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ate1904="1" showInkAnnotation="0" codeName="ThisWorkbook" autoCompressPictures="0"/>
  <mc:AlternateContent xmlns:mc="http://schemas.openxmlformats.org/markup-compatibility/2006">
    <mc:Choice Requires="x15">
      <x15ac:absPath xmlns:x15ac="http://schemas.microsoft.com/office/spreadsheetml/2010/11/ac" url="/Users/tove/Documents/Lønberegninger/25-26/"/>
    </mc:Choice>
  </mc:AlternateContent>
  <xr:revisionPtr revIDLastSave="0" documentId="13_ncr:1_{60B77884-8E1C-B342-AC55-15FDDF2F5305}" xr6:coauthVersionLast="47" xr6:coauthVersionMax="47" xr10:uidLastSave="{00000000-0000-0000-0000-000000000000}"/>
  <bookViews>
    <workbookView xWindow="0" yWindow="500" windowWidth="27980" windowHeight="17500" firstSheet="2" activeTab="7" xr2:uid="{00000000-000D-0000-FFFF-FFFF00000000}"/>
  </bookViews>
  <sheets>
    <sheet name="Q (8)" sheetId="670" state="hidden" r:id="rId1"/>
    <sheet name="Vejledning" sheetId="5" r:id="rId2"/>
    <sheet name="Foraeldreorlov" sheetId="582" state="hidden" r:id="rId3"/>
    <sheet name="LonspecAndreAarBarsel" sheetId="581" state="hidden" r:id="rId4"/>
    <sheet name="LonspecAndreAar" sheetId="524" r:id="rId5"/>
    <sheet name="LonspecAndreAlle" sheetId="523" r:id="rId6"/>
    <sheet name="LonspecAndre" sheetId="512" r:id="rId7"/>
    <sheet name="Q" sheetId="664" r:id="rId8"/>
    <sheet name="R" sheetId="738" r:id="rId9"/>
    <sheet name="S" sheetId="739" r:id="rId10"/>
    <sheet name="T" sheetId="740" r:id="rId11"/>
    <sheet name="U" sheetId="741" r:id="rId12"/>
    <sheet name="V" sheetId="742" r:id="rId13"/>
    <sheet name="W" sheetId="743" r:id="rId14"/>
    <sheet name="X" sheetId="744" r:id="rId15"/>
    <sheet name="Y" sheetId="745" r:id="rId16"/>
    <sheet name="Z" sheetId="746" r:id="rId17"/>
    <sheet name="Grundlon12" sheetId="269" r:id="rId18"/>
  </sheets>
  <externalReferences>
    <externalReference r:id="rId19"/>
    <externalReference r:id="rId20"/>
    <externalReference r:id="rId21"/>
    <externalReference r:id="rId22"/>
  </externalReferences>
  <definedNames>
    <definedName name="basistabel" localSheetId="17">[1]Grundlon!$A$59:$G$64</definedName>
    <definedName name="basistabel" localSheetId="6">[2]Grundlon!$A$59:$G$64</definedName>
    <definedName name="basistabel" localSheetId="5">[2]Grundlon!$A$59:$G$64</definedName>
    <definedName name="basistabel" localSheetId="4">[2]Grundlon!$A$59:$G$64</definedName>
    <definedName name="basistabel" localSheetId="3">[2]Grundlon!$A$59:$G$64</definedName>
    <definedName name="basistabel">[3]Grundlon!$A$4:$G$64</definedName>
    <definedName name="basistabel12" localSheetId="2">[3]Grundlon12!$A$59:$G$66</definedName>
    <definedName name="basistabel12">Grundlon12!$A$63:$G$70</definedName>
    <definedName name="lmdr" localSheetId="2">[3]LonspecLeder!$I$5:$J$16</definedName>
    <definedName name="lmdr" localSheetId="3">#REF!</definedName>
    <definedName name="lmdr">[4]LonspecLeder!$I$5:$J$19</definedName>
    <definedName name="mdr" localSheetId="2">[3]Lonspec!$I$5:$J$17</definedName>
    <definedName name="mdr" localSheetId="6">LonspecAndre!$J$6:$K$17</definedName>
    <definedName name="mdr" localSheetId="5">LonspecAndreAlle!$R$7:$S$18</definedName>
    <definedName name="mdr" localSheetId="4">LonspecAndreAar!$T$6:$U$17</definedName>
    <definedName name="mdr" localSheetId="3">LonspecAndreAarBarsel!$T$9:$U$22</definedName>
    <definedName name="mdr">[4]LonspecAlle!$W$5:$X$16</definedName>
    <definedName name="maaned" localSheetId="6">LonspecAndre!$G$2:$H$17</definedName>
    <definedName name="maaned" localSheetId="5">LonspecAndreAlle!$F$3:$G$17</definedName>
    <definedName name="maaned" localSheetId="4">LonspecAndreAar!$F$2:$G$16</definedName>
    <definedName name="maaned" localSheetId="3">LonspecAndreAarBarsel!$F$2:$G$20</definedName>
    <definedName name="maaned">#REF!</definedName>
    <definedName name="omraadetabel" localSheetId="17">[1]Grundlon!$A$69:$F$74</definedName>
    <definedName name="omraadetabel" localSheetId="6">[2]Grundlon!$A$69:$F$74</definedName>
    <definedName name="omraadetabel" localSheetId="5">[2]Grundlon!$A$69:$F$74</definedName>
    <definedName name="omraadetabel" localSheetId="4">[2]Grundlon!$A$69:$F$74</definedName>
    <definedName name="omraadetabel" localSheetId="3">[2]Grundlon!$A$69:$F$74</definedName>
    <definedName name="omraadetabel">[3]Grundlon!$A$69:$F$74</definedName>
    <definedName name="omraadetabel12" localSheetId="2">[3]Grundlon12!$A$71:$F$78</definedName>
    <definedName name="omraadetabel12">Grundlon12!$A$75:$F$82</definedName>
    <definedName name="Skalalontabel" localSheetId="17">[1]Grundlon!$A$4:$G$58</definedName>
    <definedName name="Skalalontabel" localSheetId="6">[2]Grundlon!$A$4:$G$58</definedName>
    <definedName name="Skalalontabel" localSheetId="5">[2]Grundlon!$A$4:$G$58</definedName>
    <definedName name="Skalalontabel" localSheetId="4">[2]Grundlon!$A$4:$G$58</definedName>
    <definedName name="Skalalontabel" localSheetId="3">[2]Grundlon!$A$4:$G$58</definedName>
    <definedName name="Skalalontabel12" localSheetId="2">[3]Grundlon12!$A$4:$G$58</definedName>
    <definedName name="Skalalontabel12">Grundlon12!$A$4:$G$62</definedName>
    <definedName name="_xlnm.Print_Area" localSheetId="17">Grundlon12!$A$90:$E$108</definedName>
    <definedName name="_xlnm.Print_Area" localSheetId="6">LonspecAndre!$B$4:$E$73</definedName>
    <definedName name="_xlnm.Print_Area" localSheetId="5">LonspecAndreAlle!$B$5:$N$62</definedName>
    <definedName name="_xlnm.Print_Area" localSheetId="4">LonspecAndreAar!$B$4:$D$58</definedName>
    <definedName name="_xlnm.Print_Area" localSheetId="3">LonspecAndreAarBarsel!$B$7:$D$61</definedName>
    <definedName name="_xlnm.Print_Area" localSheetId="7">Q!$B$1:$G$46</definedName>
    <definedName name="_xlnm.Print_Area" localSheetId="0">'Q (8)'!$B$1:$G$43</definedName>
    <definedName name="_xlnm.Print_Area" localSheetId="8">'R'!$B$1:$G$46</definedName>
    <definedName name="_xlnm.Print_Area" localSheetId="9">S!$B$1:$G$46</definedName>
    <definedName name="_xlnm.Print_Area" localSheetId="10">T!$B$1:$G$46</definedName>
    <definedName name="_xlnm.Print_Area" localSheetId="11">U!$B$1:$G$46</definedName>
    <definedName name="_xlnm.Print_Area" localSheetId="12">V!$B$1:$G$46</definedName>
    <definedName name="_xlnm.Print_Area" localSheetId="13">W!$B$1:$G$46</definedName>
    <definedName name="_xlnm.Print_Area" localSheetId="14">X!$B$1:$G$46</definedName>
    <definedName name="_xlnm.Print_Area" localSheetId="15">Y!$B$1:$G$46</definedName>
    <definedName name="_xlnm.Print_Area" localSheetId="16">Z!$B$1:$G$46</definedName>
    <definedName name="Aar" localSheetId="7">Q!$A$2</definedName>
    <definedName name="Aar" localSheetId="0">'Q (8)'!$A$2</definedName>
    <definedName name="Aar" localSheetId="8">'R'!$A$2</definedName>
    <definedName name="Aar" localSheetId="9">S!$A$2</definedName>
    <definedName name="Aar" localSheetId="10">T!$A$2</definedName>
    <definedName name="Aar" localSheetId="11">U!$A$2</definedName>
    <definedName name="Aar" localSheetId="12">V!$A$2</definedName>
    <definedName name="Aar" localSheetId="13">W!$A$2</definedName>
    <definedName name="Aar" localSheetId="14">X!$A$2</definedName>
    <definedName name="Aar" localSheetId="15">Y!$A$2</definedName>
    <definedName name="Aar" localSheetId="16">Z!$A$2</definedName>
    <definedName name="A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3" i="746" l="1"/>
  <c r="G53" i="745"/>
  <c r="G53" i="744"/>
  <c r="G53" i="743"/>
  <c r="G53" i="742"/>
  <c r="G53" i="741"/>
  <c r="G53" i="740"/>
  <c r="G53" i="739"/>
  <c r="G53" i="738"/>
  <c r="G53" i="664"/>
  <c r="O14" i="746"/>
  <c r="O14" i="745"/>
  <c r="O14" i="744"/>
  <c r="O14" i="743"/>
  <c r="O14" i="742"/>
  <c r="O14" i="741"/>
  <c r="O14" i="740"/>
  <c r="O14" i="738"/>
  <c r="P14" i="738" s="1"/>
  <c r="F213" i="746"/>
  <c r="F212" i="746"/>
  <c r="AD209" i="746"/>
  <c r="AC209" i="746"/>
  <c r="AB209" i="746"/>
  <c r="AA209" i="746"/>
  <c r="Z209" i="746"/>
  <c r="Y209" i="746"/>
  <c r="X209" i="746"/>
  <c r="W209" i="746"/>
  <c r="V209" i="746"/>
  <c r="U209" i="746"/>
  <c r="T209" i="746"/>
  <c r="S209" i="746"/>
  <c r="R209" i="746"/>
  <c r="Q209" i="746"/>
  <c r="P209" i="746"/>
  <c r="O209" i="746"/>
  <c r="N209" i="746"/>
  <c r="M209" i="746"/>
  <c r="L209" i="746"/>
  <c r="K209" i="746"/>
  <c r="J209" i="746"/>
  <c r="I209" i="746"/>
  <c r="H209" i="746"/>
  <c r="G209" i="746"/>
  <c r="AD208" i="746"/>
  <c r="AC208" i="746"/>
  <c r="AB208" i="746"/>
  <c r="AA208" i="746"/>
  <c r="Z208" i="746"/>
  <c r="Y208" i="746"/>
  <c r="X208" i="746"/>
  <c r="W208" i="746"/>
  <c r="V208" i="746"/>
  <c r="U208" i="746"/>
  <c r="T208" i="746"/>
  <c r="S208" i="746"/>
  <c r="R208" i="746"/>
  <c r="Q208" i="746"/>
  <c r="P208" i="746"/>
  <c r="O208" i="746"/>
  <c r="N208" i="746"/>
  <c r="M208" i="746"/>
  <c r="L208" i="746"/>
  <c r="K208" i="746"/>
  <c r="J208" i="746"/>
  <c r="I208" i="746"/>
  <c r="H208" i="746"/>
  <c r="G208" i="746"/>
  <c r="AD207" i="746"/>
  <c r="AC207" i="746"/>
  <c r="AB207" i="746"/>
  <c r="AA207" i="746"/>
  <c r="Z207" i="746"/>
  <c r="Y207" i="746"/>
  <c r="X207" i="746"/>
  <c r="W207" i="746"/>
  <c r="V207" i="746"/>
  <c r="U207" i="746"/>
  <c r="T207" i="746"/>
  <c r="S207" i="746"/>
  <c r="R207" i="746"/>
  <c r="Q207" i="746"/>
  <c r="P207" i="746"/>
  <c r="O207" i="746"/>
  <c r="N207" i="746"/>
  <c r="M207" i="746"/>
  <c r="L207" i="746"/>
  <c r="K207" i="746"/>
  <c r="J207" i="746"/>
  <c r="I207" i="746"/>
  <c r="H207" i="746"/>
  <c r="G207" i="746"/>
  <c r="AD206" i="746"/>
  <c r="AC206" i="746"/>
  <c r="AB206" i="746"/>
  <c r="AA206" i="746"/>
  <c r="Z206" i="746"/>
  <c r="Y206" i="746"/>
  <c r="X206" i="746"/>
  <c r="W206" i="746"/>
  <c r="V206" i="746"/>
  <c r="U206" i="746"/>
  <c r="T206" i="746"/>
  <c r="S206" i="746"/>
  <c r="R206" i="746"/>
  <c r="Q206" i="746"/>
  <c r="P206" i="746"/>
  <c r="O206" i="746"/>
  <c r="N206" i="746"/>
  <c r="M206" i="746"/>
  <c r="L206" i="746"/>
  <c r="K206" i="746"/>
  <c r="J206" i="746"/>
  <c r="I206" i="746"/>
  <c r="H206" i="746"/>
  <c r="G206" i="746"/>
  <c r="AD205" i="746"/>
  <c r="AC205" i="746"/>
  <c r="AB205" i="746"/>
  <c r="AA205" i="746"/>
  <c r="Z205" i="746"/>
  <c r="Y205" i="746"/>
  <c r="X205" i="746"/>
  <c r="W205" i="746"/>
  <c r="V205" i="746"/>
  <c r="U205" i="746"/>
  <c r="T205" i="746"/>
  <c r="S205" i="746"/>
  <c r="R205" i="746"/>
  <c r="Q205" i="746"/>
  <c r="P205" i="746"/>
  <c r="O205" i="746"/>
  <c r="N205" i="746"/>
  <c r="M205" i="746"/>
  <c r="L205" i="746"/>
  <c r="K205" i="746"/>
  <c r="J205" i="746"/>
  <c r="I205" i="746"/>
  <c r="H205" i="746"/>
  <c r="G205" i="746"/>
  <c r="F204" i="746"/>
  <c r="B197" i="746"/>
  <c r="B198" i="746" s="1"/>
  <c r="B199" i="746" s="1"/>
  <c r="B200" i="746" s="1"/>
  <c r="B201" i="746" s="1"/>
  <c r="B202" i="746" s="1"/>
  <c r="B203" i="746" s="1"/>
  <c r="B204" i="746" s="1"/>
  <c r="B205" i="746" s="1"/>
  <c r="B206" i="746" s="1"/>
  <c r="B207" i="746" s="1"/>
  <c r="B208" i="746" s="1"/>
  <c r="B209" i="746" s="1"/>
  <c r="B210" i="746" s="1"/>
  <c r="B211" i="746" s="1"/>
  <c r="B212" i="746" s="1"/>
  <c r="G194" i="746"/>
  <c r="B190" i="746"/>
  <c r="B191" i="746" s="1"/>
  <c r="B192" i="746" s="1"/>
  <c r="B193" i="746" s="1"/>
  <c r="B194" i="746" s="1"/>
  <c r="G181" i="746"/>
  <c r="R179" i="746"/>
  <c r="Q179" i="746"/>
  <c r="P179" i="746"/>
  <c r="O179" i="746"/>
  <c r="N179" i="746"/>
  <c r="M179" i="746"/>
  <c r="L179" i="746"/>
  <c r="K179" i="746"/>
  <c r="J179" i="746"/>
  <c r="I179" i="746"/>
  <c r="H179" i="746"/>
  <c r="G179" i="746"/>
  <c r="B179" i="746"/>
  <c r="B180" i="746" s="1"/>
  <c r="B181" i="746" s="1"/>
  <c r="B182" i="746" s="1"/>
  <c r="B184" i="746" s="1"/>
  <c r="B185" i="746" s="1"/>
  <c r="B186" i="746" s="1"/>
  <c r="B187" i="746" s="1"/>
  <c r="B188" i="746" s="1"/>
  <c r="B189" i="746" s="1"/>
  <c r="R178" i="746"/>
  <c r="Q178" i="746"/>
  <c r="P178" i="746"/>
  <c r="O178" i="746"/>
  <c r="N178" i="746"/>
  <c r="M178" i="746"/>
  <c r="L178" i="746"/>
  <c r="K178" i="746"/>
  <c r="J178" i="746"/>
  <c r="I178" i="746"/>
  <c r="H178" i="746"/>
  <c r="G178" i="746"/>
  <c r="G175" i="746"/>
  <c r="G173" i="746"/>
  <c r="B162" i="746"/>
  <c r="B164" i="746" s="1"/>
  <c r="B165" i="746" s="1"/>
  <c r="B166" i="746" s="1"/>
  <c r="B167" i="746" s="1"/>
  <c r="B168" i="746" s="1"/>
  <c r="B169" i="746" s="1"/>
  <c r="B170" i="746" s="1"/>
  <c r="B171" i="746" s="1"/>
  <c r="B173" i="746" s="1"/>
  <c r="B174" i="746" s="1"/>
  <c r="B175" i="746" s="1"/>
  <c r="G161" i="746"/>
  <c r="F161" i="746"/>
  <c r="B161" i="746"/>
  <c r="B160" i="746"/>
  <c r="G110" i="746"/>
  <c r="F108" i="746"/>
  <c r="F107" i="746"/>
  <c r="G105" i="746"/>
  <c r="G104" i="746"/>
  <c r="G102" i="746" s="1"/>
  <c r="F99" i="746"/>
  <c r="G92" i="746"/>
  <c r="G90" i="746"/>
  <c r="G89" i="746"/>
  <c r="G88" i="746"/>
  <c r="G75" i="746"/>
  <c r="F75" i="746"/>
  <c r="V73" i="746"/>
  <c r="R73" i="746"/>
  <c r="Q73" i="746"/>
  <c r="P73" i="746"/>
  <c r="O73" i="746"/>
  <c r="N73" i="746"/>
  <c r="M73" i="746"/>
  <c r="L73" i="746"/>
  <c r="K73" i="746"/>
  <c r="J73" i="746"/>
  <c r="I73" i="746"/>
  <c r="H73" i="746"/>
  <c r="G73" i="746"/>
  <c r="O72" i="746"/>
  <c r="J72" i="746"/>
  <c r="G72" i="746"/>
  <c r="Z71" i="746"/>
  <c r="R71" i="746"/>
  <c r="Q71" i="746"/>
  <c r="P71" i="746"/>
  <c r="O71" i="746"/>
  <c r="N71" i="746"/>
  <c r="M71" i="746"/>
  <c r="L71" i="746"/>
  <c r="K71" i="746"/>
  <c r="AE71" i="746" s="1"/>
  <c r="J71" i="746"/>
  <c r="I71" i="746"/>
  <c r="H71" i="746"/>
  <c r="G71" i="746"/>
  <c r="R70" i="746"/>
  <c r="Q70" i="746"/>
  <c r="P70" i="746"/>
  <c r="O70" i="746"/>
  <c r="N70" i="746"/>
  <c r="M70" i="746"/>
  <c r="L70" i="746"/>
  <c r="K70" i="746"/>
  <c r="J70" i="746"/>
  <c r="I70" i="746"/>
  <c r="H70" i="746"/>
  <c r="G70" i="746"/>
  <c r="AB69" i="746"/>
  <c r="T69" i="746"/>
  <c r="R69" i="746"/>
  <c r="Q69" i="746"/>
  <c r="P69" i="746"/>
  <c r="O69" i="746"/>
  <c r="N69" i="746"/>
  <c r="M69" i="746"/>
  <c r="L69" i="746"/>
  <c r="K69" i="746"/>
  <c r="J69" i="746"/>
  <c r="I69" i="746"/>
  <c r="H69" i="746"/>
  <c r="G69" i="746"/>
  <c r="R68" i="746"/>
  <c r="Q68" i="746"/>
  <c r="P68" i="746"/>
  <c r="O68" i="746"/>
  <c r="N68" i="746"/>
  <c r="AE68" i="746" s="1"/>
  <c r="M68" i="746"/>
  <c r="L68" i="746"/>
  <c r="K68" i="746"/>
  <c r="J68" i="746"/>
  <c r="I68" i="746"/>
  <c r="H68" i="746"/>
  <c r="G68" i="746"/>
  <c r="R67" i="746"/>
  <c r="Q67" i="746"/>
  <c r="P67" i="746"/>
  <c r="O67" i="746"/>
  <c r="N67" i="746"/>
  <c r="M67" i="746"/>
  <c r="L67" i="746"/>
  <c r="K67" i="746"/>
  <c r="J67" i="746"/>
  <c r="I67" i="746"/>
  <c r="H67" i="746"/>
  <c r="G67" i="746"/>
  <c r="R66" i="746"/>
  <c r="Q66" i="746"/>
  <c r="P66" i="746"/>
  <c r="O66" i="746"/>
  <c r="N66" i="746"/>
  <c r="M66" i="746"/>
  <c r="L66" i="746"/>
  <c r="K66" i="746"/>
  <c r="J66" i="746"/>
  <c r="I66" i="746"/>
  <c r="H66" i="746"/>
  <c r="G66" i="746"/>
  <c r="G193" i="746" s="1"/>
  <c r="G64" i="746"/>
  <c r="E64" i="746"/>
  <c r="D64" i="746"/>
  <c r="G63" i="746"/>
  <c r="G62" i="746"/>
  <c r="G86" i="746" s="1"/>
  <c r="G61" i="746"/>
  <c r="E61" i="746"/>
  <c r="D61" i="746"/>
  <c r="C61" i="746"/>
  <c r="G60" i="746"/>
  <c r="E60" i="746"/>
  <c r="D60" i="746"/>
  <c r="C60" i="746"/>
  <c r="G59" i="746"/>
  <c r="E59" i="746"/>
  <c r="D59" i="746"/>
  <c r="G169" i="746" s="1"/>
  <c r="C59" i="746"/>
  <c r="G58" i="746"/>
  <c r="E58" i="746"/>
  <c r="D58" i="746"/>
  <c r="G168" i="746" s="1"/>
  <c r="C58" i="746"/>
  <c r="G57" i="746"/>
  <c r="E57" i="746"/>
  <c r="D57" i="746"/>
  <c r="C57" i="746"/>
  <c r="G56" i="746"/>
  <c r="G80" i="746" s="1"/>
  <c r="E56" i="746"/>
  <c r="D56" i="746"/>
  <c r="G166" i="746" s="1"/>
  <c r="C56" i="746"/>
  <c r="G55" i="746"/>
  <c r="E55" i="746"/>
  <c r="D55" i="746"/>
  <c r="G165" i="746" s="1"/>
  <c r="C55" i="746"/>
  <c r="G54" i="746"/>
  <c r="G78" i="746" s="1"/>
  <c r="E54" i="746"/>
  <c r="D54" i="746"/>
  <c r="C54" i="746"/>
  <c r="G77" i="746"/>
  <c r="E53" i="746"/>
  <c r="D53" i="746"/>
  <c r="C53" i="746"/>
  <c r="G52" i="746"/>
  <c r="E52" i="746"/>
  <c r="D52" i="746"/>
  <c r="C52" i="746"/>
  <c r="G51" i="746"/>
  <c r="F51" i="746"/>
  <c r="E51" i="746"/>
  <c r="D51" i="746"/>
  <c r="C51" i="746"/>
  <c r="A50" i="746"/>
  <c r="U49" i="746"/>
  <c r="T49" i="746"/>
  <c r="S49" i="746"/>
  <c r="J49" i="746"/>
  <c r="H49" i="746"/>
  <c r="I49" i="746" s="1"/>
  <c r="V48" i="746"/>
  <c r="U48" i="746"/>
  <c r="T48" i="746"/>
  <c r="S48" i="746"/>
  <c r="H48" i="746"/>
  <c r="I48" i="746" s="1"/>
  <c r="J48" i="746" s="1"/>
  <c r="K48" i="746" s="1"/>
  <c r="U47" i="746"/>
  <c r="S47" i="746"/>
  <c r="J47" i="746"/>
  <c r="H47" i="746"/>
  <c r="I47" i="746" s="1"/>
  <c r="AD46" i="746"/>
  <c r="AC46" i="746"/>
  <c r="AB46" i="746"/>
  <c r="AA46" i="746"/>
  <c r="Z46" i="746"/>
  <c r="Y46" i="746"/>
  <c r="X46" i="746"/>
  <c r="W46" i="746"/>
  <c r="V46" i="746"/>
  <c r="U46" i="746"/>
  <c r="T46" i="746"/>
  <c r="S46" i="746"/>
  <c r="AD45" i="746"/>
  <c r="AC45" i="746"/>
  <c r="AB45" i="746"/>
  <c r="AA45" i="746"/>
  <c r="Z45" i="746"/>
  <c r="Y45" i="746"/>
  <c r="X45" i="746"/>
  <c r="W45" i="746"/>
  <c r="V45" i="746"/>
  <c r="U45" i="746"/>
  <c r="T45" i="746"/>
  <c r="S45" i="746"/>
  <c r="AE44" i="746"/>
  <c r="AD44" i="746"/>
  <c r="AC44" i="746"/>
  <c r="AB44" i="746"/>
  <c r="AA44" i="746"/>
  <c r="Z44" i="746"/>
  <c r="Y44" i="746"/>
  <c r="X44" i="746"/>
  <c r="W44" i="746"/>
  <c r="V44" i="746"/>
  <c r="U44" i="746"/>
  <c r="T44" i="746"/>
  <c r="S44" i="746"/>
  <c r="AD43" i="746"/>
  <c r="AC43" i="746"/>
  <c r="AB43" i="746"/>
  <c r="AA43" i="746"/>
  <c r="Z43" i="746"/>
  <c r="Y43" i="746"/>
  <c r="X43" i="746"/>
  <c r="W43" i="746"/>
  <c r="V43" i="746"/>
  <c r="U43" i="746"/>
  <c r="T43" i="746"/>
  <c r="S43" i="746"/>
  <c r="AD42" i="746"/>
  <c r="AC42" i="746"/>
  <c r="AB42" i="746"/>
  <c r="AA42" i="746"/>
  <c r="Z42" i="746"/>
  <c r="Y42" i="746"/>
  <c r="X42" i="746"/>
  <c r="W42" i="746"/>
  <c r="V42" i="746"/>
  <c r="U42" i="746"/>
  <c r="T42" i="746"/>
  <c r="S42" i="746"/>
  <c r="AD41" i="746"/>
  <c r="AC41" i="746"/>
  <c r="AB41" i="746"/>
  <c r="AA41" i="746"/>
  <c r="Z41" i="746"/>
  <c r="Y41" i="746"/>
  <c r="X41" i="746"/>
  <c r="W41" i="746"/>
  <c r="V41" i="746"/>
  <c r="U41" i="746"/>
  <c r="T41" i="746"/>
  <c r="S41" i="746"/>
  <c r="F41" i="746"/>
  <c r="AD40" i="746"/>
  <c r="AC40" i="746"/>
  <c r="AB40" i="746"/>
  <c r="AA40" i="746"/>
  <c r="Z40" i="746"/>
  <c r="Y40" i="746"/>
  <c r="X40" i="746"/>
  <c r="W40" i="746"/>
  <c r="V40" i="746"/>
  <c r="U40" i="746"/>
  <c r="T40" i="746"/>
  <c r="S40" i="746"/>
  <c r="AD39" i="746"/>
  <c r="AC39" i="746"/>
  <c r="AB39" i="746"/>
  <c r="AA39" i="746"/>
  <c r="Z39" i="746"/>
  <c r="Y39" i="746"/>
  <c r="X39" i="746"/>
  <c r="W39" i="746"/>
  <c r="V39" i="746"/>
  <c r="U39" i="746"/>
  <c r="T39" i="746"/>
  <c r="S39" i="746"/>
  <c r="AD38" i="746"/>
  <c r="AC38" i="746"/>
  <c r="AB38" i="746"/>
  <c r="AA38" i="746"/>
  <c r="Z38" i="746"/>
  <c r="Y38" i="746"/>
  <c r="X38" i="746"/>
  <c r="W38" i="746"/>
  <c r="V38" i="746"/>
  <c r="U38" i="746"/>
  <c r="T38" i="746"/>
  <c r="S38" i="746"/>
  <c r="AD37" i="746"/>
  <c r="AC37" i="746"/>
  <c r="AB37" i="746"/>
  <c r="AA37" i="746"/>
  <c r="Z37" i="746"/>
  <c r="Y37" i="746"/>
  <c r="X37" i="746"/>
  <c r="W37" i="746"/>
  <c r="V37" i="746"/>
  <c r="U37" i="746"/>
  <c r="T37" i="746"/>
  <c r="S37" i="746"/>
  <c r="AD36" i="746"/>
  <c r="AC36" i="746"/>
  <c r="AB36" i="746"/>
  <c r="AA36" i="746"/>
  <c r="Z36" i="746"/>
  <c r="Y36" i="746"/>
  <c r="X36" i="746"/>
  <c r="W36" i="746"/>
  <c r="V36" i="746"/>
  <c r="U36" i="746"/>
  <c r="T36" i="746"/>
  <c r="S36" i="746"/>
  <c r="AD35" i="746"/>
  <c r="AD71" i="746" s="1"/>
  <c r="AC35" i="746"/>
  <c r="AC71" i="746" s="1"/>
  <c r="AB35" i="746"/>
  <c r="AB71" i="746" s="1"/>
  <c r="AA35" i="746"/>
  <c r="AA71" i="746" s="1"/>
  <c r="Z35" i="746"/>
  <c r="Y35" i="746"/>
  <c r="Y71" i="746" s="1"/>
  <c r="X35" i="746"/>
  <c r="X71" i="746" s="1"/>
  <c r="W35" i="746"/>
  <c r="W71" i="746" s="1"/>
  <c r="V35" i="746"/>
  <c r="V71" i="746" s="1"/>
  <c r="U35" i="746"/>
  <c r="U71" i="746" s="1"/>
  <c r="T35" i="746"/>
  <c r="T71" i="746" s="1"/>
  <c r="S35" i="746"/>
  <c r="S71" i="746" s="1"/>
  <c r="AD34" i="746"/>
  <c r="AD70" i="746" s="1"/>
  <c r="AC34" i="746"/>
  <c r="AC70" i="746" s="1"/>
  <c r="AB34" i="746"/>
  <c r="AB70" i="746" s="1"/>
  <c r="AA34" i="746"/>
  <c r="AA70" i="746" s="1"/>
  <c r="Z34" i="746"/>
  <c r="Z70" i="746" s="1"/>
  <c r="Y34" i="746"/>
  <c r="Y70" i="746" s="1"/>
  <c r="X34" i="746"/>
  <c r="X70" i="746" s="1"/>
  <c r="W34" i="746"/>
  <c r="W70" i="746" s="1"/>
  <c r="V34" i="746"/>
  <c r="V70" i="746" s="1"/>
  <c r="U34" i="746"/>
  <c r="U70" i="746" s="1"/>
  <c r="T34" i="746"/>
  <c r="T70" i="746" s="1"/>
  <c r="S34" i="746"/>
  <c r="S70" i="746" s="1"/>
  <c r="AD33" i="746"/>
  <c r="AC33" i="746"/>
  <c r="AB33" i="746"/>
  <c r="AA33" i="746"/>
  <c r="Z33" i="746"/>
  <c r="Y33" i="746"/>
  <c r="X33" i="746"/>
  <c r="W33" i="746"/>
  <c r="V33" i="746"/>
  <c r="U33" i="746"/>
  <c r="T33" i="746"/>
  <c r="S33" i="746"/>
  <c r="U32" i="746"/>
  <c r="S32" i="746"/>
  <c r="H32" i="746"/>
  <c r="I32" i="746" s="1"/>
  <c r="J32" i="746" s="1"/>
  <c r="E32" i="746"/>
  <c r="D32" i="746"/>
  <c r="S31" i="746"/>
  <c r="H31" i="746"/>
  <c r="I31" i="746" s="1"/>
  <c r="AD30" i="746"/>
  <c r="AC30" i="746"/>
  <c r="AB30" i="746"/>
  <c r="AA30" i="746"/>
  <c r="Z30" i="746"/>
  <c r="Y30" i="746"/>
  <c r="X30" i="746"/>
  <c r="W30" i="746"/>
  <c r="V30" i="746"/>
  <c r="U30" i="746"/>
  <c r="T30" i="746"/>
  <c r="S30" i="746"/>
  <c r="AD29" i="746"/>
  <c r="AD67" i="746" s="1"/>
  <c r="AC29" i="746"/>
  <c r="AC67" i="746" s="1"/>
  <c r="AB29" i="746"/>
  <c r="AB67" i="746" s="1"/>
  <c r="AA29" i="746"/>
  <c r="AA67" i="746" s="1"/>
  <c r="Z29" i="746"/>
  <c r="Z67" i="746" s="1"/>
  <c r="Y29" i="746"/>
  <c r="Y67" i="746" s="1"/>
  <c r="X29" i="746"/>
  <c r="X67" i="746" s="1"/>
  <c r="W29" i="746"/>
  <c r="W67" i="746" s="1"/>
  <c r="V29" i="746"/>
  <c r="V67" i="746" s="1"/>
  <c r="U29" i="746"/>
  <c r="U67" i="746" s="1"/>
  <c r="T29" i="746"/>
  <c r="T67" i="746" s="1"/>
  <c r="S29" i="746"/>
  <c r="S67" i="746" s="1"/>
  <c r="AD28" i="746"/>
  <c r="AD66" i="746" s="1"/>
  <c r="AC28" i="746"/>
  <c r="AC66" i="746" s="1"/>
  <c r="AB28" i="746"/>
  <c r="AB66" i="746" s="1"/>
  <c r="AA28" i="746"/>
  <c r="AA66" i="746" s="1"/>
  <c r="Z28" i="746"/>
  <c r="Z66" i="746" s="1"/>
  <c r="Y28" i="746"/>
  <c r="Y66" i="746" s="1"/>
  <c r="X28" i="746"/>
  <c r="X66" i="746" s="1"/>
  <c r="W28" i="746"/>
  <c r="W66" i="746" s="1"/>
  <c r="V28" i="746"/>
  <c r="V66" i="746" s="1"/>
  <c r="U28" i="746"/>
  <c r="U66" i="746" s="1"/>
  <c r="T28" i="746"/>
  <c r="T66" i="746" s="1"/>
  <c r="S28" i="746"/>
  <c r="S66" i="746" s="1"/>
  <c r="AD27" i="746"/>
  <c r="AC27" i="746"/>
  <c r="AB27" i="746"/>
  <c r="AA27" i="746"/>
  <c r="Z27" i="746"/>
  <c r="Y27" i="746"/>
  <c r="X27" i="746"/>
  <c r="W27" i="746"/>
  <c r="V27" i="746"/>
  <c r="U27" i="746"/>
  <c r="T27" i="746"/>
  <c r="S27" i="746"/>
  <c r="H27" i="746"/>
  <c r="AD26" i="746"/>
  <c r="AC26" i="746"/>
  <c r="AB26" i="746"/>
  <c r="AA26" i="746"/>
  <c r="Z26" i="746"/>
  <c r="Y26" i="746"/>
  <c r="X26" i="746"/>
  <c r="W26" i="746"/>
  <c r="V26" i="746"/>
  <c r="U26" i="746"/>
  <c r="S26" i="746"/>
  <c r="H26" i="746"/>
  <c r="T26" i="746" s="1"/>
  <c r="S25" i="746"/>
  <c r="I25" i="746"/>
  <c r="H25" i="746"/>
  <c r="T25" i="746" s="1"/>
  <c r="S24" i="746"/>
  <c r="I24" i="746"/>
  <c r="H24" i="746"/>
  <c r="T24" i="746" s="1"/>
  <c r="S23" i="746"/>
  <c r="S171" i="746" s="1"/>
  <c r="I23" i="746"/>
  <c r="H23" i="746"/>
  <c r="T23" i="746" s="1"/>
  <c r="S22" i="746"/>
  <c r="S170" i="746" s="1"/>
  <c r="I22" i="746"/>
  <c r="H22" i="746"/>
  <c r="T22" i="746" s="1"/>
  <c r="S21" i="746"/>
  <c r="I21" i="746"/>
  <c r="H21" i="746"/>
  <c r="T21" i="746" s="1"/>
  <c r="S20" i="746"/>
  <c r="H20" i="746"/>
  <c r="S19" i="746"/>
  <c r="S167" i="746" s="1"/>
  <c r="H19" i="746"/>
  <c r="S18" i="746"/>
  <c r="H18" i="746"/>
  <c r="S17" i="746"/>
  <c r="S165" i="746" s="1"/>
  <c r="H17" i="746"/>
  <c r="S16" i="746"/>
  <c r="S164" i="746" s="1"/>
  <c r="H16" i="746"/>
  <c r="Y15" i="746"/>
  <c r="X15" i="746"/>
  <c r="S15" i="746"/>
  <c r="S53" i="746" s="1"/>
  <c r="M15" i="746"/>
  <c r="H15" i="746"/>
  <c r="AA14" i="746"/>
  <c r="T14" i="746"/>
  <c r="S14" i="746"/>
  <c r="P14" i="746"/>
  <c r="J14" i="746"/>
  <c r="I14" i="746"/>
  <c r="H14" i="746"/>
  <c r="F14" i="746"/>
  <c r="S13" i="746"/>
  <c r="H13" i="746"/>
  <c r="T12" i="746"/>
  <c r="S12" i="746"/>
  <c r="H12" i="746"/>
  <c r="T11" i="746"/>
  <c r="S11" i="746"/>
  <c r="J11" i="746"/>
  <c r="H11" i="746"/>
  <c r="I11" i="746" s="1"/>
  <c r="U11" i="746" s="1"/>
  <c r="AA10" i="746"/>
  <c r="W10" i="746"/>
  <c r="V10" i="746"/>
  <c r="S10" i="746"/>
  <c r="P10" i="746"/>
  <c r="K10" i="746"/>
  <c r="I10" i="746"/>
  <c r="H10" i="746"/>
  <c r="H72" i="746" s="1"/>
  <c r="S9" i="746"/>
  <c r="H9" i="746"/>
  <c r="H8" i="746"/>
  <c r="B8" i="746"/>
  <c r="B9" i="746" s="1"/>
  <c r="B10" i="746" s="1"/>
  <c r="B11" i="746" s="1"/>
  <c r="B12" i="746" s="1"/>
  <c r="B13" i="746" s="1"/>
  <c r="B14" i="746" s="1"/>
  <c r="B15" i="746" s="1"/>
  <c r="B16" i="746" s="1"/>
  <c r="B17" i="746" s="1"/>
  <c r="B18" i="746" s="1"/>
  <c r="B19" i="746" s="1"/>
  <c r="B20" i="746" s="1"/>
  <c r="B21" i="746" s="1"/>
  <c r="B22" i="746" s="1"/>
  <c r="B23" i="746" s="1"/>
  <c r="B24" i="746" s="1"/>
  <c r="B25" i="746" s="1"/>
  <c r="B26" i="746" s="1"/>
  <c r="B27" i="746" s="1"/>
  <c r="B28" i="746" s="1"/>
  <c r="B29" i="746" s="1"/>
  <c r="B30" i="746" s="1"/>
  <c r="B31" i="746" s="1"/>
  <c r="B32" i="746" s="1"/>
  <c r="B33" i="746" s="1"/>
  <c r="B34" i="746" s="1"/>
  <c r="B35" i="746" s="1"/>
  <c r="B36" i="746" s="1"/>
  <c r="B37" i="746" s="1"/>
  <c r="B38" i="746" s="1"/>
  <c r="B39" i="746" s="1"/>
  <c r="B40" i="746" s="1"/>
  <c r="B41" i="746" s="1"/>
  <c r="B42" i="746" s="1"/>
  <c r="B43" i="746" s="1"/>
  <c r="B44" i="746" s="1"/>
  <c r="B45" i="746" s="1"/>
  <c r="B46" i="746" s="1"/>
  <c r="B47" i="746" s="1"/>
  <c r="B48" i="746" s="1"/>
  <c r="B49" i="746" s="1"/>
  <c r="B50" i="746" s="1"/>
  <c r="B51" i="746" s="1"/>
  <c r="B52" i="746" s="1"/>
  <c r="B53" i="746" s="1"/>
  <c r="B54" i="746" s="1"/>
  <c r="B55" i="746" s="1"/>
  <c r="B56" i="746" s="1"/>
  <c r="B57" i="746" s="1"/>
  <c r="B58" i="746" s="1"/>
  <c r="B59" i="746" s="1"/>
  <c r="B60" i="746" s="1"/>
  <c r="B61" i="746" s="1"/>
  <c r="B62" i="746" s="1"/>
  <c r="B63" i="746" s="1"/>
  <c r="B64" i="746" s="1"/>
  <c r="B65" i="746" s="1"/>
  <c r="B66" i="746" s="1"/>
  <c r="B67" i="746" s="1"/>
  <c r="B68" i="746" s="1"/>
  <c r="B69" i="746" s="1"/>
  <c r="B70" i="746" s="1"/>
  <c r="B71" i="746" s="1"/>
  <c r="B72" i="746" s="1"/>
  <c r="B73" i="746" s="1"/>
  <c r="B74" i="746" s="1"/>
  <c r="B75" i="746" s="1"/>
  <c r="B76" i="746" s="1"/>
  <c r="B78" i="746" s="1"/>
  <c r="B79" i="746" s="1"/>
  <c r="B80" i="746" s="1"/>
  <c r="B81" i="746" s="1"/>
  <c r="B82" i="746" s="1"/>
  <c r="B83" i="746" s="1"/>
  <c r="B84" i="746" s="1"/>
  <c r="B85" i="746" s="1"/>
  <c r="B86" i="746" s="1"/>
  <c r="B87" i="746" s="1"/>
  <c r="B88" i="746" s="1"/>
  <c r="B89" i="746" s="1"/>
  <c r="B90" i="746" s="1"/>
  <c r="B91" i="746" s="1"/>
  <c r="B92" i="746" s="1"/>
  <c r="B93" i="746" s="1"/>
  <c r="B94" i="746" s="1"/>
  <c r="B95" i="746" s="1"/>
  <c r="B96" i="746" s="1"/>
  <c r="B97" i="746" s="1"/>
  <c r="B98" i="746" s="1"/>
  <c r="B99" i="746" s="1"/>
  <c r="B100" i="746" s="1"/>
  <c r="B101" i="746" s="1"/>
  <c r="B102" i="746" s="1"/>
  <c r="B103" i="746" s="1"/>
  <c r="B104" i="746" s="1"/>
  <c r="B105" i="746" s="1"/>
  <c r="B106" i="746" s="1"/>
  <c r="B107" i="746" s="1"/>
  <c r="B108" i="746" s="1"/>
  <c r="B109" i="746" s="1"/>
  <c r="B110" i="746" s="1"/>
  <c r="H7" i="746"/>
  <c r="T6" i="746"/>
  <c r="S6" i="746"/>
  <c r="I6" i="746"/>
  <c r="H6" i="746"/>
  <c r="AB5" i="746"/>
  <c r="AB194" i="746" s="1"/>
  <c r="Z5" i="746"/>
  <c r="Y5" i="746"/>
  <c r="Y194" i="746" s="1"/>
  <c r="X5" i="746"/>
  <c r="X194" i="746" s="1"/>
  <c r="S5" i="746"/>
  <c r="R5" i="746"/>
  <c r="Q5" i="746"/>
  <c r="P5" i="746"/>
  <c r="O5" i="746"/>
  <c r="N5" i="746"/>
  <c r="M5" i="746"/>
  <c r="L5" i="746"/>
  <c r="K5" i="746"/>
  <c r="J5" i="746"/>
  <c r="I5" i="746"/>
  <c r="H5" i="746"/>
  <c r="S4" i="746"/>
  <c r="H4" i="746"/>
  <c r="T4" i="746" s="1"/>
  <c r="B4" i="746"/>
  <c r="B5" i="746" s="1"/>
  <c r="B6" i="746" s="1"/>
  <c r="AC3" i="746"/>
  <c r="AC50" i="746" s="1"/>
  <c r="AB3" i="746"/>
  <c r="AB50" i="746" s="1"/>
  <c r="AA3" i="746"/>
  <c r="AA50" i="746" s="1"/>
  <c r="Z3" i="746"/>
  <c r="Z50" i="746" s="1"/>
  <c r="W3" i="746"/>
  <c r="W50" i="746" s="1"/>
  <c r="U3" i="746"/>
  <c r="U50" i="746" s="1"/>
  <c r="T3" i="746"/>
  <c r="T50" i="746" s="1"/>
  <c r="S3" i="746"/>
  <c r="S50" i="746" s="1"/>
  <c r="R3" i="746"/>
  <c r="Q3" i="746"/>
  <c r="Q50" i="746" s="1"/>
  <c r="P3" i="746"/>
  <c r="P50" i="746" s="1"/>
  <c r="O3" i="746"/>
  <c r="O50" i="746" s="1"/>
  <c r="N3" i="746"/>
  <c r="N50" i="746" s="1"/>
  <c r="M3" i="746"/>
  <c r="L3" i="746"/>
  <c r="K3" i="746"/>
  <c r="K50" i="746" s="1"/>
  <c r="J3" i="746"/>
  <c r="I3" i="746"/>
  <c r="I50" i="746" s="1"/>
  <c r="H3" i="746"/>
  <c r="H50" i="746" s="1"/>
  <c r="G3" i="746"/>
  <c r="G50" i="746" s="1"/>
  <c r="T2" i="746"/>
  <c r="U2" i="746" s="1"/>
  <c r="V2" i="746" s="1"/>
  <c r="W2" i="746" s="1"/>
  <c r="X2" i="746" s="1"/>
  <c r="Y2" i="746" s="1"/>
  <c r="Z2" i="746" s="1"/>
  <c r="AA2" i="746" s="1"/>
  <c r="AB2" i="746" s="1"/>
  <c r="AC2" i="746" s="1"/>
  <c r="AD2" i="746" s="1"/>
  <c r="I2" i="746"/>
  <c r="J2" i="746" s="1"/>
  <c r="K2" i="746" s="1"/>
  <c r="L2" i="746" s="1"/>
  <c r="M2" i="746" s="1"/>
  <c r="N2" i="746" s="1"/>
  <c r="O2" i="746" s="1"/>
  <c r="P2" i="746" s="1"/>
  <c r="Q2" i="746" s="1"/>
  <c r="R2" i="746" s="1"/>
  <c r="H2" i="746"/>
  <c r="B2" i="746"/>
  <c r="B3" i="746" s="1"/>
  <c r="T1" i="746"/>
  <c r="U1" i="746" s="1"/>
  <c r="V1" i="746" s="1"/>
  <c r="W1" i="746" s="1"/>
  <c r="X1" i="746" s="1"/>
  <c r="Y1" i="746" s="1"/>
  <c r="Z1" i="746" s="1"/>
  <c r="AA1" i="746" s="1"/>
  <c r="AB1" i="746" s="1"/>
  <c r="AC1" i="746" s="1"/>
  <c r="AD1" i="746" s="1"/>
  <c r="H1" i="746"/>
  <c r="I1" i="746" s="1"/>
  <c r="J1" i="746" s="1"/>
  <c r="K1" i="746" s="1"/>
  <c r="L1" i="746" s="1"/>
  <c r="M1" i="746" s="1"/>
  <c r="N1" i="746" s="1"/>
  <c r="O1" i="746" s="1"/>
  <c r="P1" i="746" s="1"/>
  <c r="Q1" i="746" s="1"/>
  <c r="R1" i="746" s="1"/>
  <c r="F213" i="745"/>
  <c r="F212" i="745"/>
  <c r="AD209" i="745"/>
  <c r="AC209" i="745"/>
  <c r="AB209" i="745"/>
  <c r="AA209" i="745"/>
  <c r="Z209" i="745"/>
  <c r="Y209" i="745"/>
  <c r="X209" i="745"/>
  <c r="W209" i="745"/>
  <c r="V209" i="745"/>
  <c r="U209" i="745"/>
  <c r="T209" i="745"/>
  <c r="S209" i="745"/>
  <c r="R209" i="745"/>
  <c r="Q209" i="745"/>
  <c r="P209" i="745"/>
  <c r="O209" i="745"/>
  <c r="N209" i="745"/>
  <c r="M209" i="745"/>
  <c r="L209" i="745"/>
  <c r="K209" i="745"/>
  <c r="J209" i="745"/>
  <c r="I209" i="745"/>
  <c r="H209" i="745"/>
  <c r="G209" i="745"/>
  <c r="AD208" i="745"/>
  <c r="AC208" i="745"/>
  <c r="AB208" i="745"/>
  <c r="AA208" i="745"/>
  <c r="Z208" i="745"/>
  <c r="Y208" i="745"/>
  <c r="X208" i="745"/>
  <c r="W208" i="745"/>
  <c r="V208" i="745"/>
  <c r="U208" i="745"/>
  <c r="T208" i="745"/>
  <c r="S208" i="745"/>
  <c r="R208" i="745"/>
  <c r="Q208" i="745"/>
  <c r="P208" i="745"/>
  <c r="O208" i="745"/>
  <c r="N208" i="745"/>
  <c r="M208" i="745"/>
  <c r="L208" i="745"/>
  <c r="K208" i="745"/>
  <c r="J208" i="745"/>
  <c r="I208" i="745"/>
  <c r="H208" i="745"/>
  <c r="G208" i="745"/>
  <c r="AD207" i="745"/>
  <c r="AC207" i="745"/>
  <c r="AB207" i="745"/>
  <c r="AA207" i="745"/>
  <c r="Z207" i="745"/>
  <c r="Y207" i="745"/>
  <c r="X207" i="745"/>
  <c r="W207" i="745"/>
  <c r="V207" i="745"/>
  <c r="U207" i="745"/>
  <c r="T207" i="745"/>
  <c r="S207" i="745"/>
  <c r="R207" i="745"/>
  <c r="Q207" i="745"/>
  <c r="P207" i="745"/>
  <c r="O207" i="745"/>
  <c r="N207" i="745"/>
  <c r="M207" i="745"/>
  <c r="L207" i="745"/>
  <c r="K207" i="745"/>
  <c r="J207" i="745"/>
  <c r="I207" i="745"/>
  <c r="H207" i="745"/>
  <c r="G207" i="745"/>
  <c r="AD206" i="745"/>
  <c r="AC206" i="745"/>
  <c r="AB206" i="745"/>
  <c r="AA206" i="745"/>
  <c r="Z206" i="745"/>
  <c r="Y206" i="745"/>
  <c r="X206" i="745"/>
  <c r="W206" i="745"/>
  <c r="V206" i="745"/>
  <c r="U206" i="745"/>
  <c r="T206" i="745"/>
  <c r="S206" i="745"/>
  <c r="R206" i="745"/>
  <c r="Q206" i="745"/>
  <c r="P206" i="745"/>
  <c r="O206" i="745"/>
  <c r="N206" i="745"/>
  <c r="M206" i="745"/>
  <c r="L206" i="745"/>
  <c r="K206" i="745"/>
  <c r="J206" i="745"/>
  <c r="I206" i="745"/>
  <c r="H206" i="745"/>
  <c r="G206" i="745"/>
  <c r="AD205" i="745"/>
  <c r="AC205" i="745"/>
  <c r="AB205" i="745"/>
  <c r="AA205" i="745"/>
  <c r="Z205" i="745"/>
  <c r="Y205" i="745"/>
  <c r="X205" i="745"/>
  <c r="W205" i="745"/>
  <c r="V205" i="745"/>
  <c r="U205" i="745"/>
  <c r="T205" i="745"/>
  <c r="S205" i="745"/>
  <c r="R205" i="745"/>
  <c r="Q205" i="745"/>
  <c r="P205" i="745"/>
  <c r="O205" i="745"/>
  <c r="N205" i="745"/>
  <c r="M205" i="745"/>
  <c r="L205" i="745"/>
  <c r="K205" i="745"/>
  <c r="J205" i="745"/>
  <c r="I205" i="745"/>
  <c r="H205" i="745"/>
  <c r="G205" i="745"/>
  <c r="F204" i="745"/>
  <c r="B202" i="745"/>
  <c r="B203" i="745" s="1"/>
  <c r="B204" i="745" s="1"/>
  <c r="B205" i="745" s="1"/>
  <c r="B206" i="745" s="1"/>
  <c r="B207" i="745" s="1"/>
  <c r="B208" i="745" s="1"/>
  <c r="B209" i="745" s="1"/>
  <c r="B210" i="745" s="1"/>
  <c r="B211" i="745" s="1"/>
  <c r="B212" i="745" s="1"/>
  <c r="B197" i="745"/>
  <c r="B198" i="745" s="1"/>
  <c r="B199" i="745" s="1"/>
  <c r="B200" i="745" s="1"/>
  <c r="B201" i="745" s="1"/>
  <c r="G194" i="745"/>
  <c r="G181" i="745"/>
  <c r="R179" i="745"/>
  <c r="Q179" i="745"/>
  <c r="P179" i="745"/>
  <c r="O179" i="745"/>
  <c r="N179" i="745"/>
  <c r="M179" i="745"/>
  <c r="L179" i="745"/>
  <c r="K179" i="745"/>
  <c r="J179" i="745"/>
  <c r="I179" i="745"/>
  <c r="H179" i="745"/>
  <c r="G179" i="745"/>
  <c r="B179" i="745"/>
  <c r="B180" i="745" s="1"/>
  <c r="B181" i="745" s="1"/>
  <c r="B182" i="745" s="1"/>
  <c r="B184" i="745" s="1"/>
  <c r="B185" i="745" s="1"/>
  <c r="B186" i="745" s="1"/>
  <c r="B187" i="745" s="1"/>
  <c r="B188" i="745" s="1"/>
  <c r="B189" i="745" s="1"/>
  <c r="B190" i="745" s="1"/>
  <c r="B191" i="745" s="1"/>
  <c r="B192" i="745" s="1"/>
  <c r="B193" i="745" s="1"/>
  <c r="B194" i="745" s="1"/>
  <c r="R178" i="745"/>
  <c r="Q178" i="745"/>
  <c r="P178" i="745"/>
  <c r="O178" i="745"/>
  <c r="N178" i="745"/>
  <c r="M178" i="745"/>
  <c r="L178" i="745"/>
  <c r="K178" i="745"/>
  <c r="J178" i="745"/>
  <c r="I178" i="745"/>
  <c r="H178" i="745"/>
  <c r="G178" i="745"/>
  <c r="G175" i="745"/>
  <c r="G173" i="745"/>
  <c r="S167" i="745"/>
  <c r="G161" i="745"/>
  <c r="F161" i="745"/>
  <c r="B160" i="745"/>
  <c r="B161" i="745" s="1"/>
  <c r="B162" i="745" s="1"/>
  <c r="B164" i="745" s="1"/>
  <c r="B165" i="745" s="1"/>
  <c r="B166" i="745" s="1"/>
  <c r="B167" i="745" s="1"/>
  <c r="B168" i="745" s="1"/>
  <c r="B169" i="745" s="1"/>
  <c r="B170" i="745" s="1"/>
  <c r="B171" i="745" s="1"/>
  <c r="B173" i="745" s="1"/>
  <c r="B174" i="745" s="1"/>
  <c r="B175" i="745" s="1"/>
  <c r="G110" i="745"/>
  <c r="F108" i="745"/>
  <c r="F107" i="745"/>
  <c r="G105" i="745"/>
  <c r="H104" i="745"/>
  <c r="G104" i="745"/>
  <c r="F99" i="745"/>
  <c r="G90" i="745"/>
  <c r="G89" i="745"/>
  <c r="G88" i="745"/>
  <c r="G79" i="745"/>
  <c r="G75" i="745"/>
  <c r="F75" i="745"/>
  <c r="U73" i="745"/>
  <c r="R73" i="745"/>
  <c r="Q73" i="745"/>
  <c r="P73" i="745"/>
  <c r="O73" i="745"/>
  <c r="N73" i="745"/>
  <c r="M73" i="745"/>
  <c r="L73" i="745"/>
  <c r="K73" i="745"/>
  <c r="J73" i="745"/>
  <c r="I73" i="745"/>
  <c r="H73" i="745"/>
  <c r="G73" i="745"/>
  <c r="O72" i="745"/>
  <c r="J72" i="745"/>
  <c r="G72" i="745"/>
  <c r="R71" i="745"/>
  <c r="Q71" i="745"/>
  <c r="P71" i="745"/>
  <c r="O71" i="745"/>
  <c r="N71" i="745"/>
  <c r="M71" i="745"/>
  <c r="AE71" i="745" s="1"/>
  <c r="L71" i="745"/>
  <c r="K71" i="745"/>
  <c r="J71" i="745"/>
  <c r="I71" i="745"/>
  <c r="H71" i="745"/>
  <c r="G71" i="745"/>
  <c r="AB70" i="745"/>
  <c r="W70" i="745"/>
  <c r="T70" i="745"/>
  <c r="R70" i="745"/>
  <c r="Q70" i="745"/>
  <c r="P70" i="745"/>
  <c r="O70" i="745"/>
  <c r="N70" i="745"/>
  <c r="M70" i="745"/>
  <c r="L70" i="745"/>
  <c r="K70" i="745"/>
  <c r="J70" i="745"/>
  <c r="I70" i="745"/>
  <c r="H70" i="745"/>
  <c r="G70" i="745"/>
  <c r="AB69" i="745"/>
  <c r="T69" i="745"/>
  <c r="R69" i="745"/>
  <c r="Q69" i="745"/>
  <c r="P69" i="745"/>
  <c r="O69" i="745"/>
  <c r="N69" i="745"/>
  <c r="M69" i="745"/>
  <c r="L69" i="745"/>
  <c r="K69" i="745"/>
  <c r="J69" i="745"/>
  <c r="I69" i="745"/>
  <c r="H69" i="745"/>
  <c r="G69" i="745"/>
  <c r="R68" i="745"/>
  <c r="Q68" i="745"/>
  <c r="P68" i="745"/>
  <c r="O68" i="745"/>
  <c r="N68" i="745"/>
  <c r="M68" i="745"/>
  <c r="L68" i="745"/>
  <c r="K68" i="745"/>
  <c r="J68" i="745"/>
  <c r="I68" i="745"/>
  <c r="H68" i="745"/>
  <c r="G68" i="745"/>
  <c r="U67" i="745"/>
  <c r="T67" i="745"/>
  <c r="R67" i="745"/>
  <c r="Q67" i="745"/>
  <c r="P67" i="745"/>
  <c r="O67" i="745"/>
  <c r="N67" i="745"/>
  <c r="M67" i="745"/>
  <c r="L67" i="745"/>
  <c r="K67" i="745"/>
  <c r="J67" i="745"/>
  <c r="I67" i="745"/>
  <c r="H67" i="745"/>
  <c r="G67" i="745"/>
  <c r="AC66" i="745"/>
  <c r="U66" i="745"/>
  <c r="R66" i="745"/>
  <c r="Q66" i="745"/>
  <c r="P66" i="745"/>
  <c r="P88" i="745" s="1"/>
  <c r="O66" i="745"/>
  <c r="O88" i="745" s="1"/>
  <c r="N66" i="745"/>
  <c r="M66" i="745"/>
  <c r="L66" i="745"/>
  <c r="AE66" i="745" s="1"/>
  <c r="K66" i="745"/>
  <c r="J66" i="745"/>
  <c r="I66" i="745"/>
  <c r="H66" i="745"/>
  <c r="G66" i="745"/>
  <c r="G193" i="745" s="1"/>
  <c r="G64" i="745"/>
  <c r="E64" i="745"/>
  <c r="D64" i="745"/>
  <c r="H63" i="745"/>
  <c r="G63" i="745"/>
  <c r="G62" i="745"/>
  <c r="G86" i="745" s="1"/>
  <c r="G61" i="745"/>
  <c r="E61" i="745"/>
  <c r="D61" i="745"/>
  <c r="G171" i="745" s="1"/>
  <c r="C61" i="745"/>
  <c r="G60" i="745"/>
  <c r="E60" i="745"/>
  <c r="D60" i="745"/>
  <c r="C60" i="745"/>
  <c r="G59" i="745"/>
  <c r="G83" i="745" s="1"/>
  <c r="E59" i="745"/>
  <c r="D59" i="745"/>
  <c r="C59" i="745"/>
  <c r="G58" i="745"/>
  <c r="G82" i="745" s="1"/>
  <c r="E58" i="745"/>
  <c r="D58" i="745"/>
  <c r="G168" i="745" s="1"/>
  <c r="C58" i="745"/>
  <c r="S57" i="745"/>
  <c r="S81" i="745" s="1"/>
  <c r="G57" i="745"/>
  <c r="G81" i="745" s="1"/>
  <c r="E57" i="745"/>
  <c r="D57" i="745"/>
  <c r="C57" i="745"/>
  <c r="G56" i="745"/>
  <c r="G80" i="745" s="1"/>
  <c r="E56" i="745"/>
  <c r="D56" i="745"/>
  <c r="G166" i="745" s="1"/>
  <c r="C56" i="745"/>
  <c r="S55" i="745"/>
  <c r="S79" i="745" s="1"/>
  <c r="G55" i="745"/>
  <c r="E55" i="745"/>
  <c r="D55" i="745"/>
  <c r="G165" i="745" s="1"/>
  <c r="C55" i="745"/>
  <c r="G54" i="745"/>
  <c r="G78" i="745" s="1"/>
  <c r="E54" i="745"/>
  <c r="D54" i="745"/>
  <c r="G164" i="745" s="1"/>
  <c r="C54" i="745"/>
  <c r="G77" i="745"/>
  <c r="E53" i="745"/>
  <c r="D53" i="745"/>
  <c r="C53" i="745"/>
  <c r="S52" i="745"/>
  <c r="G52" i="745"/>
  <c r="G76" i="745" s="1"/>
  <c r="E52" i="745"/>
  <c r="D52" i="745"/>
  <c r="C52" i="745"/>
  <c r="S51" i="745"/>
  <c r="G51" i="745"/>
  <c r="F51" i="745"/>
  <c r="E51" i="745"/>
  <c r="D51" i="745"/>
  <c r="C51" i="745"/>
  <c r="P50" i="745"/>
  <c r="K50" i="745"/>
  <c r="I50" i="745"/>
  <c r="A50" i="745"/>
  <c r="S49" i="745"/>
  <c r="H49" i="745"/>
  <c r="S48" i="745"/>
  <c r="H48" i="745"/>
  <c r="S47" i="745"/>
  <c r="H47" i="745"/>
  <c r="AD46" i="745"/>
  <c r="AC46" i="745"/>
  <c r="AB46" i="745"/>
  <c r="AA46" i="745"/>
  <c r="Z46" i="745"/>
  <c r="Y46" i="745"/>
  <c r="X46" i="745"/>
  <c r="W46" i="745"/>
  <c r="V46" i="745"/>
  <c r="U46" i="745"/>
  <c r="T46" i="745"/>
  <c r="S46" i="745"/>
  <c r="AD45" i="745"/>
  <c r="AC45" i="745"/>
  <c r="AB45" i="745"/>
  <c r="AA45" i="745"/>
  <c r="Z45" i="745"/>
  <c r="Y45" i="745"/>
  <c r="X45" i="745"/>
  <c r="W45" i="745"/>
  <c r="V45" i="745"/>
  <c r="U45" i="745"/>
  <c r="T45" i="745"/>
  <c r="S45" i="745"/>
  <c r="AE44" i="745"/>
  <c r="AD44" i="745"/>
  <c r="AC44" i="745"/>
  <c r="AB44" i="745"/>
  <c r="AA44" i="745"/>
  <c r="Z44" i="745"/>
  <c r="Y44" i="745"/>
  <c r="X44" i="745"/>
  <c r="W44" i="745"/>
  <c r="V44" i="745"/>
  <c r="U44" i="745"/>
  <c r="T44" i="745"/>
  <c r="S44" i="745"/>
  <c r="AD43" i="745"/>
  <c r="AC43" i="745"/>
  <c r="AB43" i="745"/>
  <c r="AA43" i="745"/>
  <c r="Z43" i="745"/>
  <c r="Y43" i="745"/>
  <c r="X43" i="745"/>
  <c r="W43" i="745"/>
  <c r="V43" i="745"/>
  <c r="U43" i="745"/>
  <c r="T43" i="745"/>
  <c r="S43" i="745"/>
  <c r="AD42" i="745"/>
  <c r="AC42" i="745"/>
  <c r="AB42" i="745"/>
  <c r="AA42" i="745"/>
  <c r="Z42" i="745"/>
  <c r="Y42" i="745"/>
  <c r="X42" i="745"/>
  <c r="W42" i="745"/>
  <c r="V42" i="745"/>
  <c r="U42" i="745"/>
  <c r="T42" i="745"/>
  <c r="S42" i="745"/>
  <c r="AD41" i="745"/>
  <c r="AC41" i="745"/>
  <c r="AB41" i="745"/>
  <c r="AA41" i="745"/>
  <c r="Z41" i="745"/>
  <c r="Y41" i="745"/>
  <c r="X41" i="745"/>
  <c r="W41" i="745"/>
  <c r="V41" i="745"/>
  <c r="U41" i="745"/>
  <c r="T41" i="745"/>
  <c r="S41" i="745"/>
  <c r="F41" i="745"/>
  <c r="AD40" i="745"/>
  <c r="AC40" i="745"/>
  <c r="AB40" i="745"/>
  <c r="AA40" i="745"/>
  <c r="Z40" i="745"/>
  <c r="Y40" i="745"/>
  <c r="X40" i="745"/>
  <c r="W40" i="745"/>
  <c r="V40" i="745"/>
  <c r="U40" i="745"/>
  <c r="T40" i="745"/>
  <c r="S40" i="745"/>
  <c r="AD39" i="745"/>
  <c r="AC39" i="745"/>
  <c r="AB39" i="745"/>
  <c r="AA39" i="745"/>
  <c r="Z39" i="745"/>
  <c r="Y39" i="745"/>
  <c r="X39" i="745"/>
  <c r="W39" i="745"/>
  <c r="V39" i="745"/>
  <c r="U39" i="745"/>
  <c r="T39" i="745"/>
  <c r="S39" i="745"/>
  <c r="S68" i="745" s="1"/>
  <c r="AD38" i="745"/>
  <c r="AC38" i="745"/>
  <c r="AB38" i="745"/>
  <c r="AA38" i="745"/>
  <c r="Z38" i="745"/>
  <c r="Z89" i="745" s="1"/>
  <c r="Y38" i="745"/>
  <c r="X38" i="745"/>
  <c r="W38" i="745"/>
  <c r="V38" i="745"/>
  <c r="U38" i="745"/>
  <c r="T38" i="745"/>
  <c r="S38" i="745"/>
  <c r="AD37" i="745"/>
  <c r="AC37" i="745"/>
  <c r="AB37" i="745"/>
  <c r="AA37" i="745"/>
  <c r="Z37" i="745"/>
  <c r="Y37" i="745"/>
  <c r="X37" i="745"/>
  <c r="W37" i="745"/>
  <c r="V37" i="745"/>
  <c r="U37" i="745"/>
  <c r="T37" i="745"/>
  <c r="S37" i="745"/>
  <c r="AD36" i="745"/>
  <c r="AC36" i="745"/>
  <c r="AB36" i="745"/>
  <c r="AA36" i="745"/>
  <c r="Z36" i="745"/>
  <c r="Y36" i="745"/>
  <c r="X36" i="745"/>
  <c r="W36" i="745"/>
  <c r="V36" i="745"/>
  <c r="U36" i="745"/>
  <c r="T36" i="745"/>
  <c r="S36" i="745"/>
  <c r="AD35" i="745"/>
  <c r="AD71" i="745" s="1"/>
  <c r="AC35" i="745"/>
  <c r="AC71" i="745" s="1"/>
  <c r="AB35" i="745"/>
  <c r="AB71" i="745" s="1"/>
  <c r="AA35" i="745"/>
  <c r="AA71" i="745" s="1"/>
  <c r="Z35" i="745"/>
  <c r="Z71" i="745" s="1"/>
  <c r="Y35" i="745"/>
  <c r="Y71" i="745" s="1"/>
  <c r="X35" i="745"/>
  <c r="X71" i="745" s="1"/>
  <c r="W35" i="745"/>
  <c r="W71" i="745" s="1"/>
  <c r="V35" i="745"/>
  <c r="V71" i="745" s="1"/>
  <c r="U35" i="745"/>
  <c r="U71" i="745" s="1"/>
  <c r="T35" i="745"/>
  <c r="T71" i="745" s="1"/>
  <c r="S35" i="745"/>
  <c r="S71" i="745" s="1"/>
  <c r="AD34" i="745"/>
  <c r="AD70" i="745" s="1"/>
  <c r="AC34" i="745"/>
  <c r="AC70" i="745" s="1"/>
  <c r="AB34" i="745"/>
  <c r="AA34" i="745"/>
  <c r="AA70" i="745" s="1"/>
  <c r="Z34" i="745"/>
  <c r="Z70" i="745" s="1"/>
  <c r="Y34" i="745"/>
  <c r="Y70" i="745" s="1"/>
  <c r="X34" i="745"/>
  <c r="X70" i="745" s="1"/>
  <c r="W34" i="745"/>
  <c r="V34" i="745"/>
  <c r="V70" i="745" s="1"/>
  <c r="U34" i="745"/>
  <c r="U70" i="745" s="1"/>
  <c r="T34" i="745"/>
  <c r="S34" i="745"/>
  <c r="S70" i="745" s="1"/>
  <c r="AD33" i="745"/>
  <c r="AC33" i="745"/>
  <c r="AB33" i="745"/>
  <c r="AA33" i="745"/>
  <c r="AA179" i="745" s="1"/>
  <c r="Z33" i="745"/>
  <c r="Y33" i="745"/>
  <c r="X33" i="745"/>
  <c r="W33" i="745"/>
  <c r="V33" i="745"/>
  <c r="U33" i="745"/>
  <c r="T33" i="745"/>
  <c r="S33" i="745"/>
  <c r="S179" i="745" s="1"/>
  <c r="V32" i="745"/>
  <c r="T32" i="745"/>
  <c r="S32" i="745"/>
  <c r="J32" i="745"/>
  <c r="K32" i="745" s="1"/>
  <c r="H32" i="745"/>
  <c r="I32" i="745" s="1"/>
  <c r="U32" i="745" s="1"/>
  <c r="E32" i="745"/>
  <c r="D32" i="745"/>
  <c r="U31" i="745"/>
  <c r="S31" i="745"/>
  <c r="I31" i="745"/>
  <c r="J31" i="745" s="1"/>
  <c r="H31" i="745"/>
  <c r="T31" i="745" s="1"/>
  <c r="AD30" i="745"/>
  <c r="AC30" i="745"/>
  <c r="AB30" i="745"/>
  <c r="AA30" i="745"/>
  <c r="Z30" i="745"/>
  <c r="Y30" i="745"/>
  <c r="X30" i="745"/>
  <c r="W30" i="745"/>
  <c r="V30" i="745"/>
  <c r="U30" i="745"/>
  <c r="T30" i="745"/>
  <c r="S30" i="745"/>
  <c r="AD29" i="745"/>
  <c r="AD67" i="745" s="1"/>
  <c r="AC29" i="745"/>
  <c r="AC67" i="745" s="1"/>
  <c r="AB29" i="745"/>
  <c r="AB67" i="745" s="1"/>
  <c r="AA29" i="745"/>
  <c r="AA67" i="745" s="1"/>
  <c r="Z29" i="745"/>
  <c r="Z67" i="745" s="1"/>
  <c r="Y29" i="745"/>
  <c r="Y67" i="745" s="1"/>
  <c r="X29" i="745"/>
  <c r="X67" i="745" s="1"/>
  <c r="W29" i="745"/>
  <c r="W67" i="745" s="1"/>
  <c r="V29" i="745"/>
  <c r="V67" i="745" s="1"/>
  <c r="U29" i="745"/>
  <c r="T29" i="745"/>
  <c r="S29" i="745"/>
  <c r="S67" i="745" s="1"/>
  <c r="AD28" i="745"/>
  <c r="AD66" i="745" s="1"/>
  <c r="AC28" i="745"/>
  <c r="AB28" i="745"/>
  <c r="AB66" i="745" s="1"/>
  <c r="AA28" i="745"/>
  <c r="AA66" i="745" s="1"/>
  <c r="Z28" i="745"/>
  <c r="Z66" i="745" s="1"/>
  <c r="Y28" i="745"/>
  <c r="Y66" i="745" s="1"/>
  <c r="X28" i="745"/>
  <c r="X66" i="745" s="1"/>
  <c r="W28" i="745"/>
  <c r="W66" i="745" s="1"/>
  <c r="V28" i="745"/>
  <c r="V66" i="745" s="1"/>
  <c r="U28" i="745"/>
  <c r="T28" i="745"/>
  <c r="T66" i="745" s="1"/>
  <c r="S28" i="745"/>
  <c r="S66" i="745" s="1"/>
  <c r="AD27" i="745"/>
  <c r="AC27" i="745"/>
  <c r="AB27" i="745"/>
  <c r="AA27" i="745"/>
  <c r="Z27" i="745"/>
  <c r="Y27" i="745"/>
  <c r="X27" i="745"/>
  <c r="W27" i="745"/>
  <c r="V27" i="745"/>
  <c r="U27" i="745"/>
  <c r="T27" i="745"/>
  <c r="S27" i="745"/>
  <c r="H27" i="745"/>
  <c r="AD26" i="745"/>
  <c r="AC26" i="745"/>
  <c r="AB26" i="745"/>
  <c r="AA26" i="745"/>
  <c r="Z26" i="745"/>
  <c r="Y26" i="745"/>
  <c r="X26" i="745"/>
  <c r="W26" i="745"/>
  <c r="V26" i="745"/>
  <c r="U26" i="745"/>
  <c r="S26" i="745"/>
  <c r="H26" i="745"/>
  <c r="T26" i="745" s="1"/>
  <c r="U25" i="745"/>
  <c r="S25" i="745"/>
  <c r="S174" i="745" s="1"/>
  <c r="J25" i="745"/>
  <c r="I25" i="745"/>
  <c r="H25" i="745"/>
  <c r="T24" i="745"/>
  <c r="S24" i="745"/>
  <c r="I24" i="745"/>
  <c r="H24" i="745"/>
  <c r="U23" i="745"/>
  <c r="T23" i="745"/>
  <c r="S23" i="745"/>
  <c r="I23" i="745"/>
  <c r="H23" i="745"/>
  <c r="U22" i="745"/>
  <c r="T22" i="745"/>
  <c r="S22" i="745"/>
  <c r="I22" i="745"/>
  <c r="H22" i="745"/>
  <c r="S21" i="745"/>
  <c r="H21" i="745"/>
  <c r="H169" i="745" s="1"/>
  <c r="S20" i="745"/>
  <c r="H20" i="745"/>
  <c r="H168" i="745" s="1"/>
  <c r="S19" i="745"/>
  <c r="H19" i="745"/>
  <c r="H167" i="745" s="1"/>
  <c r="S18" i="745"/>
  <c r="S166" i="745" s="1"/>
  <c r="H18" i="745"/>
  <c r="H166" i="745" s="1"/>
  <c r="S17" i="745"/>
  <c r="S165" i="745" s="1"/>
  <c r="H17" i="745"/>
  <c r="H165" i="745" s="1"/>
  <c r="S16" i="745"/>
  <c r="S164" i="745" s="1"/>
  <c r="H16" i="745"/>
  <c r="H164" i="745" s="1"/>
  <c r="Y15" i="745"/>
  <c r="X15" i="745"/>
  <c r="S15" i="745"/>
  <c r="S53" i="745" s="1"/>
  <c r="M15" i="745"/>
  <c r="H15" i="745"/>
  <c r="I15" i="745" s="1"/>
  <c r="AA14" i="745"/>
  <c r="T14" i="745"/>
  <c r="S14" i="745"/>
  <c r="P14" i="745"/>
  <c r="AB14" i="745" s="1"/>
  <c r="I14" i="745"/>
  <c r="H14" i="745"/>
  <c r="F14" i="745"/>
  <c r="S13" i="745"/>
  <c r="H13" i="745"/>
  <c r="I13" i="745" s="1"/>
  <c r="S12" i="745"/>
  <c r="S60" i="745" s="1"/>
  <c r="S84" i="745" s="1"/>
  <c r="H12" i="745"/>
  <c r="H110" i="745" s="1"/>
  <c r="S11" i="745"/>
  <c r="H11" i="745"/>
  <c r="T11" i="745" s="1"/>
  <c r="AA10" i="745"/>
  <c r="AA68" i="745" s="1"/>
  <c r="W10" i="745"/>
  <c r="V10" i="745"/>
  <c r="S10" i="745"/>
  <c r="P10" i="745"/>
  <c r="P72" i="745" s="1"/>
  <c r="K10" i="745"/>
  <c r="K72" i="745" s="1"/>
  <c r="H10" i="745"/>
  <c r="H72" i="745" s="1"/>
  <c r="S9" i="745"/>
  <c r="H9" i="745"/>
  <c r="I8" i="745"/>
  <c r="I62" i="745" s="1"/>
  <c r="I86" i="745" s="1"/>
  <c r="H8" i="745"/>
  <c r="H62" i="745" s="1"/>
  <c r="B8" i="745"/>
  <c r="B9" i="745" s="1"/>
  <c r="B10" i="745" s="1"/>
  <c r="B11" i="745" s="1"/>
  <c r="B12" i="745" s="1"/>
  <c r="B13" i="745" s="1"/>
  <c r="B14" i="745" s="1"/>
  <c r="B15" i="745" s="1"/>
  <c r="B16" i="745" s="1"/>
  <c r="B17" i="745" s="1"/>
  <c r="B18" i="745" s="1"/>
  <c r="B19" i="745" s="1"/>
  <c r="B20" i="745" s="1"/>
  <c r="B21" i="745" s="1"/>
  <c r="B22" i="745" s="1"/>
  <c r="B23" i="745" s="1"/>
  <c r="B24" i="745" s="1"/>
  <c r="B25" i="745" s="1"/>
  <c r="B26" i="745" s="1"/>
  <c r="B27" i="745" s="1"/>
  <c r="B28" i="745" s="1"/>
  <c r="B29" i="745" s="1"/>
  <c r="B30" i="745" s="1"/>
  <c r="B31" i="745" s="1"/>
  <c r="B32" i="745" s="1"/>
  <c r="B33" i="745" s="1"/>
  <c r="B34" i="745" s="1"/>
  <c r="B35" i="745" s="1"/>
  <c r="B36" i="745" s="1"/>
  <c r="B37" i="745" s="1"/>
  <c r="B38" i="745" s="1"/>
  <c r="B39" i="745" s="1"/>
  <c r="B40" i="745" s="1"/>
  <c r="B41" i="745" s="1"/>
  <c r="B42" i="745" s="1"/>
  <c r="B43" i="745" s="1"/>
  <c r="B44" i="745" s="1"/>
  <c r="B45" i="745" s="1"/>
  <c r="B46" i="745" s="1"/>
  <c r="B47" i="745" s="1"/>
  <c r="B48" i="745" s="1"/>
  <c r="B49" i="745" s="1"/>
  <c r="B50" i="745" s="1"/>
  <c r="B51" i="745" s="1"/>
  <c r="B52" i="745" s="1"/>
  <c r="B53" i="745" s="1"/>
  <c r="B54" i="745" s="1"/>
  <c r="B55" i="745" s="1"/>
  <c r="B56" i="745" s="1"/>
  <c r="B57" i="745" s="1"/>
  <c r="B58" i="745" s="1"/>
  <c r="B59" i="745" s="1"/>
  <c r="B60" i="745" s="1"/>
  <c r="B61" i="745" s="1"/>
  <c r="B62" i="745" s="1"/>
  <c r="B63" i="745" s="1"/>
  <c r="B64" i="745" s="1"/>
  <c r="B65" i="745" s="1"/>
  <c r="B66" i="745" s="1"/>
  <c r="B67" i="745" s="1"/>
  <c r="B68" i="745" s="1"/>
  <c r="B69" i="745" s="1"/>
  <c r="B70" i="745" s="1"/>
  <c r="B71" i="745" s="1"/>
  <c r="B72" i="745" s="1"/>
  <c r="B73" i="745" s="1"/>
  <c r="B74" i="745" s="1"/>
  <c r="B75" i="745" s="1"/>
  <c r="B76" i="745" s="1"/>
  <c r="B78" i="745" s="1"/>
  <c r="B79" i="745" s="1"/>
  <c r="B80" i="745" s="1"/>
  <c r="B81" i="745" s="1"/>
  <c r="B82" i="745" s="1"/>
  <c r="B83" i="745" s="1"/>
  <c r="B84" i="745" s="1"/>
  <c r="B85" i="745" s="1"/>
  <c r="B86" i="745" s="1"/>
  <c r="B87" i="745" s="1"/>
  <c r="B88" i="745" s="1"/>
  <c r="B89" i="745" s="1"/>
  <c r="B90" i="745" s="1"/>
  <c r="B91" i="745" s="1"/>
  <c r="B92" i="745" s="1"/>
  <c r="B93" i="745" s="1"/>
  <c r="B94" i="745" s="1"/>
  <c r="B95" i="745" s="1"/>
  <c r="B96" i="745" s="1"/>
  <c r="B97" i="745" s="1"/>
  <c r="B98" i="745" s="1"/>
  <c r="B99" i="745" s="1"/>
  <c r="B100" i="745" s="1"/>
  <c r="B101" i="745" s="1"/>
  <c r="B102" i="745" s="1"/>
  <c r="B103" i="745" s="1"/>
  <c r="B104" i="745" s="1"/>
  <c r="B105" i="745" s="1"/>
  <c r="B106" i="745" s="1"/>
  <c r="B107" i="745" s="1"/>
  <c r="B108" i="745" s="1"/>
  <c r="B109" i="745" s="1"/>
  <c r="B110" i="745" s="1"/>
  <c r="H7" i="745"/>
  <c r="H57" i="745" s="1"/>
  <c r="H81" i="745" s="1"/>
  <c r="U6" i="745"/>
  <c r="T6" i="745"/>
  <c r="S6" i="745"/>
  <c r="I6" i="745"/>
  <c r="H6" i="745"/>
  <c r="AC5" i="745"/>
  <c r="AB5" i="745"/>
  <c r="AB194" i="745" s="1"/>
  <c r="Z5" i="745"/>
  <c r="Z194" i="745" s="1"/>
  <c r="W5" i="745"/>
  <c r="W194" i="745" s="1"/>
  <c r="U5" i="745"/>
  <c r="T5" i="745"/>
  <c r="T194" i="745" s="1"/>
  <c r="S5" i="745"/>
  <c r="R5" i="745"/>
  <c r="AD5" i="745" s="1"/>
  <c r="AD194" i="745" s="1"/>
  <c r="Q5" i="745"/>
  <c r="P5" i="745"/>
  <c r="O5" i="745"/>
  <c r="N5" i="745"/>
  <c r="M5" i="745"/>
  <c r="M194" i="745" s="1"/>
  <c r="L5" i="745"/>
  <c r="L194" i="745" s="1"/>
  <c r="K5" i="745"/>
  <c r="J5" i="745"/>
  <c r="V5" i="745" s="1"/>
  <c r="V194" i="745" s="1"/>
  <c r="I5" i="745"/>
  <c r="H5" i="745"/>
  <c r="U4" i="745"/>
  <c r="T4" i="745"/>
  <c r="S4" i="745"/>
  <c r="J4" i="745"/>
  <c r="K4" i="745" s="1"/>
  <c r="I4" i="745"/>
  <c r="H4" i="745"/>
  <c r="AC3" i="745"/>
  <c r="AC50" i="745" s="1"/>
  <c r="AB3" i="745"/>
  <c r="AB50" i="745" s="1"/>
  <c r="Z3" i="745"/>
  <c r="Z50" i="745" s="1"/>
  <c r="W3" i="745"/>
  <c r="W50" i="745" s="1"/>
  <c r="U3" i="745"/>
  <c r="U50" i="745" s="1"/>
  <c r="T3" i="745"/>
  <c r="T50" i="745" s="1"/>
  <c r="R3" i="745"/>
  <c r="R50" i="745" s="1"/>
  <c r="Q3" i="745"/>
  <c r="Q50" i="745" s="1"/>
  <c r="P3" i="745"/>
  <c r="O3" i="745"/>
  <c r="O50" i="745" s="1"/>
  <c r="N3" i="745"/>
  <c r="N50" i="745" s="1"/>
  <c r="M3" i="745"/>
  <c r="Y3" i="745" s="1"/>
  <c r="Y50" i="745" s="1"/>
  <c r="L3" i="745"/>
  <c r="X3" i="745" s="1"/>
  <c r="X50" i="745" s="1"/>
  <c r="K3" i="745"/>
  <c r="J3" i="745"/>
  <c r="J50" i="745" s="1"/>
  <c r="I3" i="745"/>
  <c r="H3" i="745"/>
  <c r="H50" i="745" s="1"/>
  <c r="G3" i="745"/>
  <c r="G50" i="745" s="1"/>
  <c r="U2" i="745"/>
  <c r="V2" i="745" s="1"/>
  <c r="W2" i="745" s="1"/>
  <c r="X2" i="745" s="1"/>
  <c r="Y2" i="745" s="1"/>
  <c r="Z2" i="745" s="1"/>
  <c r="AA2" i="745" s="1"/>
  <c r="AB2" i="745" s="1"/>
  <c r="AC2" i="745" s="1"/>
  <c r="AD2" i="745" s="1"/>
  <c r="T2" i="745"/>
  <c r="J2" i="745"/>
  <c r="K2" i="745" s="1"/>
  <c r="L2" i="745" s="1"/>
  <c r="M2" i="745" s="1"/>
  <c r="N2" i="745" s="1"/>
  <c r="O2" i="745" s="1"/>
  <c r="P2" i="745" s="1"/>
  <c r="Q2" i="745" s="1"/>
  <c r="R2" i="745" s="1"/>
  <c r="I2" i="745"/>
  <c r="H2" i="745"/>
  <c r="B2" i="745"/>
  <c r="B3" i="745" s="1"/>
  <c r="B4" i="745" s="1"/>
  <c r="B5" i="745" s="1"/>
  <c r="B6" i="745" s="1"/>
  <c r="T1" i="745"/>
  <c r="U1" i="745" s="1"/>
  <c r="V1" i="745" s="1"/>
  <c r="W1" i="745" s="1"/>
  <c r="X1" i="745" s="1"/>
  <c r="Y1" i="745" s="1"/>
  <c r="Z1" i="745" s="1"/>
  <c r="AA1" i="745" s="1"/>
  <c r="AB1" i="745" s="1"/>
  <c r="AC1" i="745" s="1"/>
  <c r="AD1" i="745" s="1"/>
  <c r="H1" i="745"/>
  <c r="I1" i="745" s="1"/>
  <c r="J1" i="745" s="1"/>
  <c r="K1" i="745" s="1"/>
  <c r="L1" i="745" s="1"/>
  <c r="M1" i="745" s="1"/>
  <c r="N1" i="745" s="1"/>
  <c r="O1" i="745" s="1"/>
  <c r="P1" i="745" s="1"/>
  <c r="Q1" i="745" s="1"/>
  <c r="R1" i="745" s="1"/>
  <c r="F213" i="744"/>
  <c r="F212" i="744"/>
  <c r="AD209" i="744"/>
  <c r="AC209" i="744"/>
  <c r="AB209" i="744"/>
  <c r="AA209" i="744"/>
  <c r="Z209" i="744"/>
  <c r="Y209" i="744"/>
  <c r="X209" i="744"/>
  <c r="W209" i="744"/>
  <c r="V209" i="744"/>
  <c r="U209" i="744"/>
  <c r="T209" i="744"/>
  <c r="S209" i="744"/>
  <c r="R209" i="744"/>
  <c r="Q209" i="744"/>
  <c r="P209" i="744"/>
  <c r="O209" i="744"/>
  <c r="N209" i="744"/>
  <c r="M209" i="744"/>
  <c r="L209" i="744"/>
  <c r="K209" i="744"/>
  <c r="J209" i="744"/>
  <c r="I209" i="744"/>
  <c r="H209" i="744"/>
  <c r="G209" i="744"/>
  <c r="AD208" i="744"/>
  <c r="AC208" i="744"/>
  <c r="AB208" i="744"/>
  <c r="AA208" i="744"/>
  <c r="Z208" i="744"/>
  <c r="Y208" i="744"/>
  <c r="X208" i="744"/>
  <c r="W208" i="744"/>
  <c r="V208" i="744"/>
  <c r="U208" i="744"/>
  <c r="T208" i="744"/>
  <c r="S208" i="744"/>
  <c r="R208" i="744"/>
  <c r="Q208" i="744"/>
  <c r="P208" i="744"/>
  <c r="O208" i="744"/>
  <c r="N208" i="744"/>
  <c r="M208" i="744"/>
  <c r="L208" i="744"/>
  <c r="K208" i="744"/>
  <c r="J208" i="744"/>
  <c r="I208" i="744"/>
  <c r="H208" i="744"/>
  <c r="G208" i="744"/>
  <c r="AD207" i="744"/>
  <c r="AC207" i="744"/>
  <c r="AB207" i="744"/>
  <c r="AA207" i="744"/>
  <c r="Z207" i="744"/>
  <c r="Y207" i="744"/>
  <c r="X207" i="744"/>
  <c r="W207" i="744"/>
  <c r="V207" i="744"/>
  <c r="U207" i="744"/>
  <c r="T207" i="744"/>
  <c r="S207" i="744"/>
  <c r="R207" i="744"/>
  <c r="Q207" i="744"/>
  <c r="P207" i="744"/>
  <c r="O207" i="744"/>
  <c r="N207" i="744"/>
  <c r="M207" i="744"/>
  <c r="L207" i="744"/>
  <c r="K207" i="744"/>
  <c r="J207" i="744"/>
  <c r="I207" i="744"/>
  <c r="H207" i="744"/>
  <c r="G207" i="744"/>
  <c r="AD206" i="744"/>
  <c r="AC206" i="744"/>
  <c r="AB206" i="744"/>
  <c r="AA206" i="744"/>
  <c r="Z206" i="744"/>
  <c r="Y206" i="744"/>
  <c r="X206" i="744"/>
  <c r="W206" i="744"/>
  <c r="V206" i="744"/>
  <c r="U206" i="744"/>
  <c r="T206" i="744"/>
  <c r="S206" i="744"/>
  <c r="R206" i="744"/>
  <c r="Q206" i="744"/>
  <c r="P206" i="744"/>
  <c r="O206" i="744"/>
  <c r="N206" i="744"/>
  <c r="M206" i="744"/>
  <c r="L206" i="744"/>
  <c r="K206" i="744"/>
  <c r="J206" i="744"/>
  <c r="I206" i="744"/>
  <c r="H206" i="744"/>
  <c r="G206" i="744"/>
  <c r="AD205" i="744"/>
  <c r="AC205" i="744"/>
  <c r="AB205" i="744"/>
  <c r="AA205" i="744"/>
  <c r="Z205" i="744"/>
  <c r="Y205" i="744"/>
  <c r="X205" i="744"/>
  <c r="W205" i="744"/>
  <c r="V205" i="744"/>
  <c r="U205" i="744"/>
  <c r="T205" i="744"/>
  <c r="S205" i="744"/>
  <c r="R205" i="744"/>
  <c r="Q205" i="744"/>
  <c r="P205" i="744"/>
  <c r="O205" i="744"/>
  <c r="N205" i="744"/>
  <c r="M205" i="744"/>
  <c r="L205" i="744"/>
  <c r="K205" i="744"/>
  <c r="J205" i="744"/>
  <c r="I205" i="744"/>
  <c r="H205" i="744"/>
  <c r="G205" i="744"/>
  <c r="F204" i="744"/>
  <c r="B197" i="744"/>
  <c r="B198" i="744" s="1"/>
  <c r="B199" i="744" s="1"/>
  <c r="B200" i="744" s="1"/>
  <c r="B201" i="744" s="1"/>
  <c r="B202" i="744" s="1"/>
  <c r="B203" i="744" s="1"/>
  <c r="B204" i="744" s="1"/>
  <c r="B205" i="744" s="1"/>
  <c r="B206" i="744" s="1"/>
  <c r="B207" i="744" s="1"/>
  <c r="B208" i="744" s="1"/>
  <c r="B209" i="744" s="1"/>
  <c r="B210" i="744" s="1"/>
  <c r="B211" i="744" s="1"/>
  <c r="B212" i="744" s="1"/>
  <c r="G194" i="744"/>
  <c r="G181" i="744"/>
  <c r="R179" i="744"/>
  <c r="Q179" i="744"/>
  <c r="P179" i="744"/>
  <c r="O179" i="744"/>
  <c r="N179" i="744"/>
  <c r="M179" i="744"/>
  <c r="L179" i="744"/>
  <c r="K179" i="744"/>
  <c r="J179" i="744"/>
  <c r="I179" i="744"/>
  <c r="H179" i="744"/>
  <c r="G179" i="744"/>
  <c r="B179" i="744"/>
  <c r="B180" i="744" s="1"/>
  <c r="B181" i="744" s="1"/>
  <c r="B182" i="744" s="1"/>
  <c r="B184" i="744" s="1"/>
  <c r="B185" i="744" s="1"/>
  <c r="B186" i="744" s="1"/>
  <c r="B187" i="744" s="1"/>
  <c r="B188" i="744" s="1"/>
  <c r="B189" i="744" s="1"/>
  <c r="B190" i="744" s="1"/>
  <c r="B191" i="744" s="1"/>
  <c r="B192" i="744" s="1"/>
  <c r="B193" i="744" s="1"/>
  <c r="B194" i="744" s="1"/>
  <c r="R178" i="744"/>
  <c r="Q178" i="744"/>
  <c r="P178" i="744"/>
  <c r="O178" i="744"/>
  <c r="N178" i="744"/>
  <c r="M178" i="744"/>
  <c r="L178" i="744"/>
  <c r="K178" i="744"/>
  <c r="J178" i="744"/>
  <c r="I178" i="744"/>
  <c r="H178" i="744"/>
  <c r="G178" i="744"/>
  <c r="G175" i="744"/>
  <c r="G173" i="744"/>
  <c r="B162" i="744"/>
  <c r="B164" i="744" s="1"/>
  <c r="B165" i="744" s="1"/>
  <c r="B166" i="744" s="1"/>
  <c r="B167" i="744" s="1"/>
  <c r="B168" i="744" s="1"/>
  <c r="B169" i="744" s="1"/>
  <c r="B170" i="744" s="1"/>
  <c r="B171" i="744" s="1"/>
  <c r="B173" i="744" s="1"/>
  <c r="B174" i="744" s="1"/>
  <c r="B175" i="744" s="1"/>
  <c r="G161" i="744"/>
  <c r="F161" i="744"/>
  <c r="B161" i="744"/>
  <c r="B160" i="744"/>
  <c r="G110" i="744"/>
  <c r="F108" i="744"/>
  <c r="F107" i="744"/>
  <c r="G105" i="744"/>
  <c r="G104" i="744"/>
  <c r="G102" i="744" s="1"/>
  <c r="F99" i="744"/>
  <c r="G92" i="744"/>
  <c r="G90" i="744"/>
  <c r="J89" i="744"/>
  <c r="I89" i="744"/>
  <c r="G89" i="744"/>
  <c r="G88" i="744"/>
  <c r="G80" i="744"/>
  <c r="G75" i="744"/>
  <c r="F75" i="744"/>
  <c r="AA73" i="744"/>
  <c r="X73" i="744"/>
  <c r="R73" i="744"/>
  <c r="Q73" i="744"/>
  <c r="P73" i="744"/>
  <c r="O73" i="744"/>
  <c r="N73" i="744"/>
  <c r="M73" i="744"/>
  <c r="L73" i="744"/>
  <c r="K73" i="744"/>
  <c r="J73" i="744"/>
  <c r="I73" i="744"/>
  <c r="H73" i="744"/>
  <c r="G73" i="744"/>
  <c r="O72" i="744"/>
  <c r="J72" i="744"/>
  <c r="G72" i="744"/>
  <c r="S71" i="744"/>
  <c r="R71" i="744"/>
  <c r="Q71" i="744"/>
  <c r="P71" i="744"/>
  <c r="O71" i="744"/>
  <c r="N71" i="744"/>
  <c r="M71" i="744"/>
  <c r="L71" i="744"/>
  <c r="K71" i="744"/>
  <c r="J71" i="744"/>
  <c r="I71" i="744"/>
  <c r="H71" i="744"/>
  <c r="G71" i="744"/>
  <c r="AC70" i="744"/>
  <c r="AB70" i="744"/>
  <c r="Z70" i="744"/>
  <c r="U70" i="744"/>
  <c r="T70" i="744"/>
  <c r="S70" i="744"/>
  <c r="R70" i="744"/>
  <c r="Q70" i="744"/>
  <c r="P70" i="744"/>
  <c r="O70" i="744"/>
  <c r="N70" i="744"/>
  <c r="M70" i="744"/>
  <c r="L70" i="744"/>
  <c r="K70" i="744"/>
  <c r="J70" i="744"/>
  <c r="I70" i="744"/>
  <c r="H70" i="744"/>
  <c r="G70" i="744"/>
  <c r="AC69" i="744"/>
  <c r="AB69" i="744"/>
  <c r="AA69" i="744"/>
  <c r="R69" i="744"/>
  <c r="Q69" i="744"/>
  <c r="P69" i="744"/>
  <c r="O69" i="744"/>
  <c r="N69" i="744"/>
  <c r="M69" i="744"/>
  <c r="L69" i="744"/>
  <c r="K69" i="744"/>
  <c r="J69" i="744"/>
  <c r="I69" i="744"/>
  <c r="H69" i="744"/>
  <c r="G69" i="744"/>
  <c r="AE68" i="744"/>
  <c r="R68" i="744"/>
  <c r="Q68" i="744"/>
  <c r="P68" i="744"/>
  <c r="O68" i="744"/>
  <c r="N68" i="744"/>
  <c r="M68" i="744"/>
  <c r="L68" i="744"/>
  <c r="K68" i="744"/>
  <c r="J68" i="744"/>
  <c r="I68" i="744"/>
  <c r="H68" i="744"/>
  <c r="G68" i="744"/>
  <c r="AD67" i="744"/>
  <c r="X67" i="744"/>
  <c r="W67" i="744"/>
  <c r="V67" i="744"/>
  <c r="R67" i="744"/>
  <c r="Q67" i="744"/>
  <c r="P67" i="744"/>
  <c r="O67" i="744"/>
  <c r="N67" i="744"/>
  <c r="M67" i="744"/>
  <c r="L67" i="744"/>
  <c r="K67" i="744"/>
  <c r="J67" i="744"/>
  <c r="I67" i="744"/>
  <c r="H67" i="744"/>
  <c r="G67" i="744"/>
  <c r="AB66" i="744"/>
  <c r="AA66" i="744"/>
  <c r="Z66" i="744"/>
  <c r="Y66" i="744"/>
  <c r="T66" i="744"/>
  <c r="S66" i="744"/>
  <c r="R66" i="744"/>
  <c r="Q66" i="744"/>
  <c r="P66" i="744"/>
  <c r="O66" i="744"/>
  <c r="N66" i="744"/>
  <c r="M66" i="744"/>
  <c r="L66" i="744"/>
  <c r="K66" i="744"/>
  <c r="J66" i="744"/>
  <c r="I66" i="744"/>
  <c r="H66" i="744"/>
  <c r="G66" i="744"/>
  <c r="G193" i="744" s="1"/>
  <c r="G64" i="744"/>
  <c r="E64" i="744"/>
  <c r="D64" i="744"/>
  <c r="G174" i="744" s="1"/>
  <c r="G63" i="744"/>
  <c r="H62" i="744"/>
  <c r="G62" i="744"/>
  <c r="G86" i="744" s="1"/>
  <c r="G61" i="744"/>
  <c r="E61" i="744"/>
  <c r="D61" i="744"/>
  <c r="G171" i="744" s="1"/>
  <c r="C61" i="744"/>
  <c r="G60" i="744"/>
  <c r="E60" i="744"/>
  <c r="D60" i="744"/>
  <c r="C60" i="744"/>
  <c r="G59" i="744"/>
  <c r="G83" i="744" s="1"/>
  <c r="E59" i="744"/>
  <c r="D59" i="744"/>
  <c r="G169" i="744" s="1"/>
  <c r="C59" i="744"/>
  <c r="G58" i="744"/>
  <c r="E58" i="744"/>
  <c r="D58" i="744"/>
  <c r="C58" i="744"/>
  <c r="G57" i="744"/>
  <c r="G81" i="744" s="1"/>
  <c r="E57" i="744"/>
  <c r="D57" i="744"/>
  <c r="C57" i="744"/>
  <c r="H56" i="744"/>
  <c r="H80" i="744" s="1"/>
  <c r="G56" i="744"/>
  <c r="E56" i="744"/>
  <c r="D56" i="744"/>
  <c r="C56" i="744"/>
  <c r="H55" i="744"/>
  <c r="H79" i="744" s="1"/>
  <c r="G55" i="744"/>
  <c r="E55" i="744"/>
  <c r="D55" i="744"/>
  <c r="G165" i="744" s="1"/>
  <c r="C55" i="744"/>
  <c r="G54" i="744"/>
  <c r="E54" i="744"/>
  <c r="D54" i="744"/>
  <c r="G164" i="744" s="1"/>
  <c r="C54" i="744"/>
  <c r="E53" i="744"/>
  <c r="D53" i="744"/>
  <c r="C53" i="744"/>
  <c r="G77" i="744" s="1"/>
  <c r="G52" i="744"/>
  <c r="E52" i="744"/>
  <c r="D52" i="744"/>
  <c r="C52" i="744"/>
  <c r="G51" i="744"/>
  <c r="F51" i="744"/>
  <c r="E51" i="744"/>
  <c r="D51" i="744"/>
  <c r="C51" i="744"/>
  <c r="R50" i="744"/>
  <c r="Q50" i="744"/>
  <c r="K50" i="744"/>
  <c r="J50" i="744"/>
  <c r="I50" i="744"/>
  <c r="H50" i="744"/>
  <c r="A50" i="744"/>
  <c r="S49" i="744"/>
  <c r="H49" i="744"/>
  <c r="T49" i="744" s="1"/>
  <c r="S48" i="744"/>
  <c r="H48" i="744"/>
  <c r="V47" i="744"/>
  <c r="U47" i="744"/>
  <c r="T47" i="744"/>
  <c r="S47" i="744"/>
  <c r="H47" i="744"/>
  <c r="I47" i="744" s="1"/>
  <c r="J47" i="744" s="1"/>
  <c r="K47" i="744" s="1"/>
  <c r="AD46" i="744"/>
  <c r="AC46" i="744"/>
  <c r="AB46" i="744"/>
  <c r="AA46" i="744"/>
  <c r="Z46" i="744"/>
  <c r="Y46" i="744"/>
  <c r="X46" i="744"/>
  <c r="W46" i="744"/>
  <c r="V46" i="744"/>
  <c r="U46" i="744"/>
  <c r="T46" i="744"/>
  <c r="S46" i="744"/>
  <c r="AD45" i="744"/>
  <c r="AC45" i="744"/>
  <c r="AB45" i="744"/>
  <c r="AA45" i="744"/>
  <c r="Z45" i="744"/>
  <c r="Y45" i="744"/>
  <c r="X45" i="744"/>
  <c r="W45" i="744"/>
  <c r="V45" i="744"/>
  <c r="U45" i="744"/>
  <c r="T45" i="744"/>
  <c r="S45" i="744"/>
  <c r="AE44" i="744"/>
  <c r="AD44" i="744"/>
  <c r="AC44" i="744"/>
  <c r="AB44" i="744"/>
  <c r="AA44" i="744"/>
  <c r="Z44" i="744"/>
  <c r="Y44" i="744"/>
  <c r="X44" i="744"/>
  <c r="W44" i="744"/>
  <c r="V44" i="744"/>
  <c r="U44" i="744"/>
  <c r="T44" i="744"/>
  <c r="S44" i="744"/>
  <c r="AD43" i="744"/>
  <c r="AC43" i="744"/>
  <c r="AB43" i="744"/>
  <c r="AA43" i="744"/>
  <c r="Z43" i="744"/>
  <c r="Y43" i="744"/>
  <c r="X43" i="744"/>
  <c r="W43" i="744"/>
  <c r="V43" i="744"/>
  <c r="U43" i="744"/>
  <c r="T43" i="744"/>
  <c r="S43" i="744"/>
  <c r="AD42" i="744"/>
  <c r="AC42" i="744"/>
  <c r="AB42" i="744"/>
  <c r="AA42" i="744"/>
  <c r="Z42" i="744"/>
  <c r="Y42" i="744"/>
  <c r="X42" i="744"/>
  <c r="W42" i="744"/>
  <c r="V42" i="744"/>
  <c r="U42" i="744"/>
  <c r="T42" i="744"/>
  <c r="S42" i="744"/>
  <c r="AD41" i="744"/>
  <c r="AC41" i="744"/>
  <c r="AB41" i="744"/>
  <c r="AA41" i="744"/>
  <c r="Z41" i="744"/>
  <c r="Y41" i="744"/>
  <c r="X41" i="744"/>
  <c r="W41" i="744"/>
  <c r="V41" i="744"/>
  <c r="U41" i="744"/>
  <c r="T41" i="744"/>
  <c r="S41" i="744"/>
  <c r="F41" i="744"/>
  <c r="AD40" i="744"/>
  <c r="AC40" i="744"/>
  <c r="AB40" i="744"/>
  <c r="AA40" i="744"/>
  <c r="Z40" i="744"/>
  <c r="Y40" i="744"/>
  <c r="X40" i="744"/>
  <c r="W40" i="744"/>
  <c r="V40" i="744"/>
  <c r="U40" i="744"/>
  <c r="T40" i="744"/>
  <c r="S40" i="744"/>
  <c r="AD39" i="744"/>
  <c r="AC39" i="744"/>
  <c r="AB39" i="744"/>
  <c r="AA39" i="744"/>
  <c r="Z39" i="744"/>
  <c r="Y39" i="744"/>
  <c r="X39" i="744"/>
  <c r="W39" i="744"/>
  <c r="V39" i="744"/>
  <c r="U39" i="744"/>
  <c r="T39" i="744"/>
  <c r="S39" i="744"/>
  <c r="AD38" i="744"/>
  <c r="AC38" i="744"/>
  <c r="AB38" i="744"/>
  <c r="AA38" i="744"/>
  <c r="Z38" i="744"/>
  <c r="Y38" i="744"/>
  <c r="X38" i="744"/>
  <c r="W38" i="744"/>
  <c r="V38" i="744"/>
  <c r="U38" i="744"/>
  <c r="T38" i="744"/>
  <c r="S38" i="744"/>
  <c r="S89" i="744" s="1"/>
  <c r="AD37" i="744"/>
  <c r="AC37" i="744"/>
  <c r="AB37" i="744"/>
  <c r="AA37" i="744"/>
  <c r="Z37" i="744"/>
  <c r="Y37" i="744"/>
  <c r="X37" i="744"/>
  <c r="W37" i="744"/>
  <c r="V37" i="744"/>
  <c r="U37" i="744"/>
  <c r="T37" i="744"/>
  <c r="S37" i="744"/>
  <c r="AD36" i="744"/>
  <c r="AC36" i="744"/>
  <c r="AB36" i="744"/>
  <c r="AA36" i="744"/>
  <c r="Z36" i="744"/>
  <c r="Y36" i="744"/>
  <c r="X36" i="744"/>
  <c r="W36" i="744"/>
  <c r="V36" i="744"/>
  <c r="U36" i="744"/>
  <c r="T36" i="744"/>
  <c r="S36" i="744"/>
  <c r="S73" i="744" s="1"/>
  <c r="AD35" i="744"/>
  <c r="AD71" i="744" s="1"/>
  <c r="AC35" i="744"/>
  <c r="AC71" i="744" s="1"/>
  <c r="AB35" i="744"/>
  <c r="AB71" i="744" s="1"/>
  <c r="AA35" i="744"/>
  <c r="AA71" i="744" s="1"/>
  <c r="Z35" i="744"/>
  <c r="Z71" i="744" s="1"/>
  <c r="Y35" i="744"/>
  <c r="Y71" i="744" s="1"/>
  <c r="X35" i="744"/>
  <c r="X71" i="744" s="1"/>
  <c r="W35" i="744"/>
  <c r="W71" i="744" s="1"/>
  <c r="V35" i="744"/>
  <c r="V71" i="744" s="1"/>
  <c r="U35" i="744"/>
  <c r="U71" i="744" s="1"/>
  <c r="T35" i="744"/>
  <c r="T71" i="744" s="1"/>
  <c r="S35" i="744"/>
  <c r="AD34" i="744"/>
  <c r="AD70" i="744" s="1"/>
  <c r="AC34" i="744"/>
  <c r="AB34" i="744"/>
  <c r="AA34" i="744"/>
  <c r="AA70" i="744" s="1"/>
  <c r="Z34" i="744"/>
  <c r="Y34" i="744"/>
  <c r="Y70" i="744" s="1"/>
  <c r="X34" i="744"/>
  <c r="X70" i="744" s="1"/>
  <c r="W34" i="744"/>
  <c r="W70" i="744" s="1"/>
  <c r="V34" i="744"/>
  <c r="V70" i="744" s="1"/>
  <c r="U34" i="744"/>
  <c r="T34" i="744"/>
  <c r="S34" i="744"/>
  <c r="AD33" i="744"/>
  <c r="AC33" i="744"/>
  <c r="AB33" i="744"/>
  <c r="AA33" i="744"/>
  <c r="AA179" i="744" s="1"/>
  <c r="Z33" i="744"/>
  <c r="Y33" i="744"/>
  <c r="X33" i="744"/>
  <c r="W33" i="744"/>
  <c r="V33" i="744"/>
  <c r="U33" i="744"/>
  <c r="T33" i="744"/>
  <c r="S33" i="744"/>
  <c r="S32" i="744"/>
  <c r="H32" i="744"/>
  <c r="T32" i="744" s="1"/>
  <c r="E32" i="744"/>
  <c r="D32" i="744"/>
  <c r="W31" i="744"/>
  <c r="V31" i="744"/>
  <c r="U31" i="744"/>
  <c r="S31" i="744"/>
  <c r="J31" i="744"/>
  <c r="K31" i="744" s="1"/>
  <c r="L31" i="744" s="1"/>
  <c r="H31" i="744"/>
  <c r="I31" i="744" s="1"/>
  <c r="AD30" i="744"/>
  <c r="AC30" i="744"/>
  <c r="AB30" i="744"/>
  <c r="AA30" i="744"/>
  <c r="Z30" i="744"/>
  <c r="Y30" i="744"/>
  <c r="X30" i="744"/>
  <c r="W30" i="744"/>
  <c r="V30" i="744"/>
  <c r="U30" i="744"/>
  <c r="T30" i="744"/>
  <c r="S30" i="744"/>
  <c r="AD29" i="744"/>
  <c r="AC29" i="744"/>
  <c r="AC67" i="744" s="1"/>
  <c r="AB29" i="744"/>
  <c r="AB67" i="744" s="1"/>
  <c r="AA29" i="744"/>
  <c r="AA67" i="744" s="1"/>
  <c r="Z29" i="744"/>
  <c r="Z67" i="744" s="1"/>
  <c r="Y29" i="744"/>
  <c r="Y67" i="744" s="1"/>
  <c r="X29" i="744"/>
  <c r="W29" i="744"/>
  <c r="V29" i="744"/>
  <c r="U29" i="744"/>
  <c r="U67" i="744" s="1"/>
  <c r="T29" i="744"/>
  <c r="T67" i="744" s="1"/>
  <c r="S29" i="744"/>
  <c r="S67" i="744" s="1"/>
  <c r="AD28" i="744"/>
  <c r="AD66" i="744" s="1"/>
  <c r="AC28" i="744"/>
  <c r="AC66" i="744" s="1"/>
  <c r="AB28" i="744"/>
  <c r="AA28" i="744"/>
  <c r="Z28" i="744"/>
  <c r="Y28" i="744"/>
  <c r="X28" i="744"/>
  <c r="X66" i="744" s="1"/>
  <c r="W28" i="744"/>
  <c r="W66" i="744" s="1"/>
  <c r="V28" i="744"/>
  <c r="V66" i="744" s="1"/>
  <c r="U28" i="744"/>
  <c r="U66" i="744" s="1"/>
  <c r="T28" i="744"/>
  <c r="S28" i="744"/>
  <c r="AD27" i="744"/>
  <c r="AC27" i="744"/>
  <c r="AB27" i="744"/>
  <c r="AA27" i="744"/>
  <c r="Z27" i="744"/>
  <c r="Y27" i="744"/>
  <c r="X27" i="744"/>
  <c r="W27" i="744"/>
  <c r="V27" i="744"/>
  <c r="U27" i="744"/>
  <c r="T27" i="744"/>
  <c r="S27" i="744"/>
  <c r="H27" i="744"/>
  <c r="AD26" i="744"/>
  <c r="AC26" i="744"/>
  <c r="AB26" i="744"/>
  <c r="AA26" i="744"/>
  <c r="Z26" i="744"/>
  <c r="Y26" i="744"/>
  <c r="X26" i="744"/>
  <c r="W26" i="744"/>
  <c r="V26" i="744"/>
  <c r="U26" i="744"/>
  <c r="S26" i="744"/>
  <c r="H26" i="744"/>
  <c r="T26" i="744" s="1"/>
  <c r="U25" i="744"/>
  <c r="S25" i="744"/>
  <c r="I25" i="744"/>
  <c r="H25" i="744"/>
  <c r="S24" i="744"/>
  <c r="I24" i="744"/>
  <c r="U24" i="744" s="1"/>
  <c r="H24" i="744"/>
  <c r="S23" i="744"/>
  <c r="I23" i="744"/>
  <c r="H23" i="744"/>
  <c r="S22" i="744"/>
  <c r="H22" i="744"/>
  <c r="S21" i="744"/>
  <c r="H21" i="744"/>
  <c r="B21" i="744"/>
  <c r="B22" i="744" s="1"/>
  <c r="B23" i="744" s="1"/>
  <c r="B24" i="744" s="1"/>
  <c r="B25" i="744" s="1"/>
  <c r="B26" i="744" s="1"/>
  <c r="B27" i="744" s="1"/>
  <c r="B28" i="744" s="1"/>
  <c r="B29" i="744" s="1"/>
  <c r="B30" i="744" s="1"/>
  <c r="B31" i="744" s="1"/>
  <c r="B32" i="744" s="1"/>
  <c r="B33" i="744" s="1"/>
  <c r="B34" i="744" s="1"/>
  <c r="B35" i="744" s="1"/>
  <c r="B36" i="744" s="1"/>
  <c r="B37" i="744" s="1"/>
  <c r="B38" i="744" s="1"/>
  <c r="B39" i="744" s="1"/>
  <c r="B40" i="744" s="1"/>
  <c r="B41" i="744" s="1"/>
  <c r="B42" i="744" s="1"/>
  <c r="B43" i="744" s="1"/>
  <c r="B44" i="744" s="1"/>
  <c r="B45" i="744" s="1"/>
  <c r="B46" i="744" s="1"/>
  <c r="B47" i="744" s="1"/>
  <c r="B48" i="744" s="1"/>
  <c r="B49" i="744" s="1"/>
  <c r="B50" i="744" s="1"/>
  <c r="B51" i="744" s="1"/>
  <c r="B52" i="744" s="1"/>
  <c r="B53" i="744" s="1"/>
  <c r="B54" i="744" s="1"/>
  <c r="B55" i="744" s="1"/>
  <c r="B56" i="744" s="1"/>
  <c r="B57" i="744" s="1"/>
  <c r="B58" i="744" s="1"/>
  <c r="B59" i="744" s="1"/>
  <c r="B60" i="744" s="1"/>
  <c r="B61" i="744" s="1"/>
  <c r="B62" i="744" s="1"/>
  <c r="B63" i="744" s="1"/>
  <c r="B64" i="744" s="1"/>
  <c r="B65" i="744" s="1"/>
  <c r="B66" i="744" s="1"/>
  <c r="B67" i="744" s="1"/>
  <c r="B68" i="744" s="1"/>
  <c r="B69" i="744" s="1"/>
  <c r="B70" i="744" s="1"/>
  <c r="B71" i="744" s="1"/>
  <c r="B72" i="744" s="1"/>
  <c r="B73" i="744" s="1"/>
  <c r="B74" i="744" s="1"/>
  <c r="B75" i="744" s="1"/>
  <c r="B76" i="744" s="1"/>
  <c r="B78" i="744" s="1"/>
  <c r="B79" i="744" s="1"/>
  <c r="B80" i="744" s="1"/>
  <c r="B81" i="744" s="1"/>
  <c r="B82" i="744" s="1"/>
  <c r="B83" i="744" s="1"/>
  <c r="B84" i="744" s="1"/>
  <c r="B85" i="744" s="1"/>
  <c r="B86" i="744" s="1"/>
  <c r="B87" i="744" s="1"/>
  <c r="B88" i="744" s="1"/>
  <c r="B89" i="744" s="1"/>
  <c r="B90" i="744" s="1"/>
  <c r="B91" i="744" s="1"/>
  <c r="B92" i="744" s="1"/>
  <c r="B93" i="744" s="1"/>
  <c r="B94" i="744" s="1"/>
  <c r="B95" i="744" s="1"/>
  <c r="B96" i="744" s="1"/>
  <c r="B97" i="744" s="1"/>
  <c r="B98" i="744" s="1"/>
  <c r="B99" i="744" s="1"/>
  <c r="B100" i="744" s="1"/>
  <c r="B101" i="744" s="1"/>
  <c r="B102" i="744" s="1"/>
  <c r="B103" i="744" s="1"/>
  <c r="B104" i="744" s="1"/>
  <c r="B105" i="744" s="1"/>
  <c r="B106" i="744" s="1"/>
  <c r="B107" i="744" s="1"/>
  <c r="B108" i="744" s="1"/>
  <c r="B109" i="744" s="1"/>
  <c r="B110" i="744" s="1"/>
  <c r="S20" i="744"/>
  <c r="H20" i="744"/>
  <c r="H58" i="744" s="1"/>
  <c r="S19" i="744"/>
  <c r="K19" i="744"/>
  <c r="J19" i="744"/>
  <c r="J167" i="744" s="1"/>
  <c r="I19" i="744"/>
  <c r="H19" i="744"/>
  <c r="S18" i="744"/>
  <c r="H18" i="744"/>
  <c r="U17" i="744"/>
  <c r="S17" i="744"/>
  <c r="I17" i="744"/>
  <c r="H17" i="744"/>
  <c r="B17" i="744"/>
  <c r="B18" i="744" s="1"/>
  <c r="B19" i="744" s="1"/>
  <c r="B20" i="744" s="1"/>
  <c r="S16" i="744"/>
  <c r="J16" i="744"/>
  <c r="V16" i="744" s="1"/>
  <c r="I16" i="744"/>
  <c r="U16" i="744" s="1"/>
  <c r="H16" i="744"/>
  <c r="Z15" i="744"/>
  <c r="Y15" i="744"/>
  <c r="X15" i="744"/>
  <c r="T15" i="744"/>
  <c r="S15" i="744"/>
  <c r="N15" i="744"/>
  <c r="O15" i="744" s="1"/>
  <c r="M15" i="744"/>
  <c r="J15" i="744"/>
  <c r="I15" i="744"/>
  <c r="H15" i="744"/>
  <c r="AA14" i="744"/>
  <c r="S14" i="744"/>
  <c r="P14" i="744"/>
  <c r="H14" i="744"/>
  <c r="H52" i="744" s="1"/>
  <c r="H76" i="744" s="1"/>
  <c r="F14" i="744"/>
  <c r="S13" i="744"/>
  <c r="S51" i="744" s="1"/>
  <c r="H13" i="744"/>
  <c r="W12" i="744"/>
  <c r="S12" i="744"/>
  <c r="K12" i="744"/>
  <c r="J12" i="744"/>
  <c r="I12" i="744"/>
  <c r="I55" i="744" s="1"/>
  <c r="I79" i="744" s="1"/>
  <c r="H12" i="744"/>
  <c r="S11" i="744"/>
  <c r="H11" i="744"/>
  <c r="T11" i="744" s="1"/>
  <c r="AA10" i="744"/>
  <c r="X10" i="744"/>
  <c r="W10" i="744"/>
  <c r="V10" i="744"/>
  <c r="S10" i="744"/>
  <c r="Q10" i="744"/>
  <c r="P10" i="744"/>
  <c r="L10" i="744"/>
  <c r="L72" i="744" s="1"/>
  <c r="K10" i="744"/>
  <c r="K72" i="744" s="1"/>
  <c r="I10" i="744"/>
  <c r="H10" i="744"/>
  <c r="U9" i="744"/>
  <c r="S9" i="744"/>
  <c r="I9" i="744"/>
  <c r="H9" i="744"/>
  <c r="B9" i="744"/>
  <c r="B10" i="744" s="1"/>
  <c r="B11" i="744" s="1"/>
  <c r="B12" i="744" s="1"/>
  <c r="B13" i="744" s="1"/>
  <c r="B14" i="744" s="1"/>
  <c r="B15" i="744" s="1"/>
  <c r="B16" i="744" s="1"/>
  <c r="J8" i="744"/>
  <c r="I8" i="744"/>
  <c r="I62" i="744" s="1"/>
  <c r="I86" i="744" s="1"/>
  <c r="H8" i="744"/>
  <c r="B8" i="744"/>
  <c r="I7" i="744"/>
  <c r="H7" i="744"/>
  <c r="S6" i="744"/>
  <c r="H6" i="744"/>
  <c r="AD5" i="744"/>
  <c r="AD194" i="744" s="1"/>
  <c r="AC5" i="744"/>
  <c r="AC194" i="744" s="1"/>
  <c r="X5" i="744"/>
  <c r="W5" i="744"/>
  <c r="W194" i="744" s="1"/>
  <c r="V5" i="744"/>
  <c r="V194" i="744" s="1"/>
  <c r="U5" i="744"/>
  <c r="U194" i="744" s="1"/>
  <c r="S5" i="744"/>
  <c r="R5" i="744"/>
  <c r="Q5" i="744"/>
  <c r="P5" i="744"/>
  <c r="O5" i="744"/>
  <c r="N5" i="744"/>
  <c r="M5" i="744"/>
  <c r="L5" i="744"/>
  <c r="K5" i="744"/>
  <c r="J5" i="744"/>
  <c r="J194" i="744" s="1"/>
  <c r="I5" i="744"/>
  <c r="I194" i="744" s="1"/>
  <c r="H5" i="744"/>
  <c r="T4" i="744"/>
  <c r="S4" i="744"/>
  <c r="H4" i="744"/>
  <c r="I4" i="744" s="1"/>
  <c r="J4" i="744" s="1"/>
  <c r="K4" i="744" s="1"/>
  <c r="W4" i="744" s="1"/>
  <c r="AD3" i="744"/>
  <c r="AD50" i="744" s="1"/>
  <c r="AC3" i="744"/>
  <c r="AC50" i="744" s="1"/>
  <c r="X3" i="744"/>
  <c r="X50" i="744" s="1"/>
  <c r="W3" i="744"/>
  <c r="W50" i="744" s="1"/>
  <c r="V3" i="744"/>
  <c r="V50" i="744" s="1"/>
  <c r="U3" i="744"/>
  <c r="U50" i="744" s="1"/>
  <c r="T3" i="744"/>
  <c r="T50" i="744" s="1"/>
  <c r="R3" i="744"/>
  <c r="Q3" i="744"/>
  <c r="P3" i="744"/>
  <c r="P50" i="744" s="1"/>
  <c r="O3" i="744"/>
  <c r="N3" i="744"/>
  <c r="M3" i="744"/>
  <c r="L3" i="744"/>
  <c r="L50" i="744" s="1"/>
  <c r="K3" i="744"/>
  <c r="J3" i="744"/>
  <c r="I3" i="744"/>
  <c r="H3" i="744"/>
  <c r="G3" i="744"/>
  <c r="V2" i="744"/>
  <c r="W2" i="744" s="1"/>
  <c r="X2" i="744" s="1"/>
  <c r="Y2" i="744" s="1"/>
  <c r="Z2" i="744" s="1"/>
  <c r="AA2" i="744" s="1"/>
  <c r="AB2" i="744" s="1"/>
  <c r="AC2" i="744" s="1"/>
  <c r="AD2" i="744" s="1"/>
  <c r="U2" i="744"/>
  <c r="T2" i="744"/>
  <c r="O2" i="744"/>
  <c r="P2" i="744" s="1"/>
  <c r="Q2" i="744" s="1"/>
  <c r="R2" i="744" s="1"/>
  <c r="N2" i="744"/>
  <c r="L2" i="744"/>
  <c r="M2" i="744" s="1"/>
  <c r="J2" i="744"/>
  <c r="K2" i="744" s="1"/>
  <c r="H2" i="744"/>
  <c r="I2" i="744" s="1"/>
  <c r="B2" i="744"/>
  <c r="B3" i="744" s="1"/>
  <c r="B4" i="744" s="1"/>
  <c r="B5" i="744" s="1"/>
  <c r="B6" i="744" s="1"/>
  <c r="AC1" i="744"/>
  <c r="AD1" i="744" s="1"/>
  <c r="AB1" i="744"/>
  <c r="T1" i="744"/>
  <c r="U1" i="744" s="1"/>
  <c r="V1" i="744" s="1"/>
  <c r="W1" i="744" s="1"/>
  <c r="X1" i="744" s="1"/>
  <c r="Y1" i="744" s="1"/>
  <c r="Z1" i="744" s="1"/>
  <c r="AA1" i="744" s="1"/>
  <c r="H1" i="744"/>
  <c r="I1" i="744" s="1"/>
  <c r="J1" i="744" s="1"/>
  <c r="K1" i="744" s="1"/>
  <c r="L1" i="744" s="1"/>
  <c r="M1" i="744" s="1"/>
  <c r="N1" i="744" s="1"/>
  <c r="O1" i="744" s="1"/>
  <c r="P1" i="744" s="1"/>
  <c r="Q1" i="744" s="1"/>
  <c r="R1" i="744" s="1"/>
  <c r="F213" i="743"/>
  <c r="F212" i="743"/>
  <c r="AD209" i="743"/>
  <c r="AC209" i="743"/>
  <c r="AB209" i="743"/>
  <c r="AA209" i="743"/>
  <c r="Z209" i="743"/>
  <c r="Y209" i="743"/>
  <c r="X209" i="743"/>
  <c r="W209" i="743"/>
  <c r="V209" i="743"/>
  <c r="U209" i="743"/>
  <c r="T209" i="743"/>
  <c r="S209" i="743"/>
  <c r="R209" i="743"/>
  <c r="Q209" i="743"/>
  <c r="P209" i="743"/>
  <c r="O209" i="743"/>
  <c r="N209" i="743"/>
  <c r="M209" i="743"/>
  <c r="L209" i="743"/>
  <c r="K209" i="743"/>
  <c r="J209" i="743"/>
  <c r="I209" i="743"/>
  <c r="H209" i="743"/>
  <c r="G209" i="743"/>
  <c r="AD208" i="743"/>
  <c r="AC208" i="743"/>
  <c r="AB208" i="743"/>
  <c r="AA208" i="743"/>
  <c r="Z208" i="743"/>
  <c r="Y208" i="743"/>
  <c r="X208" i="743"/>
  <c r="W208" i="743"/>
  <c r="V208" i="743"/>
  <c r="U208" i="743"/>
  <c r="T208" i="743"/>
  <c r="S208" i="743"/>
  <c r="R208" i="743"/>
  <c r="Q208" i="743"/>
  <c r="P208" i="743"/>
  <c r="O208" i="743"/>
  <c r="N208" i="743"/>
  <c r="M208" i="743"/>
  <c r="L208" i="743"/>
  <c r="K208" i="743"/>
  <c r="J208" i="743"/>
  <c r="I208" i="743"/>
  <c r="H208" i="743"/>
  <c r="G208" i="743"/>
  <c r="AD207" i="743"/>
  <c r="AC207" i="743"/>
  <c r="AB207" i="743"/>
  <c r="AA207" i="743"/>
  <c r="Z207" i="743"/>
  <c r="Y207" i="743"/>
  <c r="X207" i="743"/>
  <c r="W207" i="743"/>
  <c r="V207" i="743"/>
  <c r="U207" i="743"/>
  <c r="T207" i="743"/>
  <c r="S207" i="743"/>
  <c r="R207" i="743"/>
  <c r="Q207" i="743"/>
  <c r="P207" i="743"/>
  <c r="O207" i="743"/>
  <c r="N207" i="743"/>
  <c r="M207" i="743"/>
  <c r="L207" i="743"/>
  <c r="K207" i="743"/>
  <c r="J207" i="743"/>
  <c r="I207" i="743"/>
  <c r="H207" i="743"/>
  <c r="G207" i="743"/>
  <c r="AD206" i="743"/>
  <c r="AC206" i="743"/>
  <c r="AB206" i="743"/>
  <c r="AA206" i="743"/>
  <c r="Z206" i="743"/>
  <c r="Y206" i="743"/>
  <c r="X206" i="743"/>
  <c r="W206" i="743"/>
  <c r="V206" i="743"/>
  <c r="U206" i="743"/>
  <c r="T206" i="743"/>
  <c r="S206" i="743"/>
  <c r="R206" i="743"/>
  <c r="Q206" i="743"/>
  <c r="P206" i="743"/>
  <c r="O206" i="743"/>
  <c r="N206" i="743"/>
  <c r="M206" i="743"/>
  <c r="L206" i="743"/>
  <c r="K206" i="743"/>
  <c r="J206" i="743"/>
  <c r="I206" i="743"/>
  <c r="H206" i="743"/>
  <c r="G206" i="743"/>
  <c r="AD205" i="743"/>
  <c r="AC205" i="743"/>
  <c r="AB205" i="743"/>
  <c r="AA205" i="743"/>
  <c r="Z205" i="743"/>
  <c r="Y205" i="743"/>
  <c r="X205" i="743"/>
  <c r="W205" i="743"/>
  <c r="V205" i="743"/>
  <c r="U205" i="743"/>
  <c r="T205" i="743"/>
  <c r="S205" i="743"/>
  <c r="R205" i="743"/>
  <c r="Q205" i="743"/>
  <c r="P205" i="743"/>
  <c r="O205" i="743"/>
  <c r="N205" i="743"/>
  <c r="M205" i="743"/>
  <c r="L205" i="743"/>
  <c r="K205" i="743"/>
  <c r="J205" i="743"/>
  <c r="I205" i="743"/>
  <c r="H205" i="743"/>
  <c r="G205" i="743"/>
  <c r="F204" i="743"/>
  <c r="B200" i="743"/>
  <c r="B201" i="743" s="1"/>
  <c r="B202" i="743" s="1"/>
  <c r="B203" i="743" s="1"/>
  <c r="B204" i="743" s="1"/>
  <c r="B205" i="743" s="1"/>
  <c r="B206" i="743" s="1"/>
  <c r="B207" i="743" s="1"/>
  <c r="B208" i="743" s="1"/>
  <c r="B209" i="743" s="1"/>
  <c r="B210" i="743" s="1"/>
  <c r="B211" i="743" s="1"/>
  <c r="B212" i="743" s="1"/>
  <c r="B198" i="743"/>
  <c r="B199" i="743" s="1"/>
  <c r="B197" i="743"/>
  <c r="G194" i="743"/>
  <c r="G181" i="743"/>
  <c r="B181" i="743"/>
  <c r="B182" i="743" s="1"/>
  <c r="B184" i="743" s="1"/>
  <c r="B185" i="743" s="1"/>
  <c r="B186" i="743" s="1"/>
  <c r="B187" i="743" s="1"/>
  <c r="B188" i="743" s="1"/>
  <c r="B189" i="743" s="1"/>
  <c r="B190" i="743" s="1"/>
  <c r="B191" i="743" s="1"/>
  <c r="B192" i="743" s="1"/>
  <c r="B193" i="743" s="1"/>
  <c r="B194" i="743" s="1"/>
  <c r="B180" i="743"/>
  <c r="R179" i="743"/>
  <c r="Q179" i="743"/>
  <c r="P179" i="743"/>
  <c r="O179" i="743"/>
  <c r="N179" i="743"/>
  <c r="M179" i="743"/>
  <c r="L179" i="743"/>
  <c r="K179" i="743"/>
  <c r="J179" i="743"/>
  <c r="I179" i="743"/>
  <c r="H179" i="743"/>
  <c r="G179" i="743"/>
  <c r="B179" i="743"/>
  <c r="Y178" i="743"/>
  <c r="R178" i="743"/>
  <c r="Q178" i="743"/>
  <c r="P178" i="743"/>
  <c r="O178" i="743"/>
  <c r="N178" i="743"/>
  <c r="M178" i="743"/>
  <c r="L178" i="743"/>
  <c r="K178" i="743"/>
  <c r="J178" i="743"/>
  <c r="I178" i="743"/>
  <c r="H178" i="743"/>
  <c r="G178" i="743"/>
  <c r="G175" i="743"/>
  <c r="G173" i="743"/>
  <c r="B166" i="743"/>
  <c r="B167" i="743" s="1"/>
  <c r="B168" i="743" s="1"/>
  <c r="B169" i="743" s="1"/>
  <c r="B170" i="743" s="1"/>
  <c r="B171" i="743" s="1"/>
  <c r="B173" i="743" s="1"/>
  <c r="B174" i="743" s="1"/>
  <c r="B175" i="743" s="1"/>
  <c r="G161" i="743"/>
  <c r="F161" i="743"/>
  <c r="B160" i="743"/>
  <c r="B161" i="743" s="1"/>
  <c r="B162" i="743" s="1"/>
  <c r="B164" i="743" s="1"/>
  <c r="B165" i="743" s="1"/>
  <c r="G110" i="743"/>
  <c r="F108" i="743"/>
  <c r="F107" i="743"/>
  <c r="G105" i="743"/>
  <c r="G104" i="743"/>
  <c r="G102" i="743"/>
  <c r="F99" i="743"/>
  <c r="G92" i="743"/>
  <c r="G198" i="743" s="1"/>
  <c r="G90" i="743"/>
  <c r="R89" i="743"/>
  <c r="P89" i="743"/>
  <c r="G89" i="743"/>
  <c r="G88" i="743"/>
  <c r="G75" i="743"/>
  <c r="F75" i="743"/>
  <c r="Z73" i="743"/>
  <c r="Y73" i="743"/>
  <c r="R73" i="743"/>
  <c r="Q73" i="743"/>
  <c r="P73" i="743"/>
  <c r="O73" i="743"/>
  <c r="N73" i="743"/>
  <c r="M73" i="743"/>
  <c r="L73" i="743"/>
  <c r="K73" i="743"/>
  <c r="J73" i="743"/>
  <c r="I73" i="743"/>
  <c r="H73" i="743"/>
  <c r="G73" i="743"/>
  <c r="S72" i="743"/>
  <c r="O72" i="743"/>
  <c r="K72" i="743"/>
  <c r="J72" i="743"/>
  <c r="G72" i="743"/>
  <c r="AC71" i="743"/>
  <c r="R71" i="743"/>
  <c r="Q71" i="743"/>
  <c r="P71" i="743"/>
  <c r="O71" i="743"/>
  <c r="N71" i="743"/>
  <c r="M71" i="743"/>
  <c r="L71" i="743"/>
  <c r="K71" i="743"/>
  <c r="J71" i="743"/>
  <c r="I71" i="743"/>
  <c r="H71" i="743"/>
  <c r="G71" i="743"/>
  <c r="AB70" i="743"/>
  <c r="W70" i="743"/>
  <c r="U70" i="743"/>
  <c r="T70" i="743"/>
  <c r="R70" i="743"/>
  <c r="Q70" i="743"/>
  <c r="P70" i="743"/>
  <c r="O70" i="743"/>
  <c r="N70" i="743"/>
  <c r="M70" i="743"/>
  <c r="L70" i="743"/>
  <c r="K70" i="743"/>
  <c r="J70" i="743"/>
  <c r="I70" i="743"/>
  <c r="H70" i="743"/>
  <c r="G70" i="743"/>
  <c r="AC69" i="743"/>
  <c r="W69" i="743"/>
  <c r="R69" i="743"/>
  <c r="Q69" i="743"/>
  <c r="P69" i="743"/>
  <c r="O69" i="743"/>
  <c r="N69" i="743"/>
  <c r="M69" i="743"/>
  <c r="L69" i="743"/>
  <c r="K69" i="743"/>
  <c r="J69" i="743"/>
  <c r="I69" i="743"/>
  <c r="H69" i="743"/>
  <c r="G69" i="743"/>
  <c r="AE68" i="743"/>
  <c r="R68" i="743"/>
  <c r="Q68" i="743"/>
  <c r="P68" i="743"/>
  <c r="O68" i="743"/>
  <c r="N68" i="743"/>
  <c r="M68" i="743"/>
  <c r="L68" i="743"/>
  <c r="K68" i="743"/>
  <c r="J68" i="743"/>
  <c r="I68" i="743"/>
  <c r="H68" i="743"/>
  <c r="G68" i="743"/>
  <c r="Z67" i="743"/>
  <c r="X67" i="743"/>
  <c r="R67" i="743"/>
  <c r="Q67" i="743"/>
  <c r="P67" i="743"/>
  <c r="O67" i="743"/>
  <c r="N67" i="743"/>
  <c r="M67" i="743"/>
  <c r="L67" i="743"/>
  <c r="K67" i="743"/>
  <c r="J67" i="743"/>
  <c r="I67" i="743"/>
  <c r="H67" i="743"/>
  <c r="G67" i="743"/>
  <c r="AC66" i="743"/>
  <c r="Z66" i="743"/>
  <c r="U66" i="743"/>
  <c r="R66" i="743"/>
  <c r="Q66" i="743"/>
  <c r="P66" i="743"/>
  <c r="O66" i="743"/>
  <c r="N66" i="743"/>
  <c r="M66" i="743"/>
  <c r="L66" i="743"/>
  <c r="K66" i="743"/>
  <c r="J66" i="743"/>
  <c r="I66" i="743"/>
  <c r="H66" i="743"/>
  <c r="G66" i="743"/>
  <c r="G193" i="743" s="1"/>
  <c r="G64" i="743"/>
  <c r="E64" i="743"/>
  <c r="D64" i="743"/>
  <c r="G63" i="743"/>
  <c r="G62" i="743"/>
  <c r="G86" i="743" s="1"/>
  <c r="G61" i="743"/>
  <c r="G85" i="743" s="1"/>
  <c r="E61" i="743"/>
  <c r="D61" i="743"/>
  <c r="C61" i="743"/>
  <c r="G60" i="743"/>
  <c r="E60" i="743"/>
  <c r="D60" i="743"/>
  <c r="C60" i="743"/>
  <c r="G59" i="743"/>
  <c r="E59" i="743"/>
  <c r="D59" i="743"/>
  <c r="G169" i="743" s="1"/>
  <c r="C59" i="743"/>
  <c r="G58" i="743"/>
  <c r="E58" i="743"/>
  <c r="D58" i="743"/>
  <c r="G168" i="743" s="1"/>
  <c r="C58" i="743"/>
  <c r="G57" i="743"/>
  <c r="G81" i="743" s="1"/>
  <c r="E57" i="743"/>
  <c r="D57" i="743"/>
  <c r="G167" i="743" s="1"/>
  <c r="C57" i="743"/>
  <c r="G56" i="743"/>
  <c r="E56" i="743"/>
  <c r="D56" i="743"/>
  <c r="C56" i="743"/>
  <c r="G55" i="743"/>
  <c r="E55" i="743"/>
  <c r="D55" i="743"/>
  <c r="G165" i="743" s="1"/>
  <c r="C55" i="743"/>
  <c r="G54" i="743"/>
  <c r="G78" i="743" s="1"/>
  <c r="E54" i="743"/>
  <c r="D54" i="743"/>
  <c r="G164" i="743" s="1"/>
  <c r="C54" i="743"/>
  <c r="G77" i="743"/>
  <c r="E53" i="743"/>
  <c r="D53" i="743"/>
  <c r="C53" i="743"/>
  <c r="G52" i="743"/>
  <c r="E52" i="743"/>
  <c r="D52" i="743"/>
  <c r="C52" i="743"/>
  <c r="G51" i="743"/>
  <c r="F51" i="743"/>
  <c r="E51" i="743"/>
  <c r="D51" i="743"/>
  <c r="C51" i="743"/>
  <c r="AD50" i="743"/>
  <c r="R50" i="743"/>
  <c r="J50" i="743"/>
  <c r="A50" i="743"/>
  <c r="S49" i="743"/>
  <c r="H49" i="743"/>
  <c r="I49" i="743" s="1"/>
  <c r="U49" i="743" s="1"/>
  <c r="S48" i="743"/>
  <c r="J48" i="743"/>
  <c r="V48" i="743" s="1"/>
  <c r="H48" i="743"/>
  <c r="I48" i="743" s="1"/>
  <c r="U48" i="743" s="1"/>
  <c r="S47" i="743"/>
  <c r="H47" i="743"/>
  <c r="I47" i="743" s="1"/>
  <c r="U47" i="743" s="1"/>
  <c r="AD46" i="743"/>
  <c r="AC46" i="743"/>
  <c r="AB46" i="743"/>
  <c r="AA46" i="743"/>
  <c r="Z46" i="743"/>
  <c r="Y46" i="743"/>
  <c r="X46" i="743"/>
  <c r="W46" i="743"/>
  <c r="V46" i="743"/>
  <c r="U46" i="743"/>
  <c r="T46" i="743"/>
  <c r="S46" i="743"/>
  <c r="AD45" i="743"/>
  <c r="AC45" i="743"/>
  <c r="AB45" i="743"/>
  <c r="AA45" i="743"/>
  <c r="Z45" i="743"/>
  <c r="Y45" i="743"/>
  <c r="X45" i="743"/>
  <c r="W45" i="743"/>
  <c r="V45" i="743"/>
  <c r="U45" i="743"/>
  <c r="T45" i="743"/>
  <c r="S45" i="743"/>
  <c r="AE44" i="743"/>
  <c r="AD44" i="743"/>
  <c r="AC44" i="743"/>
  <c r="AB44" i="743"/>
  <c r="AA44" i="743"/>
  <c r="Z44" i="743"/>
  <c r="Y44" i="743"/>
  <c r="X44" i="743"/>
  <c r="W44" i="743"/>
  <c r="V44" i="743"/>
  <c r="U44" i="743"/>
  <c r="T44" i="743"/>
  <c r="S44" i="743"/>
  <c r="AD43" i="743"/>
  <c r="AC43" i="743"/>
  <c r="AB43" i="743"/>
  <c r="AA43" i="743"/>
  <c r="Z43" i="743"/>
  <c r="Y43" i="743"/>
  <c r="X43" i="743"/>
  <c r="W43" i="743"/>
  <c r="V43" i="743"/>
  <c r="U43" i="743"/>
  <c r="T43" i="743"/>
  <c r="S43" i="743"/>
  <c r="AD42" i="743"/>
  <c r="AC42" i="743"/>
  <c r="AB42" i="743"/>
  <c r="AA42" i="743"/>
  <c r="Z42" i="743"/>
  <c r="Y42" i="743"/>
  <c r="X42" i="743"/>
  <c r="W42" i="743"/>
  <c r="V42" i="743"/>
  <c r="U42" i="743"/>
  <c r="T42" i="743"/>
  <c r="S42" i="743"/>
  <c r="AD41" i="743"/>
  <c r="AC41" i="743"/>
  <c r="AB41" i="743"/>
  <c r="AA41" i="743"/>
  <c r="Z41" i="743"/>
  <c r="Y41" i="743"/>
  <c r="X41" i="743"/>
  <c r="W41" i="743"/>
  <c r="V41" i="743"/>
  <c r="U41" i="743"/>
  <c r="T41" i="743"/>
  <c r="S41" i="743"/>
  <c r="F41" i="743"/>
  <c r="AD40" i="743"/>
  <c r="AC40" i="743"/>
  <c r="AB40" i="743"/>
  <c r="AA40" i="743"/>
  <c r="Z40" i="743"/>
  <c r="Y40" i="743"/>
  <c r="X40" i="743"/>
  <c r="W40" i="743"/>
  <c r="V40" i="743"/>
  <c r="U40" i="743"/>
  <c r="T40" i="743"/>
  <c r="S40" i="743"/>
  <c r="AD39" i="743"/>
  <c r="AC39" i="743"/>
  <c r="AB39" i="743"/>
  <c r="AA39" i="743"/>
  <c r="Z39" i="743"/>
  <c r="Y39" i="743"/>
  <c r="X39" i="743"/>
  <c r="W39" i="743"/>
  <c r="V39" i="743"/>
  <c r="U39" i="743"/>
  <c r="T39" i="743"/>
  <c r="S39" i="743"/>
  <c r="AD38" i="743"/>
  <c r="AC38" i="743"/>
  <c r="AB38" i="743"/>
  <c r="AA38" i="743"/>
  <c r="Z38" i="743"/>
  <c r="Y38" i="743"/>
  <c r="X38" i="743"/>
  <c r="W38" i="743"/>
  <c r="V38" i="743"/>
  <c r="U38" i="743"/>
  <c r="T38" i="743"/>
  <c r="S38" i="743"/>
  <c r="AD37" i="743"/>
  <c r="AC37" i="743"/>
  <c r="AB37" i="743"/>
  <c r="AA37" i="743"/>
  <c r="Z37" i="743"/>
  <c r="Y37" i="743"/>
  <c r="X37" i="743"/>
  <c r="W37" i="743"/>
  <c r="V37" i="743"/>
  <c r="U37" i="743"/>
  <c r="T37" i="743"/>
  <c r="S37" i="743"/>
  <c r="AD36" i="743"/>
  <c r="AC36" i="743"/>
  <c r="AB36" i="743"/>
  <c r="AA36" i="743"/>
  <c r="Z36" i="743"/>
  <c r="Y36" i="743"/>
  <c r="X36" i="743"/>
  <c r="W36" i="743"/>
  <c r="V36" i="743"/>
  <c r="U36" i="743"/>
  <c r="T36" i="743"/>
  <c r="S36" i="743"/>
  <c r="AD35" i="743"/>
  <c r="AD71" i="743" s="1"/>
  <c r="AC35" i="743"/>
  <c r="AB35" i="743"/>
  <c r="AB71" i="743" s="1"/>
  <c r="AA35" i="743"/>
  <c r="AA71" i="743" s="1"/>
  <c r="Z35" i="743"/>
  <c r="Z71" i="743" s="1"/>
  <c r="Y35" i="743"/>
  <c r="Y71" i="743" s="1"/>
  <c r="X35" i="743"/>
  <c r="X71" i="743" s="1"/>
  <c r="W35" i="743"/>
  <c r="W71" i="743" s="1"/>
  <c r="V35" i="743"/>
  <c r="V71" i="743" s="1"/>
  <c r="U35" i="743"/>
  <c r="U71" i="743" s="1"/>
  <c r="T35" i="743"/>
  <c r="T71" i="743" s="1"/>
  <c r="S35" i="743"/>
  <c r="S71" i="743" s="1"/>
  <c r="AD34" i="743"/>
  <c r="AD70" i="743" s="1"/>
  <c r="AC34" i="743"/>
  <c r="AC70" i="743" s="1"/>
  <c r="AB34" i="743"/>
  <c r="AA34" i="743"/>
  <c r="AA70" i="743" s="1"/>
  <c r="Z34" i="743"/>
  <c r="Z70" i="743" s="1"/>
  <c r="Y34" i="743"/>
  <c r="Y70" i="743" s="1"/>
  <c r="X34" i="743"/>
  <c r="X70" i="743" s="1"/>
  <c r="W34" i="743"/>
  <c r="V34" i="743"/>
  <c r="V70" i="743" s="1"/>
  <c r="U34" i="743"/>
  <c r="T34" i="743"/>
  <c r="S34" i="743"/>
  <c r="S70" i="743" s="1"/>
  <c r="AD33" i="743"/>
  <c r="AD69" i="743" s="1"/>
  <c r="AC33" i="743"/>
  <c r="AB33" i="743"/>
  <c r="AA33" i="743"/>
  <c r="Z33" i="743"/>
  <c r="Y33" i="743"/>
  <c r="X33" i="743"/>
  <c r="W33" i="743"/>
  <c r="V33" i="743"/>
  <c r="U33" i="743"/>
  <c r="T33" i="743"/>
  <c r="S33" i="743"/>
  <c r="S32" i="743"/>
  <c r="H32" i="743"/>
  <c r="E32" i="743"/>
  <c r="D32" i="743"/>
  <c r="T31" i="743"/>
  <c r="S31" i="743"/>
  <c r="I31" i="743"/>
  <c r="U31" i="743" s="1"/>
  <c r="H31" i="743"/>
  <c r="AD30" i="743"/>
  <c r="AC30" i="743"/>
  <c r="AB30" i="743"/>
  <c r="AA30" i="743"/>
  <c r="Z30" i="743"/>
  <c r="Y30" i="743"/>
  <c r="X30" i="743"/>
  <c r="W30" i="743"/>
  <c r="V30" i="743"/>
  <c r="U30" i="743"/>
  <c r="T30" i="743"/>
  <c r="S30" i="743"/>
  <c r="AD29" i="743"/>
  <c r="AD67" i="743" s="1"/>
  <c r="AC29" i="743"/>
  <c r="AC67" i="743" s="1"/>
  <c r="AB29" i="743"/>
  <c r="AB67" i="743" s="1"/>
  <c r="AA29" i="743"/>
  <c r="AA67" i="743" s="1"/>
  <c r="Z29" i="743"/>
  <c r="Y29" i="743"/>
  <c r="Y67" i="743" s="1"/>
  <c r="X29" i="743"/>
  <c r="W29" i="743"/>
  <c r="W67" i="743" s="1"/>
  <c r="V29" i="743"/>
  <c r="V67" i="743" s="1"/>
  <c r="U29" i="743"/>
  <c r="U67" i="743" s="1"/>
  <c r="T29" i="743"/>
  <c r="T67" i="743" s="1"/>
  <c r="S29" i="743"/>
  <c r="S67" i="743" s="1"/>
  <c r="AD28" i="743"/>
  <c r="AD66" i="743" s="1"/>
  <c r="AC28" i="743"/>
  <c r="AB28" i="743"/>
  <c r="AB66" i="743" s="1"/>
  <c r="AA28" i="743"/>
  <c r="AA66" i="743" s="1"/>
  <c r="Z28" i="743"/>
  <c r="Y28" i="743"/>
  <c r="Y66" i="743" s="1"/>
  <c r="X28" i="743"/>
  <c r="X66" i="743" s="1"/>
  <c r="W28" i="743"/>
  <c r="W66" i="743" s="1"/>
  <c r="V28" i="743"/>
  <c r="V66" i="743" s="1"/>
  <c r="U28" i="743"/>
  <c r="T28" i="743"/>
  <c r="T66" i="743" s="1"/>
  <c r="S28" i="743"/>
  <c r="S66" i="743" s="1"/>
  <c r="AD27" i="743"/>
  <c r="AC27" i="743"/>
  <c r="AB27" i="743"/>
  <c r="AA27" i="743"/>
  <c r="Z27" i="743"/>
  <c r="Y27" i="743"/>
  <c r="X27" i="743"/>
  <c r="W27" i="743"/>
  <c r="V27" i="743"/>
  <c r="U27" i="743"/>
  <c r="T27" i="743"/>
  <c r="S27" i="743"/>
  <c r="H27" i="743"/>
  <c r="AD26" i="743"/>
  <c r="AC26" i="743"/>
  <c r="AB26" i="743"/>
  <c r="AA26" i="743"/>
  <c r="Z26" i="743"/>
  <c r="Y26" i="743"/>
  <c r="X26" i="743"/>
  <c r="W26" i="743"/>
  <c r="V26" i="743"/>
  <c r="U26" i="743"/>
  <c r="S26" i="743"/>
  <c r="H26" i="743"/>
  <c r="T26" i="743" s="1"/>
  <c r="S25" i="743"/>
  <c r="H25" i="743"/>
  <c r="S24" i="743"/>
  <c r="H24" i="743"/>
  <c r="S23" i="743"/>
  <c r="H23" i="743"/>
  <c r="S22" i="743"/>
  <c r="H22" i="743"/>
  <c r="S21" i="743"/>
  <c r="H21" i="743"/>
  <c r="S20" i="743"/>
  <c r="H20" i="743"/>
  <c r="S19" i="743"/>
  <c r="H19" i="743"/>
  <c r="S18" i="743"/>
  <c r="H18" i="743"/>
  <c r="S17" i="743"/>
  <c r="H17" i="743"/>
  <c r="H165" i="743" s="1"/>
  <c r="S16" i="743"/>
  <c r="H16" i="743"/>
  <c r="T16" i="743" s="1"/>
  <c r="Y15" i="743"/>
  <c r="X15" i="743"/>
  <c r="S15" i="743"/>
  <c r="M15" i="743"/>
  <c r="H15" i="743"/>
  <c r="AA14" i="743"/>
  <c r="S14" i="743"/>
  <c r="P14" i="743"/>
  <c r="AB14" i="743" s="1"/>
  <c r="I14" i="743"/>
  <c r="H14" i="743"/>
  <c r="F14" i="743"/>
  <c r="S13" i="743"/>
  <c r="H13" i="743"/>
  <c r="T12" i="743"/>
  <c r="S12" i="743"/>
  <c r="I12" i="743"/>
  <c r="H12" i="743"/>
  <c r="H110" i="743" s="1"/>
  <c r="S11" i="743"/>
  <c r="H11" i="743"/>
  <c r="T11" i="743" s="1"/>
  <c r="AA10" i="743"/>
  <c r="X10" i="743"/>
  <c r="W10" i="743"/>
  <c r="V10" i="743"/>
  <c r="T10" i="743"/>
  <c r="S10" i="743"/>
  <c r="P10" i="743"/>
  <c r="M10" i="743"/>
  <c r="M72" i="743" s="1"/>
  <c r="K10" i="743"/>
  <c r="L10" i="743" s="1"/>
  <c r="L72" i="743" s="1"/>
  <c r="I10" i="743"/>
  <c r="U10" i="743" s="1"/>
  <c r="H10" i="743"/>
  <c r="H72" i="743" s="1"/>
  <c r="B10" i="743"/>
  <c r="B11" i="743" s="1"/>
  <c r="B12" i="743" s="1"/>
  <c r="B13" i="743" s="1"/>
  <c r="B14" i="743" s="1"/>
  <c r="B15" i="743" s="1"/>
  <c r="B16" i="743" s="1"/>
  <c r="B17" i="743" s="1"/>
  <c r="B18" i="743" s="1"/>
  <c r="B19" i="743" s="1"/>
  <c r="B20" i="743" s="1"/>
  <c r="B21" i="743" s="1"/>
  <c r="B22" i="743" s="1"/>
  <c r="B23" i="743" s="1"/>
  <c r="B24" i="743" s="1"/>
  <c r="B25" i="743" s="1"/>
  <c r="B26" i="743" s="1"/>
  <c r="B27" i="743" s="1"/>
  <c r="B28" i="743" s="1"/>
  <c r="B29" i="743" s="1"/>
  <c r="B30" i="743" s="1"/>
  <c r="B31" i="743" s="1"/>
  <c r="B32" i="743" s="1"/>
  <c r="B33" i="743" s="1"/>
  <c r="B34" i="743" s="1"/>
  <c r="B35" i="743" s="1"/>
  <c r="B36" i="743" s="1"/>
  <c r="B37" i="743" s="1"/>
  <c r="B38" i="743" s="1"/>
  <c r="B39" i="743" s="1"/>
  <c r="B40" i="743" s="1"/>
  <c r="B41" i="743" s="1"/>
  <c r="B42" i="743" s="1"/>
  <c r="B43" i="743" s="1"/>
  <c r="B44" i="743" s="1"/>
  <c r="B45" i="743" s="1"/>
  <c r="B46" i="743" s="1"/>
  <c r="B47" i="743" s="1"/>
  <c r="B48" i="743" s="1"/>
  <c r="B49" i="743" s="1"/>
  <c r="B50" i="743" s="1"/>
  <c r="B51" i="743" s="1"/>
  <c r="B52" i="743" s="1"/>
  <c r="B53" i="743" s="1"/>
  <c r="B54" i="743" s="1"/>
  <c r="B55" i="743" s="1"/>
  <c r="B56" i="743" s="1"/>
  <c r="B57" i="743" s="1"/>
  <c r="B58" i="743" s="1"/>
  <c r="B59" i="743" s="1"/>
  <c r="B60" i="743" s="1"/>
  <c r="B61" i="743" s="1"/>
  <c r="B62" i="743" s="1"/>
  <c r="B63" i="743" s="1"/>
  <c r="B64" i="743" s="1"/>
  <c r="B65" i="743" s="1"/>
  <c r="B66" i="743" s="1"/>
  <c r="B67" i="743" s="1"/>
  <c r="B68" i="743" s="1"/>
  <c r="B69" i="743" s="1"/>
  <c r="B70" i="743" s="1"/>
  <c r="B71" i="743" s="1"/>
  <c r="B72" i="743" s="1"/>
  <c r="B73" i="743" s="1"/>
  <c r="B74" i="743" s="1"/>
  <c r="B75" i="743" s="1"/>
  <c r="B76" i="743" s="1"/>
  <c r="B78" i="743" s="1"/>
  <c r="B79" i="743" s="1"/>
  <c r="B80" i="743" s="1"/>
  <c r="B81" i="743" s="1"/>
  <c r="B82" i="743" s="1"/>
  <c r="B83" i="743" s="1"/>
  <c r="B84" i="743" s="1"/>
  <c r="B85" i="743" s="1"/>
  <c r="B86" i="743" s="1"/>
  <c r="B87" i="743" s="1"/>
  <c r="B88" i="743" s="1"/>
  <c r="B89" i="743" s="1"/>
  <c r="B90" i="743" s="1"/>
  <c r="B91" i="743" s="1"/>
  <c r="B92" i="743" s="1"/>
  <c r="B93" i="743" s="1"/>
  <c r="B94" i="743" s="1"/>
  <c r="B95" i="743" s="1"/>
  <c r="B96" i="743" s="1"/>
  <c r="B97" i="743" s="1"/>
  <c r="B98" i="743" s="1"/>
  <c r="B99" i="743" s="1"/>
  <c r="B100" i="743" s="1"/>
  <c r="B101" i="743" s="1"/>
  <c r="B102" i="743" s="1"/>
  <c r="B103" i="743" s="1"/>
  <c r="B104" i="743" s="1"/>
  <c r="B105" i="743" s="1"/>
  <c r="B106" i="743" s="1"/>
  <c r="B107" i="743" s="1"/>
  <c r="B108" i="743" s="1"/>
  <c r="B109" i="743" s="1"/>
  <c r="B110" i="743" s="1"/>
  <c r="T9" i="743"/>
  <c r="S9" i="743"/>
  <c r="I9" i="743"/>
  <c r="H9" i="743"/>
  <c r="B9" i="743"/>
  <c r="H8" i="743"/>
  <c r="B8" i="743"/>
  <c r="H7" i="743"/>
  <c r="U6" i="743"/>
  <c r="S6" i="743"/>
  <c r="I6" i="743"/>
  <c r="H6" i="743"/>
  <c r="AD5" i="743"/>
  <c r="AD194" i="743" s="1"/>
  <c r="AC5" i="743"/>
  <c r="AB5" i="743"/>
  <c r="AB194" i="743" s="1"/>
  <c r="AA5" i="743"/>
  <c r="AA194" i="743" s="1"/>
  <c r="V5" i="743"/>
  <c r="V194" i="743" s="1"/>
  <c r="U5" i="743"/>
  <c r="T5" i="743"/>
  <c r="T194" i="743" s="1"/>
  <c r="S5" i="743"/>
  <c r="S194" i="743" s="1"/>
  <c r="R5" i="743"/>
  <c r="R194" i="743" s="1"/>
  <c r="Q5" i="743"/>
  <c r="P5" i="743"/>
  <c r="P194" i="743" s="1"/>
  <c r="O5" i="743"/>
  <c r="N5" i="743"/>
  <c r="M5" i="743"/>
  <c r="L5" i="743"/>
  <c r="K5" i="743"/>
  <c r="J5" i="743"/>
  <c r="I5" i="743"/>
  <c r="H5" i="743"/>
  <c r="S4" i="743"/>
  <c r="H4" i="743"/>
  <c r="I4" i="743" s="1"/>
  <c r="AD3" i="743"/>
  <c r="Y3" i="743"/>
  <c r="Y50" i="743" s="1"/>
  <c r="X3" i="743"/>
  <c r="X50" i="743" s="1"/>
  <c r="W3" i="743"/>
  <c r="W50" i="743" s="1"/>
  <c r="V3" i="743"/>
  <c r="V50" i="743" s="1"/>
  <c r="R3" i="743"/>
  <c r="Q3" i="743"/>
  <c r="P3" i="743"/>
  <c r="AB3" i="743" s="1"/>
  <c r="AB50" i="743" s="1"/>
  <c r="O3" i="743"/>
  <c r="O50" i="743" s="1"/>
  <c r="N3" i="743"/>
  <c r="M3" i="743"/>
  <c r="M50" i="743" s="1"/>
  <c r="L3" i="743"/>
  <c r="L50" i="743" s="1"/>
  <c r="K3" i="743"/>
  <c r="K50" i="743" s="1"/>
  <c r="J3" i="743"/>
  <c r="I3" i="743"/>
  <c r="H3" i="743"/>
  <c r="G3" i="743"/>
  <c r="B3" i="743"/>
  <c r="B4" i="743" s="1"/>
  <c r="B5" i="743" s="1"/>
  <c r="B6" i="743" s="1"/>
  <c r="Z2" i="743"/>
  <c r="AA2" i="743" s="1"/>
  <c r="AB2" i="743" s="1"/>
  <c r="AC2" i="743" s="1"/>
  <c r="AD2" i="743" s="1"/>
  <c r="Y2" i="743"/>
  <c r="T2" i="743"/>
  <c r="U2" i="743" s="1"/>
  <c r="V2" i="743" s="1"/>
  <c r="W2" i="743" s="1"/>
  <c r="X2" i="743" s="1"/>
  <c r="I2" i="743"/>
  <c r="J2" i="743" s="1"/>
  <c r="K2" i="743" s="1"/>
  <c r="L2" i="743" s="1"/>
  <c r="M2" i="743" s="1"/>
  <c r="N2" i="743" s="1"/>
  <c r="O2" i="743" s="1"/>
  <c r="P2" i="743" s="1"/>
  <c r="Q2" i="743" s="1"/>
  <c r="R2" i="743" s="1"/>
  <c r="H2" i="743"/>
  <c r="B2" i="743"/>
  <c r="T1" i="743"/>
  <c r="U1" i="743" s="1"/>
  <c r="V1" i="743" s="1"/>
  <c r="W1" i="743" s="1"/>
  <c r="X1" i="743" s="1"/>
  <c r="Y1" i="743" s="1"/>
  <c r="Z1" i="743" s="1"/>
  <c r="AA1" i="743" s="1"/>
  <c r="AB1" i="743" s="1"/>
  <c r="AC1" i="743" s="1"/>
  <c r="AD1" i="743" s="1"/>
  <c r="H1" i="743"/>
  <c r="I1" i="743" s="1"/>
  <c r="J1" i="743" s="1"/>
  <c r="K1" i="743" s="1"/>
  <c r="L1" i="743" s="1"/>
  <c r="M1" i="743" s="1"/>
  <c r="N1" i="743" s="1"/>
  <c r="O1" i="743" s="1"/>
  <c r="P1" i="743" s="1"/>
  <c r="Q1" i="743" s="1"/>
  <c r="R1" i="743" s="1"/>
  <c r="F213" i="742"/>
  <c r="F212" i="742"/>
  <c r="AD209" i="742"/>
  <c r="AC209" i="742"/>
  <c r="AB209" i="742"/>
  <c r="AA209" i="742"/>
  <c r="Z209" i="742"/>
  <c r="Y209" i="742"/>
  <c r="X209" i="742"/>
  <c r="W209" i="742"/>
  <c r="V209" i="742"/>
  <c r="U209" i="742"/>
  <c r="T209" i="742"/>
  <c r="S209" i="742"/>
  <c r="R209" i="742"/>
  <c r="Q209" i="742"/>
  <c r="P209" i="742"/>
  <c r="O209" i="742"/>
  <c r="N209" i="742"/>
  <c r="M209" i="742"/>
  <c r="L209" i="742"/>
  <c r="K209" i="742"/>
  <c r="J209" i="742"/>
  <c r="I209" i="742"/>
  <c r="H209" i="742"/>
  <c r="G209" i="742"/>
  <c r="AD208" i="742"/>
  <c r="AC208" i="742"/>
  <c r="AB208" i="742"/>
  <c r="AA208" i="742"/>
  <c r="Z208" i="742"/>
  <c r="Y208" i="742"/>
  <c r="X208" i="742"/>
  <c r="W208" i="742"/>
  <c r="V208" i="742"/>
  <c r="U208" i="742"/>
  <c r="T208" i="742"/>
  <c r="S208" i="742"/>
  <c r="R208" i="742"/>
  <c r="Q208" i="742"/>
  <c r="P208" i="742"/>
  <c r="O208" i="742"/>
  <c r="N208" i="742"/>
  <c r="M208" i="742"/>
  <c r="L208" i="742"/>
  <c r="K208" i="742"/>
  <c r="J208" i="742"/>
  <c r="I208" i="742"/>
  <c r="H208" i="742"/>
  <c r="G208" i="742"/>
  <c r="AD207" i="742"/>
  <c r="AC207" i="742"/>
  <c r="AB207" i="742"/>
  <c r="AA207" i="742"/>
  <c r="Z207" i="742"/>
  <c r="Y207" i="742"/>
  <c r="X207" i="742"/>
  <c r="W207" i="742"/>
  <c r="V207" i="742"/>
  <c r="U207" i="742"/>
  <c r="T207" i="742"/>
  <c r="S207" i="742"/>
  <c r="R207" i="742"/>
  <c r="Q207" i="742"/>
  <c r="P207" i="742"/>
  <c r="O207" i="742"/>
  <c r="N207" i="742"/>
  <c r="M207" i="742"/>
  <c r="L207" i="742"/>
  <c r="K207" i="742"/>
  <c r="J207" i="742"/>
  <c r="I207" i="742"/>
  <c r="H207" i="742"/>
  <c r="G207" i="742"/>
  <c r="AD206" i="742"/>
  <c r="AC206" i="742"/>
  <c r="AB206" i="742"/>
  <c r="AA206" i="742"/>
  <c r="Z206" i="742"/>
  <c r="Y206" i="742"/>
  <c r="X206" i="742"/>
  <c r="W206" i="742"/>
  <c r="V206" i="742"/>
  <c r="U206" i="742"/>
  <c r="T206" i="742"/>
  <c r="S206" i="742"/>
  <c r="R206" i="742"/>
  <c r="Q206" i="742"/>
  <c r="P206" i="742"/>
  <c r="O206" i="742"/>
  <c r="N206" i="742"/>
  <c r="M206" i="742"/>
  <c r="L206" i="742"/>
  <c r="K206" i="742"/>
  <c r="J206" i="742"/>
  <c r="I206" i="742"/>
  <c r="H206" i="742"/>
  <c r="G206" i="742"/>
  <c r="AD205" i="742"/>
  <c r="AC205" i="742"/>
  <c r="AB205" i="742"/>
  <c r="AA205" i="742"/>
  <c r="Z205" i="742"/>
  <c r="Y205" i="742"/>
  <c r="X205" i="742"/>
  <c r="W205" i="742"/>
  <c r="V205" i="742"/>
  <c r="U205" i="742"/>
  <c r="T205" i="742"/>
  <c r="S205" i="742"/>
  <c r="R205" i="742"/>
  <c r="Q205" i="742"/>
  <c r="P205" i="742"/>
  <c r="O205" i="742"/>
  <c r="N205" i="742"/>
  <c r="M205" i="742"/>
  <c r="L205" i="742"/>
  <c r="K205" i="742"/>
  <c r="J205" i="742"/>
  <c r="I205" i="742"/>
  <c r="H205" i="742"/>
  <c r="G205" i="742"/>
  <c r="F204" i="742"/>
  <c r="B202" i="742"/>
  <c r="B203" i="742" s="1"/>
  <c r="B204" i="742" s="1"/>
  <c r="B205" i="742" s="1"/>
  <c r="B206" i="742" s="1"/>
  <c r="B207" i="742" s="1"/>
  <c r="B208" i="742" s="1"/>
  <c r="B209" i="742" s="1"/>
  <c r="B210" i="742" s="1"/>
  <c r="B211" i="742" s="1"/>
  <c r="B212" i="742" s="1"/>
  <c r="B198" i="742"/>
  <c r="B199" i="742" s="1"/>
  <c r="B200" i="742" s="1"/>
  <c r="B201" i="742" s="1"/>
  <c r="B197" i="742"/>
  <c r="G194" i="742"/>
  <c r="G181" i="742"/>
  <c r="B181" i="742"/>
  <c r="B182" i="742" s="1"/>
  <c r="B184" i="742" s="1"/>
  <c r="B185" i="742" s="1"/>
  <c r="B186" i="742" s="1"/>
  <c r="B187" i="742" s="1"/>
  <c r="B188" i="742" s="1"/>
  <c r="B189" i="742" s="1"/>
  <c r="B190" i="742" s="1"/>
  <c r="B191" i="742" s="1"/>
  <c r="B192" i="742" s="1"/>
  <c r="B193" i="742" s="1"/>
  <c r="B194" i="742" s="1"/>
  <c r="R179" i="742"/>
  <c r="Q179" i="742"/>
  <c r="P179" i="742"/>
  <c r="O179" i="742"/>
  <c r="N179" i="742"/>
  <c r="M179" i="742"/>
  <c r="L179" i="742"/>
  <c r="K179" i="742"/>
  <c r="J179" i="742"/>
  <c r="I179" i="742"/>
  <c r="H179" i="742"/>
  <c r="G179" i="742"/>
  <c r="B179" i="742"/>
  <c r="B180" i="742" s="1"/>
  <c r="R178" i="742"/>
  <c r="Q178" i="742"/>
  <c r="P178" i="742"/>
  <c r="O178" i="742"/>
  <c r="N178" i="742"/>
  <c r="M178" i="742"/>
  <c r="L178" i="742"/>
  <c r="K178" i="742"/>
  <c r="J178" i="742"/>
  <c r="I178" i="742"/>
  <c r="H178" i="742"/>
  <c r="G178" i="742"/>
  <c r="G175" i="742"/>
  <c r="G173" i="742"/>
  <c r="B169" i="742"/>
  <c r="B170" i="742" s="1"/>
  <c r="B171" i="742" s="1"/>
  <c r="B173" i="742" s="1"/>
  <c r="B174" i="742" s="1"/>
  <c r="B175" i="742" s="1"/>
  <c r="B162" i="742"/>
  <c r="B164" i="742" s="1"/>
  <c r="B165" i="742" s="1"/>
  <c r="B166" i="742" s="1"/>
  <c r="B167" i="742" s="1"/>
  <c r="B168" i="742" s="1"/>
  <c r="G161" i="742"/>
  <c r="F161" i="742"/>
  <c r="B161" i="742"/>
  <c r="B160" i="742"/>
  <c r="G110" i="742"/>
  <c r="F108" i="742"/>
  <c r="F107" i="742"/>
  <c r="G105" i="742"/>
  <c r="G104" i="742"/>
  <c r="G102" i="742"/>
  <c r="F99" i="742"/>
  <c r="G92" i="742"/>
  <c r="G198" i="742" s="1"/>
  <c r="G90" i="742"/>
  <c r="G89" i="742"/>
  <c r="G75" i="742"/>
  <c r="F75" i="742"/>
  <c r="R73" i="742"/>
  <c r="Q73" i="742"/>
  <c r="P73" i="742"/>
  <c r="O73" i="742"/>
  <c r="N73" i="742"/>
  <c r="M73" i="742"/>
  <c r="L73" i="742"/>
  <c r="K73" i="742"/>
  <c r="J73" i="742"/>
  <c r="I73" i="742"/>
  <c r="H73" i="742"/>
  <c r="G73" i="742"/>
  <c r="O72" i="742"/>
  <c r="J72" i="742"/>
  <c r="G72" i="742"/>
  <c r="R71" i="742"/>
  <c r="Q71" i="742"/>
  <c r="P71" i="742"/>
  <c r="O71" i="742"/>
  <c r="N71" i="742"/>
  <c r="M71" i="742"/>
  <c r="L71" i="742"/>
  <c r="K71" i="742"/>
  <c r="J71" i="742"/>
  <c r="I71" i="742"/>
  <c r="H71" i="742"/>
  <c r="G71" i="742"/>
  <c r="R70" i="742"/>
  <c r="Q70" i="742"/>
  <c r="P70" i="742"/>
  <c r="O70" i="742"/>
  <c r="N70" i="742"/>
  <c r="M70" i="742"/>
  <c r="L70" i="742"/>
  <c r="K70" i="742"/>
  <c r="J70" i="742"/>
  <c r="I70" i="742"/>
  <c r="H70" i="742"/>
  <c r="G70" i="742"/>
  <c r="AB69" i="742"/>
  <c r="R69" i="742"/>
  <c r="Q69" i="742"/>
  <c r="P69" i="742"/>
  <c r="O69" i="742"/>
  <c r="N69" i="742"/>
  <c r="M69" i="742"/>
  <c r="L69" i="742"/>
  <c r="K69" i="742"/>
  <c r="J69" i="742"/>
  <c r="I69" i="742"/>
  <c r="H69" i="742"/>
  <c r="G69" i="742"/>
  <c r="R68" i="742"/>
  <c r="Q68" i="742"/>
  <c r="P68" i="742"/>
  <c r="O68" i="742"/>
  <c r="N68" i="742"/>
  <c r="M68" i="742"/>
  <c r="L68" i="742"/>
  <c r="K68" i="742"/>
  <c r="J68" i="742"/>
  <c r="I68" i="742"/>
  <c r="H68" i="742"/>
  <c r="G68" i="742"/>
  <c r="R67" i="742"/>
  <c r="Q67" i="742"/>
  <c r="P67" i="742"/>
  <c r="O67" i="742"/>
  <c r="N67" i="742"/>
  <c r="M67" i="742"/>
  <c r="L67" i="742"/>
  <c r="K67" i="742"/>
  <c r="J67" i="742"/>
  <c r="I67" i="742"/>
  <c r="H67" i="742"/>
  <c r="G67" i="742"/>
  <c r="R66" i="742"/>
  <c r="Q66" i="742"/>
  <c r="P66" i="742"/>
  <c r="O66" i="742"/>
  <c r="N66" i="742"/>
  <c r="M66" i="742"/>
  <c r="L66" i="742"/>
  <c r="K66" i="742"/>
  <c r="J66" i="742"/>
  <c r="I66" i="742"/>
  <c r="H66" i="742"/>
  <c r="G66" i="742"/>
  <c r="G193" i="742" s="1"/>
  <c r="G64" i="742"/>
  <c r="E64" i="742"/>
  <c r="D64" i="742"/>
  <c r="G174" i="742" s="1"/>
  <c r="G63" i="742"/>
  <c r="G62" i="742"/>
  <c r="G86" i="742" s="1"/>
  <c r="G61" i="742"/>
  <c r="E61" i="742"/>
  <c r="D61" i="742"/>
  <c r="C61" i="742"/>
  <c r="G60" i="742"/>
  <c r="G84" i="742" s="1"/>
  <c r="E60" i="742"/>
  <c r="D60" i="742"/>
  <c r="G170" i="742" s="1"/>
  <c r="C60" i="742"/>
  <c r="G59" i="742"/>
  <c r="G83" i="742" s="1"/>
  <c r="E59" i="742"/>
  <c r="D59" i="742"/>
  <c r="G169" i="742" s="1"/>
  <c r="C59" i="742"/>
  <c r="G58" i="742"/>
  <c r="E58" i="742"/>
  <c r="D58" i="742"/>
  <c r="G168" i="742" s="1"/>
  <c r="C58" i="742"/>
  <c r="G57" i="742"/>
  <c r="E57" i="742"/>
  <c r="D57" i="742"/>
  <c r="C57" i="742"/>
  <c r="G56" i="742"/>
  <c r="E56" i="742"/>
  <c r="D56" i="742"/>
  <c r="G166" i="742" s="1"/>
  <c r="C56" i="742"/>
  <c r="G55" i="742"/>
  <c r="E55" i="742"/>
  <c r="G165" i="742" s="1"/>
  <c r="D55" i="742"/>
  <c r="C55" i="742"/>
  <c r="G54" i="742"/>
  <c r="E54" i="742"/>
  <c r="D54" i="742"/>
  <c r="C54" i="742"/>
  <c r="E53" i="742"/>
  <c r="D53" i="742"/>
  <c r="C53" i="742"/>
  <c r="S52" i="742"/>
  <c r="S182" i="742" s="1"/>
  <c r="G52" i="742"/>
  <c r="E52" i="742"/>
  <c r="D52" i="742"/>
  <c r="C52" i="742"/>
  <c r="G51" i="742"/>
  <c r="F51" i="742"/>
  <c r="E51" i="742"/>
  <c r="D51" i="742"/>
  <c r="C51" i="742"/>
  <c r="L50" i="742"/>
  <c r="A50" i="742"/>
  <c r="V49" i="742"/>
  <c r="U49" i="742"/>
  <c r="T49" i="742"/>
  <c r="S49" i="742"/>
  <c r="J49" i="742"/>
  <c r="K49" i="742" s="1"/>
  <c r="W49" i="742" s="1"/>
  <c r="I49" i="742"/>
  <c r="H49" i="742"/>
  <c r="T48" i="742"/>
  <c r="S48" i="742"/>
  <c r="I48" i="742"/>
  <c r="H48" i="742"/>
  <c r="S47" i="742"/>
  <c r="I47" i="742"/>
  <c r="U47" i="742" s="1"/>
  <c r="H47" i="742"/>
  <c r="T47" i="742" s="1"/>
  <c r="AD46" i="742"/>
  <c r="AC46" i="742"/>
  <c r="AB46" i="742"/>
  <c r="AA46" i="742"/>
  <c r="Z46" i="742"/>
  <c r="Y46" i="742"/>
  <c r="X46" i="742"/>
  <c r="W46" i="742"/>
  <c r="V46" i="742"/>
  <c r="U46" i="742"/>
  <c r="T46" i="742"/>
  <c r="S46" i="742"/>
  <c r="AD45" i="742"/>
  <c r="AC45" i="742"/>
  <c r="AB45" i="742"/>
  <c r="AA45" i="742"/>
  <c r="Z45" i="742"/>
  <c r="Y45" i="742"/>
  <c r="X45" i="742"/>
  <c r="W45" i="742"/>
  <c r="V45" i="742"/>
  <c r="U45" i="742"/>
  <c r="T45" i="742"/>
  <c r="S45" i="742"/>
  <c r="AE44" i="742"/>
  <c r="AD44" i="742"/>
  <c r="AC44" i="742"/>
  <c r="AB44" i="742"/>
  <c r="AA44" i="742"/>
  <c r="Z44" i="742"/>
  <c r="Y44" i="742"/>
  <c r="X44" i="742"/>
  <c r="W44" i="742"/>
  <c r="V44" i="742"/>
  <c r="U44" i="742"/>
  <c r="T44" i="742"/>
  <c r="S44" i="742"/>
  <c r="AD43" i="742"/>
  <c r="AC43" i="742"/>
  <c r="AB43" i="742"/>
  <c r="AA43" i="742"/>
  <c r="Z43" i="742"/>
  <c r="Y43" i="742"/>
  <c r="X43" i="742"/>
  <c r="W43" i="742"/>
  <c r="V43" i="742"/>
  <c r="U43" i="742"/>
  <c r="T43" i="742"/>
  <c r="S43" i="742"/>
  <c r="AD42" i="742"/>
  <c r="AC42" i="742"/>
  <c r="AB42" i="742"/>
  <c r="AA42" i="742"/>
  <c r="Z42" i="742"/>
  <c r="Y42" i="742"/>
  <c r="X42" i="742"/>
  <c r="W42" i="742"/>
  <c r="V42" i="742"/>
  <c r="U42" i="742"/>
  <c r="T42" i="742"/>
  <c r="S42" i="742"/>
  <c r="AD41" i="742"/>
  <c r="AC41" i="742"/>
  <c r="AB41" i="742"/>
  <c r="AA41" i="742"/>
  <c r="Z41" i="742"/>
  <c r="Y41" i="742"/>
  <c r="X41" i="742"/>
  <c r="W41" i="742"/>
  <c r="V41" i="742"/>
  <c r="U41" i="742"/>
  <c r="T41" i="742"/>
  <c r="S41" i="742"/>
  <c r="F41" i="742"/>
  <c r="AD40" i="742"/>
  <c r="AC40" i="742"/>
  <c r="AB40" i="742"/>
  <c r="AA40" i="742"/>
  <c r="Z40" i="742"/>
  <c r="Y40" i="742"/>
  <c r="X40" i="742"/>
  <c r="W40" i="742"/>
  <c r="V40" i="742"/>
  <c r="U40" i="742"/>
  <c r="T40" i="742"/>
  <c r="S40" i="742"/>
  <c r="AD39" i="742"/>
  <c r="AC39" i="742"/>
  <c r="AB39" i="742"/>
  <c r="AA39" i="742"/>
  <c r="Z39" i="742"/>
  <c r="Y39" i="742"/>
  <c r="X39" i="742"/>
  <c r="W39" i="742"/>
  <c r="V39" i="742"/>
  <c r="U39" i="742"/>
  <c r="T39" i="742"/>
  <c r="S39" i="742"/>
  <c r="AD38" i="742"/>
  <c r="AC38" i="742"/>
  <c r="AB38" i="742"/>
  <c r="AA38" i="742"/>
  <c r="Z38" i="742"/>
  <c r="Y38" i="742"/>
  <c r="X38" i="742"/>
  <c r="W38" i="742"/>
  <c r="W89" i="742" s="1"/>
  <c r="V38" i="742"/>
  <c r="U38" i="742"/>
  <c r="T38" i="742"/>
  <c r="S38" i="742"/>
  <c r="S89" i="742" s="1"/>
  <c r="AD37" i="742"/>
  <c r="AC37" i="742"/>
  <c r="AB37" i="742"/>
  <c r="AA37" i="742"/>
  <c r="Z37" i="742"/>
  <c r="Y37" i="742"/>
  <c r="X37" i="742"/>
  <c r="W37" i="742"/>
  <c r="V37" i="742"/>
  <c r="U37" i="742"/>
  <c r="T37" i="742"/>
  <c r="S37" i="742"/>
  <c r="AD36" i="742"/>
  <c r="AC36" i="742"/>
  <c r="AB36" i="742"/>
  <c r="AA36" i="742"/>
  <c r="AA68" i="742" s="1"/>
  <c r="Z36" i="742"/>
  <c r="Y36" i="742"/>
  <c r="X36" i="742"/>
  <c r="X73" i="742" s="1"/>
  <c r="W36" i="742"/>
  <c r="V36" i="742"/>
  <c r="V72" i="742" s="1"/>
  <c r="U36" i="742"/>
  <c r="T36" i="742"/>
  <c r="S36" i="742"/>
  <c r="S73" i="742" s="1"/>
  <c r="AD35" i="742"/>
  <c r="AD71" i="742" s="1"/>
  <c r="AC35" i="742"/>
  <c r="AC71" i="742" s="1"/>
  <c r="AB35" i="742"/>
  <c r="AB71" i="742" s="1"/>
  <c r="AA35" i="742"/>
  <c r="AA71" i="742" s="1"/>
  <c r="Z35" i="742"/>
  <c r="Z71" i="742" s="1"/>
  <c r="Y35" i="742"/>
  <c r="Y71" i="742" s="1"/>
  <c r="X35" i="742"/>
  <c r="X71" i="742" s="1"/>
  <c r="W35" i="742"/>
  <c r="W71" i="742" s="1"/>
  <c r="V35" i="742"/>
  <c r="V71" i="742" s="1"/>
  <c r="U35" i="742"/>
  <c r="U71" i="742" s="1"/>
  <c r="T35" i="742"/>
  <c r="T71" i="742" s="1"/>
  <c r="S35" i="742"/>
  <c r="S71" i="742" s="1"/>
  <c r="AD34" i="742"/>
  <c r="AD70" i="742" s="1"/>
  <c r="AC34" i="742"/>
  <c r="AC70" i="742" s="1"/>
  <c r="AB34" i="742"/>
  <c r="AB70" i="742" s="1"/>
  <c r="AA34" i="742"/>
  <c r="AA70" i="742" s="1"/>
  <c r="Z34" i="742"/>
  <c r="Z70" i="742" s="1"/>
  <c r="Y34" i="742"/>
  <c r="Y70" i="742" s="1"/>
  <c r="X34" i="742"/>
  <c r="X70" i="742" s="1"/>
  <c r="W34" i="742"/>
  <c r="W70" i="742" s="1"/>
  <c r="V34" i="742"/>
  <c r="V70" i="742" s="1"/>
  <c r="U34" i="742"/>
  <c r="U70" i="742" s="1"/>
  <c r="T34" i="742"/>
  <c r="T70" i="742" s="1"/>
  <c r="S34" i="742"/>
  <c r="S70" i="742" s="1"/>
  <c r="AD33" i="742"/>
  <c r="AC33" i="742"/>
  <c r="AB33" i="742"/>
  <c r="AA33" i="742"/>
  <c r="Z33" i="742"/>
  <c r="Y33" i="742"/>
  <c r="X33" i="742"/>
  <c r="W33" i="742"/>
  <c r="W69" i="742" s="1"/>
  <c r="V33" i="742"/>
  <c r="U33" i="742"/>
  <c r="T33" i="742"/>
  <c r="S33" i="742"/>
  <c r="S32" i="742"/>
  <c r="H32" i="742"/>
  <c r="T32" i="742" s="1"/>
  <c r="E32" i="742"/>
  <c r="D32" i="742"/>
  <c r="B32" i="742"/>
  <c r="B33" i="742" s="1"/>
  <c r="B34" i="742" s="1"/>
  <c r="B35" i="742" s="1"/>
  <c r="B36" i="742" s="1"/>
  <c r="B37" i="742" s="1"/>
  <c r="B38" i="742" s="1"/>
  <c r="B39" i="742" s="1"/>
  <c r="B40" i="742" s="1"/>
  <c r="B41" i="742" s="1"/>
  <c r="B42" i="742" s="1"/>
  <c r="B43" i="742" s="1"/>
  <c r="B44" i="742" s="1"/>
  <c r="B45" i="742" s="1"/>
  <c r="B46" i="742" s="1"/>
  <c r="B47" i="742" s="1"/>
  <c r="B48" i="742" s="1"/>
  <c r="B49" i="742" s="1"/>
  <c r="B50" i="742" s="1"/>
  <c r="B51" i="742" s="1"/>
  <c r="B52" i="742" s="1"/>
  <c r="B53" i="742" s="1"/>
  <c r="B54" i="742" s="1"/>
  <c r="B55" i="742" s="1"/>
  <c r="B56" i="742" s="1"/>
  <c r="B57" i="742" s="1"/>
  <c r="B58" i="742" s="1"/>
  <c r="B59" i="742" s="1"/>
  <c r="B60" i="742" s="1"/>
  <c r="B61" i="742" s="1"/>
  <c r="B62" i="742" s="1"/>
  <c r="B63" i="742" s="1"/>
  <c r="B64" i="742" s="1"/>
  <c r="B65" i="742" s="1"/>
  <c r="B66" i="742" s="1"/>
  <c r="B67" i="742" s="1"/>
  <c r="B68" i="742" s="1"/>
  <c r="B69" i="742" s="1"/>
  <c r="B70" i="742" s="1"/>
  <c r="B71" i="742" s="1"/>
  <c r="B72" i="742" s="1"/>
  <c r="B73" i="742" s="1"/>
  <c r="B74" i="742" s="1"/>
  <c r="B75" i="742" s="1"/>
  <c r="B76" i="742" s="1"/>
  <c r="B78" i="742" s="1"/>
  <c r="B79" i="742" s="1"/>
  <c r="B80" i="742" s="1"/>
  <c r="B81" i="742" s="1"/>
  <c r="B82" i="742" s="1"/>
  <c r="B83" i="742" s="1"/>
  <c r="B84" i="742" s="1"/>
  <c r="B85" i="742" s="1"/>
  <c r="B86" i="742" s="1"/>
  <c r="B87" i="742" s="1"/>
  <c r="B88" i="742" s="1"/>
  <c r="B89" i="742" s="1"/>
  <c r="B90" i="742" s="1"/>
  <c r="B91" i="742" s="1"/>
  <c r="B92" i="742" s="1"/>
  <c r="B93" i="742" s="1"/>
  <c r="B94" i="742" s="1"/>
  <c r="B95" i="742" s="1"/>
  <c r="B96" i="742" s="1"/>
  <c r="B97" i="742" s="1"/>
  <c r="B98" i="742" s="1"/>
  <c r="B99" i="742" s="1"/>
  <c r="B100" i="742" s="1"/>
  <c r="B101" i="742" s="1"/>
  <c r="B102" i="742" s="1"/>
  <c r="B103" i="742" s="1"/>
  <c r="B104" i="742" s="1"/>
  <c r="B105" i="742" s="1"/>
  <c r="B106" i="742" s="1"/>
  <c r="B107" i="742" s="1"/>
  <c r="B108" i="742" s="1"/>
  <c r="B109" i="742" s="1"/>
  <c r="B110" i="742" s="1"/>
  <c r="S31" i="742"/>
  <c r="H31" i="742"/>
  <c r="T31" i="742" s="1"/>
  <c r="AD30" i="742"/>
  <c r="AC30" i="742"/>
  <c r="AB30" i="742"/>
  <c r="AA30" i="742"/>
  <c r="Z30" i="742"/>
  <c r="Y30" i="742"/>
  <c r="X30" i="742"/>
  <c r="W30" i="742"/>
  <c r="V30" i="742"/>
  <c r="U30" i="742"/>
  <c r="T30" i="742"/>
  <c r="S30" i="742"/>
  <c r="AD29" i="742"/>
  <c r="AD67" i="742" s="1"/>
  <c r="AC29" i="742"/>
  <c r="AC67" i="742" s="1"/>
  <c r="AB29" i="742"/>
  <c r="AB67" i="742" s="1"/>
  <c r="AA29" i="742"/>
  <c r="AA67" i="742" s="1"/>
  <c r="Z29" i="742"/>
  <c r="Z67" i="742" s="1"/>
  <c r="Y29" i="742"/>
  <c r="Y67" i="742" s="1"/>
  <c r="X29" i="742"/>
  <c r="X67" i="742" s="1"/>
  <c r="W29" i="742"/>
  <c r="W67" i="742" s="1"/>
  <c r="V29" i="742"/>
  <c r="V67" i="742" s="1"/>
  <c r="U29" i="742"/>
  <c r="U67" i="742" s="1"/>
  <c r="T29" i="742"/>
  <c r="T67" i="742" s="1"/>
  <c r="S29" i="742"/>
  <c r="S67" i="742" s="1"/>
  <c r="AD28" i="742"/>
  <c r="AD66" i="742" s="1"/>
  <c r="AC28" i="742"/>
  <c r="AC66" i="742" s="1"/>
  <c r="AB28" i="742"/>
  <c r="AB66" i="742" s="1"/>
  <c r="AA28" i="742"/>
  <c r="AA66" i="742" s="1"/>
  <c r="Z28" i="742"/>
  <c r="Z66" i="742" s="1"/>
  <c r="Y28" i="742"/>
  <c r="Y66" i="742" s="1"/>
  <c r="X28" i="742"/>
  <c r="X66" i="742" s="1"/>
  <c r="W28" i="742"/>
  <c r="W66" i="742" s="1"/>
  <c r="V28" i="742"/>
  <c r="V66" i="742" s="1"/>
  <c r="V88" i="742" s="1"/>
  <c r="U28" i="742"/>
  <c r="U66" i="742" s="1"/>
  <c r="T28" i="742"/>
  <c r="T66" i="742" s="1"/>
  <c r="S28" i="742"/>
  <c r="S66" i="742" s="1"/>
  <c r="AD27" i="742"/>
  <c r="AC27" i="742"/>
  <c r="AB27" i="742"/>
  <c r="AA27" i="742"/>
  <c r="Z27" i="742"/>
  <c r="Y27" i="742"/>
  <c r="X27" i="742"/>
  <c r="W27" i="742"/>
  <c r="V27" i="742"/>
  <c r="U27" i="742"/>
  <c r="T27" i="742"/>
  <c r="S27" i="742"/>
  <c r="H27" i="742"/>
  <c r="AD26" i="742"/>
  <c r="AC26" i="742"/>
  <c r="AB26" i="742"/>
  <c r="AA26" i="742"/>
  <c r="Z26" i="742"/>
  <c r="Y26" i="742"/>
  <c r="X26" i="742"/>
  <c r="W26" i="742"/>
  <c r="V26" i="742"/>
  <c r="U26" i="742"/>
  <c r="T26" i="742"/>
  <c r="S26" i="742"/>
  <c r="H26" i="742"/>
  <c r="S25" i="742"/>
  <c r="H25" i="742"/>
  <c r="T25" i="742" s="1"/>
  <c r="T174" i="742" s="1"/>
  <c r="S24" i="742"/>
  <c r="H24" i="742"/>
  <c r="T24" i="742" s="1"/>
  <c r="S23" i="742"/>
  <c r="H23" i="742"/>
  <c r="T23" i="742" s="1"/>
  <c r="U22" i="742"/>
  <c r="S22" i="742"/>
  <c r="S170" i="742" s="1"/>
  <c r="H22" i="742"/>
  <c r="I22" i="742" s="1"/>
  <c r="S21" i="742"/>
  <c r="S169" i="742" s="1"/>
  <c r="H21" i="742"/>
  <c r="T21" i="742" s="1"/>
  <c r="S20" i="742"/>
  <c r="S168" i="742" s="1"/>
  <c r="H20" i="742"/>
  <c r="T20" i="742" s="1"/>
  <c r="S19" i="742"/>
  <c r="S167" i="742" s="1"/>
  <c r="H19" i="742"/>
  <c r="T19" i="742" s="1"/>
  <c r="T167" i="742" s="1"/>
  <c r="S18" i="742"/>
  <c r="S166" i="742" s="1"/>
  <c r="H18" i="742"/>
  <c r="T18" i="742" s="1"/>
  <c r="S17" i="742"/>
  <c r="S165" i="742" s="1"/>
  <c r="H17" i="742"/>
  <c r="T17" i="742" s="1"/>
  <c r="S16" i="742"/>
  <c r="S164" i="742" s="1"/>
  <c r="H16" i="742"/>
  <c r="T16" i="742" s="1"/>
  <c r="X15" i="742"/>
  <c r="T15" i="742"/>
  <c r="S15" i="742"/>
  <c r="S53" i="742" s="1"/>
  <c r="M15" i="742"/>
  <c r="J15" i="742"/>
  <c r="I15" i="742"/>
  <c r="U15" i="742" s="1"/>
  <c r="H15" i="742"/>
  <c r="AA14" i="742"/>
  <c r="T14" i="742"/>
  <c r="S14" i="742"/>
  <c r="P14" i="742"/>
  <c r="Q14" i="742" s="1"/>
  <c r="R14" i="742" s="1"/>
  <c r="I14" i="742"/>
  <c r="H14" i="742"/>
  <c r="H162" i="742" s="1"/>
  <c r="F14" i="742"/>
  <c r="T13" i="742"/>
  <c r="S13" i="742"/>
  <c r="J13" i="742"/>
  <c r="I13" i="742"/>
  <c r="H13" i="742"/>
  <c r="T12" i="742"/>
  <c r="S12" i="742"/>
  <c r="S110" i="742" s="1"/>
  <c r="I12" i="742"/>
  <c r="H12" i="742"/>
  <c r="H110" i="742" s="1"/>
  <c r="T11" i="742"/>
  <c r="S11" i="742"/>
  <c r="I11" i="742"/>
  <c r="U11" i="742" s="1"/>
  <c r="H11" i="742"/>
  <c r="AB10" i="742"/>
  <c r="AA10" i="742"/>
  <c r="V10" i="742"/>
  <c r="T10" i="742"/>
  <c r="S10" i="742"/>
  <c r="R10" i="742"/>
  <c r="Q10" i="742"/>
  <c r="P10" i="742"/>
  <c r="P72" i="742" s="1"/>
  <c r="K10" i="742"/>
  <c r="H10" i="742"/>
  <c r="S9" i="742"/>
  <c r="H9" i="742"/>
  <c r="B9" i="742"/>
  <c r="B10" i="742" s="1"/>
  <c r="B11" i="742" s="1"/>
  <c r="B12" i="742" s="1"/>
  <c r="B13" i="742" s="1"/>
  <c r="B14" i="742" s="1"/>
  <c r="B15" i="742" s="1"/>
  <c r="B16" i="742" s="1"/>
  <c r="B17" i="742" s="1"/>
  <c r="B18" i="742" s="1"/>
  <c r="B19" i="742" s="1"/>
  <c r="B20" i="742" s="1"/>
  <c r="B21" i="742" s="1"/>
  <c r="B22" i="742" s="1"/>
  <c r="B23" i="742" s="1"/>
  <c r="B24" i="742" s="1"/>
  <c r="B25" i="742" s="1"/>
  <c r="B26" i="742" s="1"/>
  <c r="B27" i="742" s="1"/>
  <c r="B28" i="742" s="1"/>
  <c r="B29" i="742" s="1"/>
  <c r="B30" i="742" s="1"/>
  <c r="B31" i="742" s="1"/>
  <c r="I8" i="742"/>
  <c r="I62" i="742" s="1"/>
  <c r="H8" i="742"/>
  <c r="H62" i="742" s="1"/>
  <c r="B8" i="742"/>
  <c r="H7" i="742"/>
  <c r="S6" i="742"/>
  <c r="I6" i="742"/>
  <c r="H6" i="742"/>
  <c r="AD5" i="742"/>
  <c r="AD194" i="742" s="1"/>
  <c r="Y5" i="742"/>
  <c r="Y194" i="742" s="1"/>
  <c r="X5" i="742"/>
  <c r="W5" i="742"/>
  <c r="W194" i="742" s="1"/>
  <c r="V5" i="742"/>
  <c r="V194" i="742" s="1"/>
  <c r="S5" i="742"/>
  <c r="R5" i="742"/>
  <c r="Q5" i="742"/>
  <c r="P5" i="742"/>
  <c r="O5" i="742"/>
  <c r="N5" i="742"/>
  <c r="M5" i="742"/>
  <c r="M194" i="742" s="1"/>
  <c r="L5" i="742"/>
  <c r="K5" i="742"/>
  <c r="J5" i="742"/>
  <c r="I5" i="742"/>
  <c r="H5" i="742"/>
  <c r="S4" i="742"/>
  <c r="I4" i="742"/>
  <c r="H4" i="742"/>
  <c r="T4" i="742" s="1"/>
  <c r="AD3" i="742"/>
  <c r="AD50" i="742" s="1"/>
  <c r="Y3" i="742"/>
  <c r="Y50" i="742" s="1"/>
  <c r="X3" i="742"/>
  <c r="X50" i="742" s="1"/>
  <c r="W3" i="742"/>
  <c r="W50" i="742" s="1"/>
  <c r="V3" i="742"/>
  <c r="V50" i="742" s="1"/>
  <c r="R3" i="742"/>
  <c r="R50" i="742" s="1"/>
  <c r="Q3" i="742"/>
  <c r="P3" i="742"/>
  <c r="AB3" i="742" s="1"/>
  <c r="AB50" i="742" s="1"/>
  <c r="O3" i="742"/>
  <c r="N3" i="742"/>
  <c r="M3" i="742"/>
  <c r="M50" i="742" s="1"/>
  <c r="L3" i="742"/>
  <c r="K3" i="742"/>
  <c r="K50" i="742" s="1"/>
  <c r="J3" i="742"/>
  <c r="J50" i="742" s="1"/>
  <c r="I3" i="742"/>
  <c r="H3" i="742"/>
  <c r="T3" i="742" s="1"/>
  <c r="T50" i="742" s="1"/>
  <c r="G3" i="742"/>
  <c r="U2" i="742"/>
  <c r="V2" i="742" s="1"/>
  <c r="W2" i="742" s="1"/>
  <c r="X2" i="742" s="1"/>
  <c r="Y2" i="742" s="1"/>
  <c r="Z2" i="742" s="1"/>
  <c r="AA2" i="742" s="1"/>
  <c r="AB2" i="742" s="1"/>
  <c r="AC2" i="742" s="1"/>
  <c r="AD2" i="742" s="1"/>
  <c r="T2" i="742"/>
  <c r="I2" i="742"/>
  <c r="J2" i="742" s="1"/>
  <c r="K2" i="742" s="1"/>
  <c r="L2" i="742" s="1"/>
  <c r="M2" i="742" s="1"/>
  <c r="N2" i="742" s="1"/>
  <c r="O2" i="742" s="1"/>
  <c r="P2" i="742" s="1"/>
  <c r="Q2" i="742" s="1"/>
  <c r="R2" i="742" s="1"/>
  <c r="H2" i="742"/>
  <c r="B2" i="742"/>
  <c r="B3" i="742" s="1"/>
  <c r="B4" i="742" s="1"/>
  <c r="B5" i="742" s="1"/>
  <c r="B6" i="742" s="1"/>
  <c r="T1" i="742"/>
  <c r="U1" i="742" s="1"/>
  <c r="V1" i="742" s="1"/>
  <c r="W1" i="742" s="1"/>
  <c r="X1" i="742" s="1"/>
  <c r="Y1" i="742" s="1"/>
  <c r="Z1" i="742" s="1"/>
  <c r="AA1" i="742" s="1"/>
  <c r="AB1" i="742" s="1"/>
  <c r="AC1" i="742" s="1"/>
  <c r="AD1" i="742" s="1"/>
  <c r="H1" i="742"/>
  <c r="I1" i="742" s="1"/>
  <c r="J1" i="742" s="1"/>
  <c r="K1" i="742" s="1"/>
  <c r="L1" i="742" s="1"/>
  <c r="M1" i="742" s="1"/>
  <c r="N1" i="742" s="1"/>
  <c r="O1" i="742" s="1"/>
  <c r="P1" i="742" s="1"/>
  <c r="Q1" i="742" s="1"/>
  <c r="R1" i="742" s="1"/>
  <c r="F213" i="741"/>
  <c r="F212" i="741"/>
  <c r="AD209" i="741"/>
  <c r="AC209" i="741"/>
  <c r="AB209" i="741"/>
  <c r="AA209" i="741"/>
  <c r="Z209" i="741"/>
  <c r="Y209" i="741"/>
  <c r="X209" i="741"/>
  <c r="W209" i="741"/>
  <c r="V209" i="741"/>
  <c r="U209" i="741"/>
  <c r="T209" i="741"/>
  <c r="S209" i="741"/>
  <c r="R209" i="741"/>
  <c r="Q209" i="741"/>
  <c r="P209" i="741"/>
  <c r="O209" i="741"/>
  <c r="N209" i="741"/>
  <c r="M209" i="741"/>
  <c r="L209" i="741"/>
  <c r="K209" i="741"/>
  <c r="J209" i="741"/>
  <c r="I209" i="741"/>
  <c r="H209" i="741"/>
  <c r="G209" i="741"/>
  <c r="AD208" i="741"/>
  <c r="AC208" i="741"/>
  <c r="AB208" i="741"/>
  <c r="AA208" i="741"/>
  <c r="Z208" i="741"/>
  <c r="Y208" i="741"/>
  <c r="X208" i="741"/>
  <c r="W208" i="741"/>
  <c r="V208" i="741"/>
  <c r="U208" i="741"/>
  <c r="T208" i="741"/>
  <c r="S208" i="741"/>
  <c r="R208" i="741"/>
  <c r="Q208" i="741"/>
  <c r="P208" i="741"/>
  <c r="O208" i="741"/>
  <c r="N208" i="741"/>
  <c r="M208" i="741"/>
  <c r="L208" i="741"/>
  <c r="K208" i="741"/>
  <c r="J208" i="741"/>
  <c r="I208" i="741"/>
  <c r="H208" i="741"/>
  <c r="G208" i="741"/>
  <c r="AD207" i="741"/>
  <c r="AC207" i="741"/>
  <c r="AB207" i="741"/>
  <c r="AA207" i="741"/>
  <c r="Z207" i="741"/>
  <c r="Y207" i="741"/>
  <c r="X207" i="741"/>
  <c r="W207" i="741"/>
  <c r="V207" i="741"/>
  <c r="U207" i="741"/>
  <c r="T207" i="741"/>
  <c r="S207" i="741"/>
  <c r="R207" i="741"/>
  <c r="Q207" i="741"/>
  <c r="P207" i="741"/>
  <c r="O207" i="741"/>
  <c r="N207" i="741"/>
  <c r="M207" i="741"/>
  <c r="L207" i="741"/>
  <c r="K207" i="741"/>
  <c r="J207" i="741"/>
  <c r="I207" i="741"/>
  <c r="H207" i="741"/>
  <c r="G207" i="741"/>
  <c r="AD206" i="741"/>
  <c r="AC206" i="741"/>
  <c r="AB206" i="741"/>
  <c r="AA206" i="741"/>
  <c r="Z206" i="741"/>
  <c r="Y206" i="741"/>
  <c r="X206" i="741"/>
  <c r="W206" i="741"/>
  <c r="V206" i="741"/>
  <c r="U206" i="741"/>
  <c r="T206" i="741"/>
  <c r="S206" i="741"/>
  <c r="R206" i="741"/>
  <c r="Q206" i="741"/>
  <c r="P206" i="741"/>
  <c r="O206" i="741"/>
  <c r="N206" i="741"/>
  <c r="M206" i="741"/>
  <c r="L206" i="741"/>
  <c r="K206" i="741"/>
  <c r="J206" i="741"/>
  <c r="I206" i="741"/>
  <c r="H206" i="741"/>
  <c r="G206" i="741"/>
  <c r="AD205" i="741"/>
  <c r="AC205" i="741"/>
  <c r="AB205" i="741"/>
  <c r="AA205" i="741"/>
  <c r="Z205" i="741"/>
  <c r="Y205" i="741"/>
  <c r="X205" i="741"/>
  <c r="W205" i="741"/>
  <c r="V205" i="741"/>
  <c r="U205" i="741"/>
  <c r="T205" i="741"/>
  <c r="S205" i="741"/>
  <c r="R205" i="741"/>
  <c r="Q205" i="741"/>
  <c r="P205" i="741"/>
  <c r="O205" i="741"/>
  <c r="N205" i="741"/>
  <c r="M205" i="741"/>
  <c r="L205" i="741"/>
  <c r="K205" i="741"/>
  <c r="J205" i="741"/>
  <c r="I205" i="741"/>
  <c r="H205" i="741"/>
  <c r="G205" i="741"/>
  <c r="F204" i="741"/>
  <c r="B197" i="741"/>
  <c r="B198" i="741" s="1"/>
  <c r="B199" i="741" s="1"/>
  <c r="B200" i="741" s="1"/>
  <c r="B201" i="741" s="1"/>
  <c r="B202" i="741" s="1"/>
  <c r="B203" i="741" s="1"/>
  <c r="B204" i="741" s="1"/>
  <c r="B205" i="741" s="1"/>
  <c r="B206" i="741" s="1"/>
  <c r="B207" i="741" s="1"/>
  <c r="B208" i="741" s="1"/>
  <c r="B209" i="741" s="1"/>
  <c r="B210" i="741" s="1"/>
  <c r="B211" i="741" s="1"/>
  <c r="B212" i="741" s="1"/>
  <c r="G194" i="741"/>
  <c r="I193" i="741"/>
  <c r="G181" i="741"/>
  <c r="B181" i="741"/>
  <c r="B182" i="741" s="1"/>
  <c r="B184" i="741" s="1"/>
  <c r="B185" i="741" s="1"/>
  <c r="B186" i="741" s="1"/>
  <c r="B187" i="741" s="1"/>
  <c r="B188" i="741" s="1"/>
  <c r="B189" i="741" s="1"/>
  <c r="B190" i="741" s="1"/>
  <c r="B191" i="741" s="1"/>
  <c r="B192" i="741" s="1"/>
  <c r="B193" i="741" s="1"/>
  <c r="B194" i="741" s="1"/>
  <c r="R179" i="741"/>
  <c r="Q179" i="741"/>
  <c r="P179" i="741"/>
  <c r="O179" i="741"/>
  <c r="N179" i="741"/>
  <c r="M179" i="741"/>
  <c r="L179" i="741"/>
  <c r="K179" i="741"/>
  <c r="J179" i="741"/>
  <c r="I179" i="741"/>
  <c r="H179" i="741"/>
  <c r="G179" i="741"/>
  <c r="B179" i="741"/>
  <c r="B180" i="741" s="1"/>
  <c r="R178" i="741"/>
  <c r="Q178" i="741"/>
  <c r="P178" i="741"/>
  <c r="O178" i="741"/>
  <c r="N178" i="741"/>
  <c r="M178" i="741"/>
  <c r="L178" i="741"/>
  <c r="K178" i="741"/>
  <c r="J178" i="741"/>
  <c r="I178" i="741"/>
  <c r="H178" i="741"/>
  <c r="G178" i="741"/>
  <c r="G175" i="741"/>
  <c r="G173" i="741"/>
  <c r="S168" i="741"/>
  <c r="G161" i="741"/>
  <c r="F161" i="741"/>
  <c r="B161" i="741"/>
  <c r="B162" i="741" s="1"/>
  <c r="B164" i="741" s="1"/>
  <c r="B165" i="741" s="1"/>
  <c r="B166" i="741" s="1"/>
  <c r="B167" i="741" s="1"/>
  <c r="B168" i="741" s="1"/>
  <c r="B169" i="741" s="1"/>
  <c r="B170" i="741" s="1"/>
  <c r="B171" i="741" s="1"/>
  <c r="B173" i="741" s="1"/>
  <c r="B174" i="741" s="1"/>
  <c r="B175" i="741" s="1"/>
  <c r="B160" i="741"/>
  <c r="G110" i="741"/>
  <c r="F108" i="741"/>
  <c r="F107" i="741"/>
  <c r="S105" i="741"/>
  <c r="G105" i="741"/>
  <c r="G104" i="741"/>
  <c r="G102" i="741" s="1"/>
  <c r="F99" i="741"/>
  <c r="H90" i="741"/>
  <c r="G90" i="741"/>
  <c r="R89" i="741"/>
  <c r="K89" i="741"/>
  <c r="G89" i="741"/>
  <c r="G88" i="741"/>
  <c r="G85" i="741"/>
  <c r="G84" i="741"/>
  <c r="G80" i="741"/>
  <c r="G75" i="741"/>
  <c r="F75" i="741"/>
  <c r="Z73" i="741"/>
  <c r="Y73" i="741"/>
  <c r="R73" i="741"/>
  <c r="Q73" i="741"/>
  <c r="P73" i="741"/>
  <c r="O73" i="741"/>
  <c r="N73" i="741"/>
  <c r="M73" i="741"/>
  <c r="L73" i="741"/>
  <c r="K73" i="741"/>
  <c r="J73" i="741"/>
  <c r="I73" i="741"/>
  <c r="H73" i="741"/>
  <c r="G73" i="741"/>
  <c r="O72" i="741"/>
  <c r="J72" i="741"/>
  <c r="I72" i="741"/>
  <c r="G72" i="741"/>
  <c r="AA71" i="741"/>
  <c r="T71" i="741"/>
  <c r="S71" i="741"/>
  <c r="R71" i="741"/>
  <c r="Q71" i="741"/>
  <c r="P71" i="741"/>
  <c r="O71" i="741"/>
  <c r="N71" i="741"/>
  <c r="M71" i="741"/>
  <c r="L71" i="741"/>
  <c r="K71" i="741"/>
  <c r="J71" i="741"/>
  <c r="I71" i="741"/>
  <c r="H71" i="741"/>
  <c r="G71" i="741"/>
  <c r="AC70" i="741"/>
  <c r="AB70" i="741"/>
  <c r="AA70" i="741"/>
  <c r="U70" i="741"/>
  <c r="T70" i="741"/>
  <c r="S70" i="741"/>
  <c r="R70" i="741"/>
  <c r="Q70" i="741"/>
  <c r="P70" i="741"/>
  <c r="O70" i="741"/>
  <c r="N70" i="741"/>
  <c r="M70" i="741"/>
  <c r="L70" i="741"/>
  <c r="K70" i="741"/>
  <c r="J70" i="741"/>
  <c r="I70" i="741"/>
  <c r="H70" i="741"/>
  <c r="G70" i="741"/>
  <c r="AD69" i="741"/>
  <c r="AC69" i="741"/>
  <c r="AB69" i="741"/>
  <c r="R69" i="741"/>
  <c r="Q69" i="741"/>
  <c r="P69" i="741"/>
  <c r="O69" i="741"/>
  <c r="N69" i="741"/>
  <c r="M69" i="741"/>
  <c r="L69" i="741"/>
  <c r="K69" i="741"/>
  <c r="J69" i="741"/>
  <c r="I69" i="741"/>
  <c r="H69" i="741"/>
  <c r="G69" i="741"/>
  <c r="R68" i="741"/>
  <c r="Q68" i="741"/>
  <c r="P68" i="741"/>
  <c r="O68" i="741"/>
  <c r="N68" i="741"/>
  <c r="M68" i="741"/>
  <c r="L68" i="741"/>
  <c r="K68" i="741"/>
  <c r="J68" i="741"/>
  <c r="I68" i="741"/>
  <c r="H68" i="741"/>
  <c r="G68" i="741"/>
  <c r="AE68" i="741" s="1"/>
  <c r="AD67" i="741"/>
  <c r="Y67" i="741"/>
  <c r="W67" i="741"/>
  <c r="V67" i="741"/>
  <c r="R67" i="741"/>
  <c r="Q67" i="741"/>
  <c r="P67" i="741"/>
  <c r="O67" i="741"/>
  <c r="N67" i="741"/>
  <c r="M67" i="741"/>
  <c r="L67" i="741"/>
  <c r="K67" i="741"/>
  <c r="J67" i="741"/>
  <c r="I67" i="741"/>
  <c r="H67" i="741"/>
  <c r="G67" i="741"/>
  <c r="AA66" i="741"/>
  <c r="Z66" i="741"/>
  <c r="S66" i="741"/>
  <c r="R66" i="741"/>
  <c r="Q66" i="741"/>
  <c r="P66" i="741"/>
  <c r="O66" i="741"/>
  <c r="N66" i="741"/>
  <c r="M66" i="741"/>
  <c r="L66" i="741"/>
  <c r="K66" i="741"/>
  <c r="J66" i="741"/>
  <c r="I66" i="741"/>
  <c r="H66" i="741"/>
  <c r="G66" i="741"/>
  <c r="G193" i="741" s="1"/>
  <c r="G64" i="741"/>
  <c r="E64" i="741"/>
  <c r="D64" i="741"/>
  <c r="G174" i="741" s="1"/>
  <c r="G63" i="741"/>
  <c r="H62" i="741"/>
  <c r="G62" i="741"/>
  <c r="G86" i="741" s="1"/>
  <c r="G61" i="741"/>
  <c r="E61" i="741"/>
  <c r="D61" i="741"/>
  <c r="G171" i="741" s="1"/>
  <c r="C61" i="741"/>
  <c r="G60" i="741"/>
  <c r="E60" i="741"/>
  <c r="D60" i="741"/>
  <c r="C60" i="741"/>
  <c r="S59" i="741"/>
  <c r="S83" i="741" s="1"/>
  <c r="G59" i="741"/>
  <c r="G83" i="741" s="1"/>
  <c r="E59" i="741"/>
  <c r="D59" i="741"/>
  <c r="G169" i="741" s="1"/>
  <c r="C59" i="741"/>
  <c r="G58" i="741"/>
  <c r="G82" i="741" s="1"/>
  <c r="E58" i="741"/>
  <c r="D58" i="741"/>
  <c r="G168" i="741" s="1"/>
  <c r="C58" i="741"/>
  <c r="S57" i="741"/>
  <c r="G57" i="741"/>
  <c r="E57" i="741"/>
  <c r="D57" i="741"/>
  <c r="G167" i="741" s="1"/>
  <c r="C57" i="741"/>
  <c r="S56" i="741"/>
  <c r="S80" i="741" s="1"/>
  <c r="H56" i="741"/>
  <c r="H80" i="741" s="1"/>
  <c r="G56" i="741"/>
  <c r="E56" i="741"/>
  <c r="D56" i="741"/>
  <c r="G166" i="741" s="1"/>
  <c r="C56" i="741"/>
  <c r="G55" i="741"/>
  <c r="G79" i="741" s="1"/>
  <c r="E55" i="741"/>
  <c r="D55" i="741"/>
  <c r="G165" i="741" s="1"/>
  <c r="C55" i="741"/>
  <c r="G54" i="741"/>
  <c r="G78" i="741" s="1"/>
  <c r="E54" i="741"/>
  <c r="D54" i="741"/>
  <c r="G164" i="741" s="1"/>
  <c r="C54" i="741"/>
  <c r="G77" i="741"/>
  <c r="E53" i="741"/>
  <c r="D53" i="741"/>
  <c r="G163" i="741" s="1"/>
  <c r="C53" i="741"/>
  <c r="G52" i="741"/>
  <c r="G76" i="741" s="1"/>
  <c r="E52" i="741"/>
  <c r="D52" i="741"/>
  <c r="C52" i="741"/>
  <c r="G51" i="741"/>
  <c r="F51" i="741"/>
  <c r="E51" i="741"/>
  <c r="D51" i="741"/>
  <c r="C51" i="741"/>
  <c r="R50" i="741"/>
  <c r="Q50" i="741"/>
  <c r="J50" i="741"/>
  <c r="G50" i="741"/>
  <c r="A50" i="741"/>
  <c r="S49" i="741"/>
  <c r="H49" i="741"/>
  <c r="I49" i="741" s="1"/>
  <c r="S48" i="741"/>
  <c r="H48" i="741"/>
  <c r="T48" i="741" s="1"/>
  <c r="S47" i="741"/>
  <c r="H47" i="741"/>
  <c r="T47" i="741" s="1"/>
  <c r="AD46" i="741"/>
  <c r="AC46" i="741"/>
  <c r="AB46" i="741"/>
  <c r="AA46" i="741"/>
  <c r="Z46" i="741"/>
  <c r="Y46" i="741"/>
  <c r="X46" i="741"/>
  <c r="W46" i="741"/>
  <c r="V46" i="741"/>
  <c r="U46" i="741"/>
  <c r="T46" i="741"/>
  <c r="S46" i="741"/>
  <c r="AD45" i="741"/>
  <c r="AC45" i="741"/>
  <c r="AB45" i="741"/>
  <c r="AA45" i="741"/>
  <c r="Z45" i="741"/>
  <c r="Y45" i="741"/>
  <c r="X45" i="741"/>
  <c r="W45" i="741"/>
  <c r="V45" i="741"/>
  <c r="U45" i="741"/>
  <c r="T45" i="741"/>
  <c r="S45" i="741"/>
  <c r="AE44" i="741"/>
  <c r="AD44" i="741"/>
  <c r="AC44" i="741"/>
  <c r="AB44" i="741"/>
  <c r="AA44" i="741"/>
  <c r="Z44" i="741"/>
  <c r="Y44" i="741"/>
  <c r="X44" i="741"/>
  <c r="W44" i="741"/>
  <c r="V44" i="741"/>
  <c r="U44" i="741"/>
  <c r="T44" i="741"/>
  <c r="S44" i="741"/>
  <c r="AD43" i="741"/>
  <c r="AC43" i="741"/>
  <c r="AB43" i="741"/>
  <c r="AA43" i="741"/>
  <c r="Z43" i="741"/>
  <c r="Y43" i="741"/>
  <c r="X43" i="741"/>
  <c r="W43" i="741"/>
  <c r="V43" i="741"/>
  <c r="U43" i="741"/>
  <c r="T43" i="741"/>
  <c r="S43" i="741"/>
  <c r="AD42" i="741"/>
  <c r="AC42" i="741"/>
  <c r="AB42" i="741"/>
  <c r="AA42" i="741"/>
  <c r="Z42" i="741"/>
  <c r="Y42" i="741"/>
  <c r="X42" i="741"/>
  <c r="W42" i="741"/>
  <c r="V42" i="741"/>
  <c r="U42" i="741"/>
  <c r="T42" i="741"/>
  <c r="S42" i="741"/>
  <c r="AD41" i="741"/>
  <c r="AC41" i="741"/>
  <c r="AB41" i="741"/>
  <c r="AA41" i="741"/>
  <c r="Z41" i="741"/>
  <c r="Y41" i="741"/>
  <c r="X41" i="741"/>
  <c r="W41" i="741"/>
  <c r="V41" i="741"/>
  <c r="U41" i="741"/>
  <c r="T41" i="741"/>
  <c r="S41" i="741"/>
  <c r="F41" i="741"/>
  <c r="AD40" i="741"/>
  <c r="AC40" i="741"/>
  <c r="AB40" i="741"/>
  <c r="AA40" i="741"/>
  <c r="Z40" i="741"/>
  <c r="Y40" i="741"/>
  <c r="X40" i="741"/>
  <c r="W40" i="741"/>
  <c r="V40" i="741"/>
  <c r="U40" i="741"/>
  <c r="T40" i="741"/>
  <c r="S40" i="741"/>
  <c r="AD39" i="741"/>
  <c r="AC39" i="741"/>
  <c r="AB39" i="741"/>
  <c r="AA39" i="741"/>
  <c r="Z39" i="741"/>
  <c r="Y39" i="741"/>
  <c r="X39" i="741"/>
  <c r="W39" i="741"/>
  <c r="V39" i="741"/>
  <c r="U39" i="741"/>
  <c r="T39" i="741"/>
  <c r="S39" i="741"/>
  <c r="AD38" i="741"/>
  <c r="AC38" i="741"/>
  <c r="AB38" i="741"/>
  <c r="AB89" i="741" s="1"/>
  <c r="AA38" i="741"/>
  <c r="Z38" i="741"/>
  <c r="Y38" i="741"/>
  <c r="X38" i="741"/>
  <c r="W38" i="741"/>
  <c r="V38" i="741"/>
  <c r="U38" i="741"/>
  <c r="T38" i="741"/>
  <c r="T89" i="741" s="1"/>
  <c r="S38" i="741"/>
  <c r="S89" i="741" s="1"/>
  <c r="AD37" i="741"/>
  <c r="AC37" i="741"/>
  <c r="AB37" i="741"/>
  <c r="AA37" i="741"/>
  <c r="Z37" i="741"/>
  <c r="Y37" i="741"/>
  <c r="X37" i="741"/>
  <c r="W37" i="741"/>
  <c r="V37" i="741"/>
  <c r="U37" i="741"/>
  <c r="T37" i="741"/>
  <c r="S37" i="741"/>
  <c r="AD36" i="741"/>
  <c r="AC36" i="741"/>
  <c r="AB36" i="741"/>
  <c r="AA36" i="741"/>
  <c r="Z36" i="741"/>
  <c r="Y36" i="741"/>
  <c r="X36" i="741"/>
  <c r="W36" i="741"/>
  <c r="V36" i="741"/>
  <c r="U36" i="741"/>
  <c r="T36" i="741"/>
  <c r="S36" i="741"/>
  <c r="AD35" i="741"/>
  <c r="AD71" i="741" s="1"/>
  <c r="AC35" i="741"/>
  <c r="AC71" i="741" s="1"/>
  <c r="AB35" i="741"/>
  <c r="AB71" i="741" s="1"/>
  <c r="AA35" i="741"/>
  <c r="Z35" i="741"/>
  <c r="Z71" i="741" s="1"/>
  <c r="Y35" i="741"/>
  <c r="Y71" i="741" s="1"/>
  <c r="X35" i="741"/>
  <c r="X71" i="741" s="1"/>
  <c r="W35" i="741"/>
  <c r="W71" i="741" s="1"/>
  <c r="V35" i="741"/>
  <c r="V71" i="741" s="1"/>
  <c r="U35" i="741"/>
  <c r="U71" i="741" s="1"/>
  <c r="T35" i="741"/>
  <c r="S35" i="741"/>
  <c r="AD34" i="741"/>
  <c r="AD70" i="741" s="1"/>
  <c r="AC34" i="741"/>
  <c r="AB34" i="741"/>
  <c r="AA34" i="741"/>
  <c r="Z34" i="741"/>
  <c r="Z70" i="741" s="1"/>
  <c r="Y34" i="741"/>
  <c r="Y70" i="741" s="1"/>
  <c r="X34" i="741"/>
  <c r="X70" i="741" s="1"/>
  <c r="W34" i="741"/>
  <c r="W70" i="741" s="1"/>
  <c r="V34" i="741"/>
  <c r="V70" i="741" s="1"/>
  <c r="U34" i="741"/>
  <c r="T34" i="741"/>
  <c r="S34" i="741"/>
  <c r="AD33" i="741"/>
  <c r="AC33" i="741"/>
  <c r="AB33" i="741"/>
  <c r="AA33" i="741"/>
  <c r="Z33" i="741"/>
  <c r="Z69" i="741" s="1"/>
  <c r="Y33" i="741"/>
  <c r="Y69" i="741" s="1"/>
  <c r="X33" i="741"/>
  <c r="X69" i="741" s="1"/>
  <c r="W33" i="741"/>
  <c r="W69" i="741" s="1"/>
  <c r="V33" i="741"/>
  <c r="U33" i="741"/>
  <c r="T33" i="741"/>
  <c r="S33" i="741"/>
  <c r="S32" i="741"/>
  <c r="H32" i="741"/>
  <c r="T32" i="741" s="1"/>
  <c r="E32" i="741"/>
  <c r="D32" i="741"/>
  <c r="T31" i="741"/>
  <c r="S31" i="741"/>
  <c r="H31" i="741"/>
  <c r="I31" i="741" s="1"/>
  <c r="U31" i="741" s="1"/>
  <c r="AD30" i="741"/>
  <c r="AC30" i="741"/>
  <c r="AB30" i="741"/>
  <c r="AA30" i="741"/>
  <c r="Z30" i="741"/>
  <c r="Y30" i="741"/>
  <c r="X30" i="741"/>
  <c r="W30" i="741"/>
  <c r="V30" i="741"/>
  <c r="U30" i="741"/>
  <c r="T30" i="741"/>
  <c r="S30" i="741"/>
  <c r="AD29" i="741"/>
  <c r="AC29" i="741"/>
  <c r="AC67" i="741" s="1"/>
  <c r="AB29" i="741"/>
  <c r="AB67" i="741" s="1"/>
  <c r="AA29" i="741"/>
  <c r="AA67" i="741" s="1"/>
  <c r="Z29" i="741"/>
  <c r="Z67" i="741" s="1"/>
  <c r="Y29" i="741"/>
  <c r="X29" i="741"/>
  <c r="X67" i="741" s="1"/>
  <c r="W29" i="741"/>
  <c r="V29" i="741"/>
  <c r="U29" i="741"/>
  <c r="U67" i="741" s="1"/>
  <c r="T29" i="741"/>
  <c r="T67" i="741" s="1"/>
  <c r="S29" i="741"/>
  <c r="S67" i="741" s="1"/>
  <c r="AD28" i="741"/>
  <c r="AD66" i="741" s="1"/>
  <c r="AC28" i="741"/>
  <c r="AC66" i="741" s="1"/>
  <c r="AC88" i="741" s="1"/>
  <c r="AB28" i="741"/>
  <c r="AB66" i="741" s="1"/>
  <c r="AA28" i="741"/>
  <c r="Z28" i="741"/>
  <c r="Y28" i="741"/>
  <c r="Y66" i="741" s="1"/>
  <c r="X28" i="741"/>
  <c r="X66" i="741" s="1"/>
  <c r="W28" i="741"/>
  <c r="W66" i="741" s="1"/>
  <c r="V28" i="741"/>
  <c r="V66" i="741" s="1"/>
  <c r="U28" i="741"/>
  <c r="U66" i="741" s="1"/>
  <c r="T28" i="741"/>
  <c r="T66" i="741" s="1"/>
  <c r="S28" i="741"/>
  <c r="AD27" i="741"/>
  <c r="AC27" i="741"/>
  <c r="AB27" i="741"/>
  <c r="AA27" i="741"/>
  <c r="Z27" i="741"/>
  <c r="Y27" i="741"/>
  <c r="X27" i="741"/>
  <c r="W27" i="741"/>
  <c r="V27" i="741"/>
  <c r="U27" i="741"/>
  <c r="S27" i="741"/>
  <c r="H27" i="741"/>
  <c r="H175" i="741" s="1"/>
  <c r="AD26" i="741"/>
  <c r="AC26" i="741"/>
  <c r="AB26" i="741"/>
  <c r="AA26" i="741"/>
  <c r="Z26" i="741"/>
  <c r="Y26" i="741"/>
  <c r="X26" i="741"/>
  <c r="W26" i="741"/>
  <c r="V26" i="741"/>
  <c r="U26" i="741"/>
  <c r="T26" i="741"/>
  <c r="S26" i="741"/>
  <c r="H26" i="741"/>
  <c r="S25" i="741"/>
  <c r="H25" i="741"/>
  <c r="S24" i="741"/>
  <c r="S173" i="741" s="1"/>
  <c r="H24" i="741"/>
  <c r="I24" i="741" s="1"/>
  <c r="S23" i="741"/>
  <c r="H23" i="741"/>
  <c r="T23" i="741" s="1"/>
  <c r="S22" i="741"/>
  <c r="I22" i="741"/>
  <c r="H22" i="741"/>
  <c r="S21" i="741"/>
  <c r="S169" i="741" s="1"/>
  <c r="H21" i="741"/>
  <c r="S20" i="741"/>
  <c r="H20" i="741"/>
  <c r="S19" i="741"/>
  <c r="H19" i="741"/>
  <c r="S18" i="741"/>
  <c r="S166" i="741" s="1"/>
  <c r="I18" i="741"/>
  <c r="U18" i="741" s="1"/>
  <c r="H18" i="741"/>
  <c r="S17" i="741"/>
  <c r="H17" i="741"/>
  <c r="I17" i="741" s="1"/>
  <c r="S16" i="741"/>
  <c r="S164" i="741" s="1"/>
  <c r="H16" i="741"/>
  <c r="X15" i="741"/>
  <c r="S15" i="741"/>
  <c r="M15" i="741"/>
  <c r="N15" i="741" s="1"/>
  <c r="H15" i="741"/>
  <c r="AA14" i="741"/>
  <c r="T14" i="741"/>
  <c r="S14" i="741"/>
  <c r="S162" i="741" s="1"/>
  <c r="P14" i="741"/>
  <c r="AB14" i="741" s="1"/>
  <c r="I14" i="741"/>
  <c r="H14" i="741"/>
  <c r="F14" i="741"/>
  <c r="S13" i="741"/>
  <c r="S161" i="741" s="1"/>
  <c r="H13" i="741"/>
  <c r="S12" i="741"/>
  <c r="S53" i="741" s="1"/>
  <c r="H12" i="741"/>
  <c r="H104" i="741" s="1"/>
  <c r="S11" i="741"/>
  <c r="H11" i="741"/>
  <c r="T11" i="741" s="1"/>
  <c r="AA10" i="741"/>
  <c r="AA72" i="741" s="1"/>
  <c r="W10" i="741"/>
  <c r="W68" i="741" s="1"/>
  <c r="V10" i="741"/>
  <c r="T10" i="741"/>
  <c r="S10" i="741"/>
  <c r="S72" i="741" s="1"/>
  <c r="P10" i="741"/>
  <c r="AB10" i="741" s="1"/>
  <c r="K10" i="741"/>
  <c r="K72" i="741" s="1"/>
  <c r="I10" i="741"/>
  <c r="U10" i="741" s="1"/>
  <c r="H10" i="741"/>
  <c r="H72" i="741" s="1"/>
  <c r="U9" i="741"/>
  <c r="S9" i="741"/>
  <c r="I9" i="741"/>
  <c r="H9" i="741"/>
  <c r="B9" i="741"/>
  <c r="B10" i="741" s="1"/>
  <c r="B11" i="741" s="1"/>
  <c r="B12" i="741" s="1"/>
  <c r="B13" i="741" s="1"/>
  <c r="B14" i="741" s="1"/>
  <c r="B15" i="741" s="1"/>
  <c r="B16" i="741" s="1"/>
  <c r="B17" i="741" s="1"/>
  <c r="B18" i="741" s="1"/>
  <c r="B19" i="741" s="1"/>
  <c r="B20" i="741" s="1"/>
  <c r="B21" i="741" s="1"/>
  <c r="B22" i="741" s="1"/>
  <c r="B23" i="741" s="1"/>
  <c r="B24" i="741" s="1"/>
  <c r="B25" i="741" s="1"/>
  <c r="B26" i="741" s="1"/>
  <c r="B27" i="741" s="1"/>
  <c r="B28" i="741" s="1"/>
  <c r="B29" i="741" s="1"/>
  <c r="B30" i="741" s="1"/>
  <c r="B31" i="741" s="1"/>
  <c r="B32" i="741" s="1"/>
  <c r="B33" i="741" s="1"/>
  <c r="B34" i="741" s="1"/>
  <c r="B35" i="741" s="1"/>
  <c r="B36" i="741" s="1"/>
  <c r="B37" i="741" s="1"/>
  <c r="B38" i="741" s="1"/>
  <c r="B39" i="741" s="1"/>
  <c r="B40" i="741" s="1"/>
  <c r="B41" i="741" s="1"/>
  <c r="B42" i="741" s="1"/>
  <c r="B43" i="741" s="1"/>
  <c r="B44" i="741" s="1"/>
  <c r="B45" i="741" s="1"/>
  <c r="B46" i="741" s="1"/>
  <c r="B47" i="741" s="1"/>
  <c r="B48" i="741" s="1"/>
  <c r="B49" i="741" s="1"/>
  <c r="B50" i="741" s="1"/>
  <c r="B51" i="741" s="1"/>
  <c r="B52" i="741" s="1"/>
  <c r="B53" i="741" s="1"/>
  <c r="B54" i="741" s="1"/>
  <c r="B55" i="741" s="1"/>
  <c r="B56" i="741" s="1"/>
  <c r="B57" i="741" s="1"/>
  <c r="B58" i="741" s="1"/>
  <c r="B59" i="741" s="1"/>
  <c r="B60" i="741" s="1"/>
  <c r="B61" i="741" s="1"/>
  <c r="B62" i="741" s="1"/>
  <c r="B63" i="741" s="1"/>
  <c r="B64" i="741" s="1"/>
  <c r="B65" i="741" s="1"/>
  <c r="B66" i="741" s="1"/>
  <c r="B67" i="741" s="1"/>
  <c r="B68" i="741" s="1"/>
  <c r="B69" i="741" s="1"/>
  <c r="B70" i="741" s="1"/>
  <c r="B71" i="741" s="1"/>
  <c r="B72" i="741" s="1"/>
  <c r="B73" i="741" s="1"/>
  <c r="B74" i="741" s="1"/>
  <c r="B75" i="741" s="1"/>
  <c r="B76" i="741" s="1"/>
  <c r="B78" i="741" s="1"/>
  <c r="B79" i="741" s="1"/>
  <c r="B80" i="741" s="1"/>
  <c r="B81" i="741" s="1"/>
  <c r="B82" i="741" s="1"/>
  <c r="B83" i="741" s="1"/>
  <c r="B84" i="741" s="1"/>
  <c r="B85" i="741" s="1"/>
  <c r="B86" i="741" s="1"/>
  <c r="B87" i="741" s="1"/>
  <c r="B88" i="741" s="1"/>
  <c r="B89" i="741" s="1"/>
  <c r="B90" i="741" s="1"/>
  <c r="B91" i="741" s="1"/>
  <c r="B92" i="741" s="1"/>
  <c r="B93" i="741" s="1"/>
  <c r="B94" i="741" s="1"/>
  <c r="B95" i="741" s="1"/>
  <c r="B96" i="741" s="1"/>
  <c r="B97" i="741" s="1"/>
  <c r="B98" i="741" s="1"/>
  <c r="B99" i="741" s="1"/>
  <c r="B100" i="741" s="1"/>
  <c r="B101" i="741" s="1"/>
  <c r="B102" i="741" s="1"/>
  <c r="B103" i="741" s="1"/>
  <c r="B104" i="741" s="1"/>
  <c r="B105" i="741" s="1"/>
  <c r="B106" i="741" s="1"/>
  <c r="B107" i="741" s="1"/>
  <c r="B108" i="741" s="1"/>
  <c r="B109" i="741" s="1"/>
  <c r="B110" i="741" s="1"/>
  <c r="I8" i="741"/>
  <c r="I62" i="741" s="1"/>
  <c r="I86" i="741" s="1"/>
  <c r="H8" i="741"/>
  <c r="B8" i="741"/>
  <c r="I7" i="741"/>
  <c r="H7" i="741"/>
  <c r="T6" i="741"/>
  <c r="S6" i="741"/>
  <c r="H6" i="741"/>
  <c r="AD5" i="741"/>
  <c r="AD194" i="741" s="1"/>
  <c r="AC5" i="741"/>
  <c r="AC194" i="741" s="1"/>
  <c r="AB5" i="741"/>
  <c r="AB194" i="741" s="1"/>
  <c r="W5" i="741"/>
  <c r="W194" i="741" s="1"/>
  <c r="V5" i="741"/>
  <c r="V194" i="741" s="1"/>
  <c r="U5" i="741"/>
  <c r="U194" i="741" s="1"/>
  <c r="T5" i="741"/>
  <c r="T194" i="741" s="1"/>
  <c r="S5" i="741"/>
  <c r="R5" i="741"/>
  <c r="R194" i="741" s="1"/>
  <c r="Q5" i="741"/>
  <c r="P5" i="741"/>
  <c r="O5" i="741"/>
  <c r="N5" i="741"/>
  <c r="M5" i="741"/>
  <c r="L5" i="741"/>
  <c r="L194" i="741" s="1"/>
  <c r="K5" i="741"/>
  <c r="K194" i="741" s="1"/>
  <c r="J5" i="741"/>
  <c r="J194" i="741" s="1"/>
  <c r="I5" i="741"/>
  <c r="I89" i="741" s="1"/>
  <c r="H5" i="741"/>
  <c r="T4" i="741"/>
  <c r="S4" i="741"/>
  <c r="H4" i="741"/>
  <c r="I4" i="741" s="1"/>
  <c r="AD3" i="741"/>
  <c r="AD50" i="741" s="1"/>
  <c r="AC3" i="741"/>
  <c r="AC50" i="741" s="1"/>
  <c r="AB3" i="741"/>
  <c r="AB50" i="741" s="1"/>
  <c r="W3" i="741"/>
  <c r="W50" i="741" s="1"/>
  <c r="V3" i="741"/>
  <c r="V50" i="741" s="1"/>
  <c r="U3" i="741"/>
  <c r="U50" i="741" s="1"/>
  <c r="T3" i="741"/>
  <c r="T50" i="741" s="1"/>
  <c r="R3" i="741"/>
  <c r="Q3" i="741"/>
  <c r="P3" i="741"/>
  <c r="P50" i="741" s="1"/>
  <c r="O3" i="741"/>
  <c r="AA3" i="741" s="1"/>
  <c r="AA50" i="741" s="1"/>
  <c r="N3" i="741"/>
  <c r="Z3" i="741" s="1"/>
  <c r="Z50" i="741" s="1"/>
  <c r="M3" i="741"/>
  <c r="M50" i="741" s="1"/>
  <c r="L3" i="741"/>
  <c r="L50" i="741" s="1"/>
  <c r="K3" i="741"/>
  <c r="K50" i="741" s="1"/>
  <c r="J3" i="741"/>
  <c r="I3" i="741"/>
  <c r="I50" i="741" s="1"/>
  <c r="H3" i="741"/>
  <c r="H50" i="741" s="1"/>
  <c r="G3" i="741"/>
  <c r="S3" i="741" s="1"/>
  <c r="S50" i="741" s="1"/>
  <c r="B3" i="741"/>
  <c r="B4" i="741" s="1"/>
  <c r="B5" i="741" s="1"/>
  <c r="B6" i="741" s="1"/>
  <c r="U2" i="741"/>
  <c r="V2" i="741" s="1"/>
  <c r="W2" i="741" s="1"/>
  <c r="X2" i="741" s="1"/>
  <c r="Y2" i="741" s="1"/>
  <c r="Z2" i="741" s="1"/>
  <c r="AA2" i="741" s="1"/>
  <c r="AB2" i="741" s="1"/>
  <c r="AC2" i="741" s="1"/>
  <c r="AD2" i="741" s="1"/>
  <c r="T2" i="741"/>
  <c r="H2" i="741"/>
  <c r="I2" i="741" s="1"/>
  <c r="J2" i="741" s="1"/>
  <c r="K2" i="741" s="1"/>
  <c r="L2" i="741" s="1"/>
  <c r="M2" i="741" s="1"/>
  <c r="N2" i="741" s="1"/>
  <c r="O2" i="741" s="1"/>
  <c r="P2" i="741" s="1"/>
  <c r="Q2" i="741" s="1"/>
  <c r="R2" i="741" s="1"/>
  <c r="B2" i="741"/>
  <c r="T1" i="741"/>
  <c r="U1" i="741" s="1"/>
  <c r="V1" i="741" s="1"/>
  <c r="W1" i="741" s="1"/>
  <c r="X1" i="741" s="1"/>
  <c r="Y1" i="741" s="1"/>
  <c r="Z1" i="741" s="1"/>
  <c r="AA1" i="741" s="1"/>
  <c r="AB1" i="741" s="1"/>
  <c r="AC1" i="741" s="1"/>
  <c r="AD1" i="741" s="1"/>
  <c r="H1" i="741"/>
  <c r="I1" i="741" s="1"/>
  <c r="J1" i="741" s="1"/>
  <c r="K1" i="741" s="1"/>
  <c r="L1" i="741" s="1"/>
  <c r="M1" i="741" s="1"/>
  <c r="N1" i="741" s="1"/>
  <c r="O1" i="741" s="1"/>
  <c r="P1" i="741" s="1"/>
  <c r="Q1" i="741" s="1"/>
  <c r="R1" i="741" s="1"/>
  <c r="H15" i="664"/>
  <c r="I15" i="664" s="1"/>
  <c r="H15" i="739"/>
  <c r="I15" i="739" s="1"/>
  <c r="J15" i="739" s="1"/>
  <c r="H15" i="740"/>
  <c r="I15" i="740" s="1"/>
  <c r="H15" i="738"/>
  <c r="I15" i="738"/>
  <c r="F213" i="740"/>
  <c r="F212" i="740"/>
  <c r="AD209" i="740"/>
  <c r="AC209" i="740"/>
  <c r="AB209" i="740"/>
  <c r="AA209" i="740"/>
  <c r="Z209" i="740"/>
  <c r="Y209" i="740"/>
  <c r="X209" i="740"/>
  <c r="W209" i="740"/>
  <c r="V209" i="740"/>
  <c r="U209" i="740"/>
  <c r="T209" i="740"/>
  <c r="S209" i="740"/>
  <c r="R209" i="740"/>
  <c r="Q209" i="740"/>
  <c r="P209" i="740"/>
  <c r="O209" i="740"/>
  <c r="N209" i="740"/>
  <c r="M209" i="740"/>
  <c r="L209" i="740"/>
  <c r="K209" i="740"/>
  <c r="J209" i="740"/>
  <c r="I209" i="740"/>
  <c r="H209" i="740"/>
  <c r="G209" i="740"/>
  <c r="AD208" i="740"/>
  <c r="AC208" i="740"/>
  <c r="AB208" i="740"/>
  <c r="AA208" i="740"/>
  <c r="Z208" i="740"/>
  <c r="Y208" i="740"/>
  <c r="X208" i="740"/>
  <c r="W208" i="740"/>
  <c r="V208" i="740"/>
  <c r="U208" i="740"/>
  <c r="T208" i="740"/>
  <c r="S208" i="740"/>
  <c r="R208" i="740"/>
  <c r="Q208" i="740"/>
  <c r="P208" i="740"/>
  <c r="O208" i="740"/>
  <c r="N208" i="740"/>
  <c r="M208" i="740"/>
  <c r="L208" i="740"/>
  <c r="K208" i="740"/>
  <c r="J208" i="740"/>
  <c r="I208" i="740"/>
  <c r="H208" i="740"/>
  <c r="G208" i="740"/>
  <c r="AD207" i="740"/>
  <c r="AC207" i="740"/>
  <c r="AB207" i="740"/>
  <c r="AA207" i="740"/>
  <c r="Z207" i="740"/>
  <c r="Y207" i="740"/>
  <c r="X207" i="740"/>
  <c r="W207" i="740"/>
  <c r="V207" i="740"/>
  <c r="U207" i="740"/>
  <c r="T207" i="740"/>
  <c r="S207" i="740"/>
  <c r="R207" i="740"/>
  <c r="Q207" i="740"/>
  <c r="P207" i="740"/>
  <c r="O207" i="740"/>
  <c r="N207" i="740"/>
  <c r="M207" i="740"/>
  <c r="L207" i="740"/>
  <c r="K207" i="740"/>
  <c r="J207" i="740"/>
  <c r="I207" i="740"/>
  <c r="H207" i="740"/>
  <c r="G207" i="740"/>
  <c r="AD206" i="740"/>
  <c r="AC206" i="740"/>
  <c r="AB206" i="740"/>
  <c r="AA206" i="740"/>
  <c r="Z206" i="740"/>
  <c r="Y206" i="740"/>
  <c r="X206" i="740"/>
  <c r="W206" i="740"/>
  <c r="V206" i="740"/>
  <c r="U206" i="740"/>
  <c r="T206" i="740"/>
  <c r="S206" i="740"/>
  <c r="R206" i="740"/>
  <c r="Q206" i="740"/>
  <c r="P206" i="740"/>
  <c r="O206" i="740"/>
  <c r="N206" i="740"/>
  <c r="M206" i="740"/>
  <c r="L206" i="740"/>
  <c r="K206" i="740"/>
  <c r="J206" i="740"/>
  <c r="I206" i="740"/>
  <c r="H206" i="740"/>
  <c r="G206" i="740"/>
  <c r="AD205" i="740"/>
  <c r="AC205" i="740"/>
  <c r="AB205" i="740"/>
  <c r="AA205" i="740"/>
  <c r="Z205" i="740"/>
  <c r="Y205" i="740"/>
  <c r="X205" i="740"/>
  <c r="W205" i="740"/>
  <c r="V205" i="740"/>
  <c r="U205" i="740"/>
  <c r="T205" i="740"/>
  <c r="S205" i="740"/>
  <c r="R205" i="740"/>
  <c r="Q205" i="740"/>
  <c r="P205" i="740"/>
  <c r="O205" i="740"/>
  <c r="N205" i="740"/>
  <c r="M205" i="740"/>
  <c r="L205" i="740"/>
  <c r="K205" i="740"/>
  <c r="J205" i="740"/>
  <c r="I205" i="740"/>
  <c r="H205" i="740"/>
  <c r="G205" i="740"/>
  <c r="F204" i="740"/>
  <c r="B197" i="740"/>
  <c r="B198" i="740" s="1"/>
  <c r="B199" i="740" s="1"/>
  <c r="B200" i="740" s="1"/>
  <c r="B201" i="740" s="1"/>
  <c r="B202" i="740" s="1"/>
  <c r="B203" i="740" s="1"/>
  <c r="B204" i="740" s="1"/>
  <c r="B205" i="740" s="1"/>
  <c r="B206" i="740" s="1"/>
  <c r="B207" i="740" s="1"/>
  <c r="B208" i="740" s="1"/>
  <c r="B209" i="740" s="1"/>
  <c r="B210" i="740" s="1"/>
  <c r="B211" i="740" s="1"/>
  <c r="B212" i="740" s="1"/>
  <c r="G194" i="740"/>
  <c r="G181" i="740"/>
  <c r="R179" i="740"/>
  <c r="Q179" i="740"/>
  <c r="P179" i="740"/>
  <c r="O179" i="740"/>
  <c r="N179" i="740"/>
  <c r="M179" i="740"/>
  <c r="L179" i="740"/>
  <c r="K179" i="740"/>
  <c r="J179" i="740"/>
  <c r="I179" i="740"/>
  <c r="H179" i="740"/>
  <c r="G179" i="740"/>
  <c r="B179" i="740"/>
  <c r="B180" i="740" s="1"/>
  <c r="B181" i="740" s="1"/>
  <c r="B182" i="740" s="1"/>
  <c r="B184" i="740" s="1"/>
  <c r="B185" i="740" s="1"/>
  <c r="B186" i="740" s="1"/>
  <c r="B187" i="740" s="1"/>
  <c r="B188" i="740" s="1"/>
  <c r="B189" i="740" s="1"/>
  <c r="B190" i="740" s="1"/>
  <c r="B191" i="740" s="1"/>
  <c r="B192" i="740" s="1"/>
  <c r="B193" i="740" s="1"/>
  <c r="B194" i="740" s="1"/>
  <c r="R178" i="740"/>
  <c r="Q178" i="740"/>
  <c r="P178" i="740"/>
  <c r="O178" i="740"/>
  <c r="N178" i="740"/>
  <c r="M178" i="740"/>
  <c r="L178" i="740"/>
  <c r="K178" i="740"/>
  <c r="J178" i="740"/>
  <c r="I178" i="740"/>
  <c r="H178" i="740"/>
  <c r="G178" i="740"/>
  <c r="G175" i="740"/>
  <c r="G174" i="740"/>
  <c r="G173" i="740"/>
  <c r="G161" i="740"/>
  <c r="F161" i="740"/>
  <c r="B160" i="740"/>
  <c r="B161" i="740" s="1"/>
  <c r="B162" i="740" s="1"/>
  <c r="B164" i="740" s="1"/>
  <c r="B165" i="740" s="1"/>
  <c r="B166" i="740" s="1"/>
  <c r="B167" i="740" s="1"/>
  <c r="B168" i="740" s="1"/>
  <c r="B169" i="740" s="1"/>
  <c r="B170" i="740" s="1"/>
  <c r="B171" i="740" s="1"/>
  <c r="B173" i="740" s="1"/>
  <c r="B174" i="740" s="1"/>
  <c r="B175" i="740" s="1"/>
  <c r="G110" i="740"/>
  <c r="F108" i="740"/>
  <c r="F107" i="740"/>
  <c r="G105" i="740"/>
  <c r="G104" i="740"/>
  <c r="G92" i="740" s="1"/>
  <c r="G102" i="740"/>
  <c r="F99" i="740"/>
  <c r="G90" i="740"/>
  <c r="G89" i="740"/>
  <c r="L88" i="740"/>
  <c r="G82" i="740"/>
  <c r="G75" i="740"/>
  <c r="F75" i="740"/>
  <c r="W73" i="740"/>
  <c r="U73" i="740"/>
  <c r="T73" i="740"/>
  <c r="S73" i="740"/>
  <c r="R73" i="740"/>
  <c r="Q73" i="740"/>
  <c r="P73" i="740"/>
  <c r="O73" i="740"/>
  <c r="N73" i="740"/>
  <c r="M73" i="740"/>
  <c r="L73" i="740"/>
  <c r="K73" i="740"/>
  <c r="J73" i="740"/>
  <c r="I73" i="740"/>
  <c r="H73" i="740"/>
  <c r="G73" i="740"/>
  <c r="AA72" i="740"/>
  <c r="O72" i="740"/>
  <c r="J72" i="740"/>
  <c r="G72" i="740"/>
  <c r="AC71" i="740"/>
  <c r="U71" i="740"/>
  <c r="R71" i="740"/>
  <c r="Q71" i="740"/>
  <c r="P71" i="740"/>
  <c r="O71" i="740"/>
  <c r="N71" i="740"/>
  <c r="M71" i="740"/>
  <c r="L71" i="740"/>
  <c r="K71" i="740"/>
  <c r="J71" i="740"/>
  <c r="I71" i="740"/>
  <c r="H71" i="740"/>
  <c r="AE71" i="740" s="1"/>
  <c r="G71" i="740"/>
  <c r="Z70" i="740"/>
  <c r="Y70" i="740"/>
  <c r="V70" i="740"/>
  <c r="R70" i="740"/>
  <c r="Q70" i="740"/>
  <c r="P70" i="740"/>
  <c r="O70" i="740"/>
  <c r="N70" i="740"/>
  <c r="M70" i="740"/>
  <c r="L70" i="740"/>
  <c r="K70" i="740"/>
  <c r="J70" i="740"/>
  <c r="I70" i="740"/>
  <c r="H70" i="740"/>
  <c r="G70" i="740"/>
  <c r="Z69" i="740"/>
  <c r="Y69" i="740"/>
  <c r="R69" i="740"/>
  <c r="Q69" i="740"/>
  <c r="P69" i="740"/>
  <c r="O69" i="740"/>
  <c r="N69" i="740"/>
  <c r="M69" i="740"/>
  <c r="L69" i="740"/>
  <c r="K69" i="740"/>
  <c r="J69" i="740"/>
  <c r="I69" i="740"/>
  <c r="H69" i="740"/>
  <c r="G69" i="740"/>
  <c r="R68" i="740"/>
  <c r="Q68" i="740"/>
  <c r="P68" i="740"/>
  <c r="O68" i="740"/>
  <c r="N68" i="740"/>
  <c r="M68" i="740"/>
  <c r="L68" i="740"/>
  <c r="K68" i="740"/>
  <c r="J68" i="740"/>
  <c r="I68" i="740"/>
  <c r="H68" i="740"/>
  <c r="G68" i="740"/>
  <c r="AD67" i="740"/>
  <c r="AC67" i="740"/>
  <c r="AB67" i="740"/>
  <c r="Z67" i="740"/>
  <c r="R67" i="740"/>
  <c r="Q67" i="740"/>
  <c r="P67" i="740"/>
  <c r="O67" i="740"/>
  <c r="N67" i="740"/>
  <c r="M67" i="740"/>
  <c r="L67" i="740"/>
  <c r="K67" i="740"/>
  <c r="J67" i="740"/>
  <c r="I67" i="740"/>
  <c r="H67" i="740"/>
  <c r="G67" i="740"/>
  <c r="AC66" i="740"/>
  <c r="AB66" i="740"/>
  <c r="X66" i="740"/>
  <c r="W66" i="740"/>
  <c r="R66" i="740"/>
  <c r="Q66" i="740"/>
  <c r="P66" i="740"/>
  <c r="O66" i="740"/>
  <c r="N66" i="740"/>
  <c r="M66" i="740"/>
  <c r="L66" i="740"/>
  <c r="K66" i="740"/>
  <c r="J66" i="740"/>
  <c r="I66" i="740"/>
  <c r="H66" i="740"/>
  <c r="G66" i="740"/>
  <c r="S64" i="740"/>
  <c r="G64" i="740"/>
  <c r="E64" i="740"/>
  <c r="D64" i="740"/>
  <c r="G63" i="740"/>
  <c r="G62" i="740"/>
  <c r="G86" i="740" s="1"/>
  <c r="G61" i="740"/>
  <c r="G85" i="740" s="1"/>
  <c r="E61" i="740"/>
  <c r="D61" i="740"/>
  <c r="G171" i="740" s="1"/>
  <c r="C61" i="740"/>
  <c r="G60" i="740"/>
  <c r="E60" i="740"/>
  <c r="D60" i="740"/>
  <c r="G170" i="740" s="1"/>
  <c r="C60" i="740"/>
  <c r="G59" i="740"/>
  <c r="G83" i="740" s="1"/>
  <c r="E59" i="740"/>
  <c r="D59" i="740"/>
  <c r="C59" i="740"/>
  <c r="G58" i="740"/>
  <c r="E58" i="740"/>
  <c r="D58" i="740"/>
  <c r="G168" i="740" s="1"/>
  <c r="C58" i="740"/>
  <c r="S57" i="740"/>
  <c r="S81" i="740" s="1"/>
  <c r="G57" i="740"/>
  <c r="E57" i="740"/>
  <c r="D57" i="740"/>
  <c r="G167" i="740" s="1"/>
  <c r="C57" i="740"/>
  <c r="G56" i="740"/>
  <c r="E56" i="740"/>
  <c r="D56" i="740"/>
  <c r="C56" i="740"/>
  <c r="G55" i="740"/>
  <c r="E55" i="740"/>
  <c r="D55" i="740"/>
  <c r="G165" i="740" s="1"/>
  <c r="C55" i="740"/>
  <c r="G54" i="740"/>
  <c r="E54" i="740"/>
  <c r="D54" i="740"/>
  <c r="G164" i="740" s="1"/>
  <c r="C54" i="740"/>
  <c r="S53" i="740"/>
  <c r="E53" i="740"/>
  <c r="D53" i="740"/>
  <c r="C53" i="740"/>
  <c r="G52" i="740"/>
  <c r="E52" i="740"/>
  <c r="G162" i="740" s="1"/>
  <c r="D52" i="740"/>
  <c r="C52" i="740"/>
  <c r="G51" i="740"/>
  <c r="F51" i="740"/>
  <c r="E51" i="740"/>
  <c r="D51" i="740"/>
  <c r="C51" i="740"/>
  <c r="R50" i="740"/>
  <c r="K50" i="740"/>
  <c r="A50" i="740"/>
  <c r="S49" i="740"/>
  <c r="H49" i="740"/>
  <c r="S48" i="740"/>
  <c r="H48" i="740"/>
  <c r="U47" i="740"/>
  <c r="T47" i="740"/>
  <c r="S47" i="740"/>
  <c r="J47" i="740"/>
  <c r="I47" i="740"/>
  <c r="H47" i="740"/>
  <c r="AD46" i="740"/>
  <c r="AC46" i="740"/>
  <c r="AB46" i="740"/>
  <c r="AA46" i="740"/>
  <c r="Z46" i="740"/>
  <c r="Y46" i="740"/>
  <c r="X46" i="740"/>
  <c r="W46" i="740"/>
  <c r="V46" i="740"/>
  <c r="U46" i="740"/>
  <c r="T46" i="740"/>
  <c r="S46" i="740"/>
  <c r="AD45" i="740"/>
  <c r="AC45" i="740"/>
  <c r="AB45" i="740"/>
  <c r="AA45" i="740"/>
  <c r="Z45" i="740"/>
  <c r="Y45" i="740"/>
  <c r="X45" i="740"/>
  <c r="W45" i="740"/>
  <c r="V45" i="740"/>
  <c r="U45" i="740"/>
  <c r="T45" i="740"/>
  <c r="S45" i="740"/>
  <c r="AE44" i="740"/>
  <c r="AD44" i="740"/>
  <c r="AC44" i="740"/>
  <c r="AB44" i="740"/>
  <c r="AA44" i="740"/>
  <c r="Z44" i="740"/>
  <c r="Y44" i="740"/>
  <c r="X44" i="740"/>
  <c r="W44" i="740"/>
  <c r="V44" i="740"/>
  <c r="U44" i="740"/>
  <c r="T44" i="740"/>
  <c r="S44" i="740"/>
  <c r="AD43" i="740"/>
  <c r="AC43" i="740"/>
  <c r="AB43" i="740"/>
  <c r="AA43" i="740"/>
  <c r="Z43" i="740"/>
  <c r="Y43" i="740"/>
  <c r="X43" i="740"/>
  <c r="W43" i="740"/>
  <c r="V43" i="740"/>
  <c r="U43" i="740"/>
  <c r="T43" i="740"/>
  <c r="S43" i="740"/>
  <c r="AD42" i="740"/>
  <c r="AC42" i="740"/>
  <c r="AB42" i="740"/>
  <c r="AA42" i="740"/>
  <c r="Z42" i="740"/>
  <c r="Y42" i="740"/>
  <c r="X42" i="740"/>
  <c r="W42" i="740"/>
  <c r="V42" i="740"/>
  <c r="U42" i="740"/>
  <c r="T42" i="740"/>
  <c r="S42" i="740"/>
  <c r="AD41" i="740"/>
  <c r="AC41" i="740"/>
  <c r="AB41" i="740"/>
  <c r="AA41" i="740"/>
  <c r="Z41" i="740"/>
  <c r="Y41" i="740"/>
  <c r="X41" i="740"/>
  <c r="W41" i="740"/>
  <c r="V41" i="740"/>
  <c r="U41" i="740"/>
  <c r="T41" i="740"/>
  <c r="S41" i="740"/>
  <c r="F41" i="740"/>
  <c r="AD40" i="740"/>
  <c r="AC40" i="740"/>
  <c r="AB40" i="740"/>
  <c r="AA40" i="740"/>
  <c r="Z40" i="740"/>
  <c r="Y40" i="740"/>
  <c r="X40" i="740"/>
  <c r="W40" i="740"/>
  <c r="V40" i="740"/>
  <c r="U40" i="740"/>
  <c r="T40" i="740"/>
  <c r="S40" i="740"/>
  <c r="AD39" i="740"/>
  <c r="AC39" i="740"/>
  <c r="AB39" i="740"/>
  <c r="AA39" i="740"/>
  <c r="Z39" i="740"/>
  <c r="Y39" i="740"/>
  <c r="X39" i="740"/>
  <c r="W39" i="740"/>
  <c r="V39" i="740"/>
  <c r="U39" i="740"/>
  <c r="T39" i="740"/>
  <c r="S39" i="740"/>
  <c r="AD38" i="740"/>
  <c r="AC38" i="740"/>
  <c r="AB38" i="740"/>
  <c r="AA38" i="740"/>
  <c r="Z38" i="740"/>
  <c r="Y38" i="740"/>
  <c r="X38" i="740"/>
  <c r="X89" i="740" s="1"/>
  <c r="W38" i="740"/>
  <c r="V38" i="740"/>
  <c r="U38" i="740"/>
  <c r="T38" i="740"/>
  <c r="S38" i="740"/>
  <c r="AD37" i="740"/>
  <c r="AC37" i="740"/>
  <c r="AB37" i="740"/>
  <c r="AA37" i="740"/>
  <c r="Z37" i="740"/>
  <c r="Y37" i="740"/>
  <c r="X37" i="740"/>
  <c r="W37" i="740"/>
  <c r="V37" i="740"/>
  <c r="U37" i="740"/>
  <c r="T37" i="740"/>
  <c r="S37" i="740"/>
  <c r="S68" i="740" s="1"/>
  <c r="AD36" i="740"/>
  <c r="AC36" i="740"/>
  <c r="AB36" i="740"/>
  <c r="AA36" i="740"/>
  <c r="Z36" i="740"/>
  <c r="Z73" i="740" s="1"/>
  <c r="Y36" i="740"/>
  <c r="X36" i="740"/>
  <c r="W36" i="740"/>
  <c r="W178" i="740" s="1"/>
  <c r="V36" i="740"/>
  <c r="U36" i="740"/>
  <c r="T36" i="740"/>
  <c r="S36" i="740"/>
  <c r="AD35" i="740"/>
  <c r="AD71" i="740" s="1"/>
  <c r="AC35" i="740"/>
  <c r="AB35" i="740"/>
  <c r="AB71" i="740" s="1"/>
  <c r="AA35" i="740"/>
  <c r="AA71" i="740" s="1"/>
  <c r="Z35" i="740"/>
  <c r="Z71" i="740" s="1"/>
  <c r="Y35" i="740"/>
  <c r="Y71" i="740" s="1"/>
  <c r="X35" i="740"/>
  <c r="X71" i="740" s="1"/>
  <c r="W35" i="740"/>
  <c r="W71" i="740" s="1"/>
  <c r="V35" i="740"/>
  <c r="V71" i="740" s="1"/>
  <c r="U35" i="740"/>
  <c r="T35" i="740"/>
  <c r="T71" i="740" s="1"/>
  <c r="S35" i="740"/>
  <c r="S71" i="740" s="1"/>
  <c r="AD34" i="740"/>
  <c r="AD70" i="740" s="1"/>
  <c r="AC34" i="740"/>
  <c r="AC70" i="740" s="1"/>
  <c r="AB34" i="740"/>
  <c r="AB70" i="740" s="1"/>
  <c r="AA34" i="740"/>
  <c r="AA70" i="740" s="1"/>
  <c r="Z34" i="740"/>
  <c r="Y34" i="740"/>
  <c r="X34" i="740"/>
  <c r="X70" i="740" s="1"/>
  <c r="W34" i="740"/>
  <c r="W70" i="740" s="1"/>
  <c r="V34" i="740"/>
  <c r="U34" i="740"/>
  <c r="U70" i="740" s="1"/>
  <c r="T34" i="740"/>
  <c r="T70" i="740" s="1"/>
  <c r="S34" i="740"/>
  <c r="S70" i="740" s="1"/>
  <c r="AD33" i="740"/>
  <c r="AC33" i="740"/>
  <c r="AB33" i="740"/>
  <c r="AA33" i="740"/>
  <c r="Z33" i="740"/>
  <c r="Y33" i="740"/>
  <c r="X33" i="740"/>
  <c r="W33" i="740"/>
  <c r="V33" i="740"/>
  <c r="U33" i="740"/>
  <c r="T33" i="740"/>
  <c r="S33" i="740"/>
  <c r="T32" i="740"/>
  <c r="S32" i="740"/>
  <c r="I32" i="740"/>
  <c r="H32" i="740"/>
  <c r="E32" i="740"/>
  <c r="D32" i="740"/>
  <c r="S31" i="740"/>
  <c r="H31" i="740"/>
  <c r="AD30" i="740"/>
  <c r="AC30" i="740"/>
  <c r="AB30" i="740"/>
  <c r="AA30" i="740"/>
  <c r="Z30" i="740"/>
  <c r="Y30" i="740"/>
  <c r="X30" i="740"/>
  <c r="W30" i="740"/>
  <c r="V30" i="740"/>
  <c r="U30" i="740"/>
  <c r="T30" i="740"/>
  <c r="S30" i="740"/>
  <c r="AD29" i="740"/>
  <c r="AC29" i="740"/>
  <c r="AB29" i="740"/>
  <c r="AA29" i="740"/>
  <c r="AA67" i="740" s="1"/>
  <c r="Z29" i="740"/>
  <c r="Y29" i="740"/>
  <c r="Y67" i="740" s="1"/>
  <c r="X29" i="740"/>
  <c r="X67" i="740" s="1"/>
  <c r="W29" i="740"/>
  <c r="W67" i="740" s="1"/>
  <c r="V29" i="740"/>
  <c r="V67" i="740" s="1"/>
  <c r="U29" i="740"/>
  <c r="U67" i="740" s="1"/>
  <c r="T29" i="740"/>
  <c r="T67" i="740" s="1"/>
  <c r="S29" i="740"/>
  <c r="S67" i="740" s="1"/>
  <c r="AD28" i="740"/>
  <c r="AD66" i="740" s="1"/>
  <c r="AC28" i="740"/>
  <c r="AB28" i="740"/>
  <c r="AA28" i="740"/>
  <c r="AA66" i="740" s="1"/>
  <c r="Z28" i="740"/>
  <c r="Z66" i="740" s="1"/>
  <c r="Y28" i="740"/>
  <c r="Y66" i="740" s="1"/>
  <c r="X28" i="740"/>
  <c r="W28" i="740"/>
  <c r="V28" i="740"/>
  <c r="V66" i="740" s="1"/>
  <c r="U28" i="740"/>
  <c r="U66" i="740" s="1"/>
  <c r="T28" i="740"/>
  <c r="T66" i="740" s="1"/>
  <c r="S28" i="740"/>
  <c r="S66" i="740" s="1"/>
  <c r="AD27" i="740"/>
  <c r="AC27" i="740"/>
  <c r="AB27" i="740"/>
  <c r="AA27" i="740"/>
  <c r="Z27" i="740"/>
  <c r="Y27" i="740"/>
  <c r="X27" i="740"/>
  <c r="W27" i="740"/>
  <c r="V27" i="740"/>
  <c r="U27" i="740"/>
  <c r="S27" i="740"/>
  <c r="H27" i="740"/>
  <c r="AD26" i="740"/>
  <c r="AC26" i="740"/>
  <c r="AB26" i="740"/>
  <c r="AA26" i="740"/>
  <c r="Z26" i="740"/>
  <c r="Y26" i="740"/>
  <c r="X26" i="740"/>
  <c r="W26" i="740"/>
  <c r="V26" i="740"/>
  <c r="U26" i="740"/>
  <c r="T26" i="740"/>
  <c r="S26" i="740"/>
  <c r="H26" i="740"/>
  <c r="U25" i="740"/>
  <c r="T25" i="740"/>
  <c r="S25" i="740"/>
  <c r="I25" i="740"/>
  <c r="H25" i="740"/>
  <c r="U24" i="740"/>
  <c r="T24" i="740"/>
  <c r="S24" i="740"/>
  <c r="J24" i="740"/>
  <c r="I24" i="740"/>
  <c r="H24" i="740"/>
  <c r="V23" i="740"/>
  <c r="T23" i="740"/>
  <c r="S23" i="740"/>
  <c r="K23" i="740"/>
  <c r="J23" i="740"/>
  <c r="I23" i="740"/>
  <c r="H23" i="740"/>
  <c r="H171" i="740" s="1"/>
  <c r="T22" i="740"/>
  <c r="S22" i="740"/>
  <c r="I22" i="740"/>
  <c r="H22" i="740"/>
  <c r="H170" i="740" s="1"/>
  <c r="U21" i="740"/>
  <c r="T21" i="740"/>
  <c r="S21" i="740"/>
  <c r="I21" i="740"/>
  <c r="H21" i="740"/>
  <c r="T20" i="740"/>
  <c r="S20" i="740"/>
  <c r="S168" i="740" s="1"/>
  <c r="J20" i="740"/>
  <c r="I20" i="740"/>
  <c r="U20" i="740" s="1"/>
  <c r="H20" i="740"/>
  <c r="T19" i="740"/>
  <c r="S19" i="740"/>
  <c r="K19" i="740"/>
  <c r="W19" i="740" s="1"/>
  <c r="J19" i="740"/>
  <c r="I19" i="740"/>
  <c r="H19" i="740"/>
  <c r="T18" i="740"/>
  <c r="S18" i="740"/>
  <c r="I18" i="740"/>
  <c r="H18" i="740"/>
  <c r="B18" i="740"/>
  <c r="B19" i="740" s="1"/>
  <c r="B20" i="740" s="1"/>
  <c r="B21" i="740" s="1"/>
  <c r="B22" i="740" s="1"/>
  <c r="B23" i="740" s="1"/>
  <c r="B24" i="740" s="1"/>
  <c r="B25" i="740" s="1"/>
  <c r="B26" i="740" s="1"/>
  <c r="B27" i="740" s="1"/>
  <c r="B28" i="740" s="1"/>
  <c r="B29" i="740" s="1"/>
  <c r="B30" i="740" s="1"/>
  <c r="B31" i="740" s="1"/>
  <c r="B32" i="740" s="1"/>
  <c r="B33" i="740" s="1"/>
  <c r="B34" i="740" s="1"/>
  <c r="B35" i="740" s="1"/>
  <c r="B36" i="740" s="1"/>
  <c r="B37" i="740" s="1"/>
  <c r="B38" i="740" s="1"/>
  <c r="B39" i="740" s="1"/>
  <c r="B40" i="740" s="1"/>
  <c r="B41" i="740" s="1"/>
  <c r="B42" i="740" s="1"/>
  <c r="B43" i="740" s="1"/>
  <c r="B44" i="740" s="1"/>
  <c r="B45" i="740" s="1"/>
  <c r="B46" i="740" s="1"/>
  <c r="B47" i="740" s="1"/>
  <c r="B48" i="740" s="1"/>
  <c r="B49" i="740" s="1"/>
  <c r="B50" i="740" s="1"/>
  <c r="B51" i="740" s="1"/>
  <c r="B52" i="740" s="1"/>
  <c r="B53" i="740" s="1"/>
  <c r="B54" i="740" s="1"/>
  <c r="B55" i="740" s="1"/>
  <c r="B56" i="740" s="1"/>
  <c r="B57" i="740" s="1"/>
  <c r="B58" i="740" s="1"/>
  <c r="B59" i="740" s="1"/>
  <c r="B60" i="740" s="1"/>
  <c r="B61" i="740" s="1"/>
  <c r="B62" i="740" s="1"/>
  <c r="B63" i="740" s="1"/>
  <c r="B64" i="740" s="1"/>
  <c r="B65" i="740" s="1"/>
  <c r="B66" i="740" s="1"/>
  <c r="B67" i="740" s="1"/>
  <c r="B68" i="740" s="1"/>
  <c r="B69" i="740" s="1"/>
  <c r="B70" i="740" s="1"/>
  <c r="B71" i="740" s="1"/>
  <c r="B72" i="740" s="1"/>
  <c r="B73" i="740" s="1"/>
  <c r="B74" i="740" s="1"/>
  <c r="B75" i="740" s="1"/>
  <c r="B76" i="740" s="1"/>
  <c r="B78" i="740" s="1"/>
  <c r="B79" i="740" s="1"/>
  <c r="B80" i="740" s="1"/>
  <c r="B81" i="740" s="1"/>
  <c r="B82" i="740" s="1"/>
  <c r="B83" i="740" s="1"/>
  <c r="B84" i="740" s="1"/>
  <c r="B85" i="740" s="1"/>
  <c r="B86" i="740" s="1"/>
  <c r="B87" i="740" s="1"/>
  <c r="B88" i="740" s="1"/>
  <c r="B89" i="740" s="1"/>
  <c r="B90" i="740" s="1"/>
  <c r="B91" i="740" s="1"/>
  <c r="B92" i="740" s="1"/>
  <c r="B93" i="740" s="1"/>
  <c r="B94" i="740" s="1"/>
  <c r="B95" i="740" s="1"/>
  <c r="B96" i="740" s="1"/>
  <c r="B97" i="740" s="1"/>
  <c r="B98" i="740" s="1"/>
  <c r="B99" i="740" s="1"/>
  <c r="B100" i="740" s="1"/>
  <c r="B101" i="740" s="1"/>
  <c r="B102" i="740" s="1"/>
  <c r="B103" i="740" s="1"/>
  <c r="B104" i="740" s="1"/>
  <c r="B105" i="740" s="1"/>
  <c r="B106" i="740" s="1"/>
  <c r="B107" i="740" s="1"/>
  <c r="B108" i="740" s="1"/>
  <c r="B109" i="740" s="1"/>
  <c r="B110" i="740" s="1"/>
  <c r="U17" i="740"/>
  <c r="T17" i="740"/>
  <c r="T165" i="740" s="1"/>
  <c r="S17" i="740"/>
  <c r="L17" i="740"/>
  <c r="K17" i="740"/>
  <c r="J17" i="740"/>
  <c r="I17" i="740"/>
  <c r="H17" i="740"/>
  <c r="T16" i="740"/>
  <c r="S16" i="740"/>
  <c r="I16" i="740"/>
  <c r="H16" i="740"/>
  <c r="Y15" i="740"/>
  <c r="X15" i="740"/>
  <c r="S15" i="740"/>
  <c r="N15" i="740"/>
  <c r="M15" i="740"/>
  <c r="AA14" i="740"/>
  <c r="T14" i="740"/>
  <c r="S14" i="740"/>
  <c r="P14" i="740"/>
  <c r="AB14" i="740" s="1"/>
  <c r="I14" i="740"/>
  <c r="H14" i="740"/>
  <c r="F14" i="740"/>
  <c r="T13" i="740"/>
  <c r="S13" i="740"/>
  <c r="I13" i="740"/>
  <c r="U13" i="740" s="1"/>
  <c r="H13" i="740"/>
  <c r="S12" i="740"/>
  <c r="I12" i="740"/>
  <c r="H12" i="740"/>
  <c r="T11" i="740"/>
  <c r="S11" i="740"/>
  <c r="J11" i="740"/>
  <c r="I11" i="740"/>
  <c r="U11" i="740" s="1"/>
  <c r="H11" i="740"/>
  <c r="AA10" i="740"/>
  <c r="V10" i="740"/>
  <c r="T10" i="740"/>
  <c r="S10" i="740"/>
  <c r="P10" i="740"/>
  <c r="K10" i="740"/>
  <c r="I10" i="740"/>
  <c r="I72" i="740" s="1"/>
  <c r="H10" i="740"/>
  <c r="H72" i="740" s="1"/>
  <c r="T9" i="740"/>
  <c r="S9" i="740"/>
  <c r="I9" i="740"/>
  <c r="H9" i="740"/>
  <c r="H8" i="740"/>
  <c r="B8" i="740"/>
  <c r="B9" i="740" s="1"/>
  <c r="B10" i="740" s="1"/>
  <c r="B11" i="740" s="1"/>
  <c r="B12" i="740" s="1"/>
  <c r="B13" i="740" s="1"/>
  <c r="B14" i="740" s="1"/>
  <c r="B15" i="740" s="1"/>
  <c r="B16" i="740" s="1"/>
  <c r="B17" i="740" s="1"/>
  <c r="I7" i="740"/>
  <c r="H7" i="740"/>
  <c r="S6" i="740"/>
  <c r="H6" i="740"/>
  <c r="X5" i="740"/>
  <c r="W5" i="740"/>
  <c r="V5" i="740"/>
  <c r="V194" i="740" s="1"/>
  <c r="S5" i="740"/>
  <c r="R5" i="740"/>
  <c r="Q5" i="740"/>
  <c r="P5" i="740"/>
  <c r="O5" i="740"/>
  <c r="N5" i="740"/>
  <c r="M5" i="740"/>
  <c r="L5" i="740"/>
  <c r="K5" i="740"/>
  <c r="J5" i="740"/>
  <c r="I5" i="740"/>
  <c r="H5" i="740"/>
  <c r="X4" i="740"/>
  <c r="S4" i="740"/>
  <c r="O4" i="740"/>
  <c r="AA4" i="740" s="1"/>
  <c r="I4" i="740"/>
  <c r="J4" i="740" s="1"/>
  <c r="K4" i="740" s="1"/>
  <c r="L4" i="740" s="1"/>
  <c r="M4" i="740" s="1"/>
  <c r="N4" i="740" s="1"/>
  <c r="Z4" i="740" s="1"/>
  <c r="H4" i="740"/>
  <c r="T4" i="740" s="1"/>
  <c r="AD3" i="740"/>
  <c r="AD50" i="740" s="1"/>
  <c r="Y3" i="740"/>
  <c r="Y50" i="740" s="1"/>
  <c r="X3" i="740"/>
  <c r="X50" i="740" s="1"/>
  <c r="W3" i="740"/>
  <c r="W50" i="740" s="1"/>
  <c r="V3" i="740"/>
  <c r="V50" i="740" s="1"/>
  <c r="R3" i="740"/>
  <c r="Q3" i="740"/>
  <c r="Q50" i="740" s="1"/>
  <c r="P3" i="740"/>
  <c r="O3" i="740"/>
  <c r="N3" i="740"/>
  <c r="M3" i="740"/>
  <c r="M50" i="740" s="1"/>
  <c r="L3" i="740"/>
  <c r="L50" i="740" s="1"/>
  <c r="K3" i="740"/>
  <c r="J3" i="740"/>
  <c r="J50" i="740" s="1"/>
  <c r="I3" i="740"/>
  <c r="H3" i="740"/>
  <c r="G3" i="740"/>
  <c r="B3" i="740"/>
  <c r="B4" i="740" s="1"/>
  <c r="B5" i="740" s="1"/>
  <c r="B6" i="740" s="1"/>
  <c r="W2" i="740"/>
  <c r="X2" i="740" s="1"/>
  <c r="Y2" i="740" s="1"/>
  <c r="Z2" i="740" s="1"/>
  <c r="AA2" i="740" s="1"/>
  <c r="AB2" i="740" s="1"/>
  <c r="AC2" i="740" s="1"/>
  <c r="AD2" i="740" s="1"/>
  <c r="V2" i="740"/>
  <c r="T2" i="740"/>
  <c r="U2" i="740" s="1"/>
  <c r="H2" i="740"/>
  <c r="I2" i="740" s="1"/>
  <c r="J2" i="740" s="1"/>
  <c r="K2" i="740" s="1"/>
  <c r="L2" i="740" s="1"/>
  <c r="M2" i="740" s="1"/>
  <c r="N2" i="740" s="1"/>
  <c r="O2" i="740" s="1"/>
  <c r="P2" i="740" s="1"/>
  <c r="Q2" i="740" s="1"/>
  <c r="R2" i="740" s="1"/>
  <c r="B2" i="740"/>
  <c r="AD1" i="740"/>
  <c r="V1" i="740"/>
  <c r="W1" i="740" s="1"/>
  <c r="X1" i="740" s="1"/>
  <c r="Y1" i="740" s="1"/>
  <c r="Z1" i="740" s="1"/>
  <c r="AA1" i="740" s="1"/>
  <c r="AB1" i="740" s="1"/>
  <c r="AC1" i="740" s="1"/>
  <c r="U1" i="740"/>
  <c r="T1" i="740"/>
  <c r="H1" i="740"/>
  <c r="I1" i="740" s="1"/>
  <c r="J1" i="740" s="1"/>
  <c r="K1" i="740" s="1"/>
  <c r="L1" i="740" s="1"/>
  <c r="M1" i="740" s="1"/>
  <c r="N1" i="740" s="1"/>
  <c r="O1" i="740" s="1"/>
  <c r="P1" i="740" s="1"/>
  <c r="Q1" i="740" s="1"/>
  <c r="R1" i="740" s="1"/>
  <c r="F213" i="739"/>
  <c r="F212" i="739"/>
  <c r="AD209" i="739"/>
  <c r="AC209" i="739"/>
  <c r="AB209" i="739"/>
  <c r="AA209" i="739"/>
  <c r="Z209" i="739"/>
  <c r="Y209" i="739"/>
  <c r="X209" i="739"/>
  <c r="W209" i="739"/>
  <c r="V209" i="739"/>
  <c r="U209" i="739"/>
  <c r="T209" i="739"/>
  <c r="S209" i="739"/>
  <c r="R209" i="739"/>
  <c r="Q209" i="739"/>
  <c r="P209" i="739"/>
  <c r="O209" i="739"/>
  <c r="N209" i="739"/>
  <c r="M209" i="739"/>
  <c r="L209" i="739"/>
  <c r="K209" i="739"/>
  <c r="J209" i="739"/>
  <c r="I209" i="739"/>
  <c r="H209" i="739"/>
  <c r="G209" i="739"/>
  <c r="AD208" i="739"/>
  <c r="AC208" i="739"/>
  <c r="AB208" i="739"/>
  <c r="AA208" i="739"/>
  <c r="Z208" i="739"/>
  <c r="Y208" i="739"/>
  <c r="X208" i="739"/>
  <c r="W208" i="739"/>
  <c r="V208" i="739"/>
  <c r="U208" i="739"/>
  <c r="T208" i="739"/>
  <c r="S208" i="739"/>
  <c r="R208" i="739"/>
  <c r="Q208" i="739"/>
  <c r="P208" i="739"/>
  <c r="O208" i="739"/>
  <c r="N208" i="739"/>
  <c r="M208" i="739"/>
  <c r="L208" i="739"/>
  <c r="K208" i="739"/>
  <c r="J208" i="739"/>
  <c r="I208" i="739"/>
  <c r="H208" i="739"/>
  <c r="G208" i="739"/>
  <c r="AD207" i="739"/>
  <c r="AC207" i="739"/>
  <c r="AB207" i="739"/>
  <c r="AA207" i="739"/>
  <c r="Z207" i="739"/>
  <c r="Y207" i="739"/>
  <c r="X207" i="739"/>
  <c r="W207" i="739"/>
  <c r="V207" i="739"/>
  <c r="U207" i="739"/>
  <c r="T207" i="739"/>
  <c r="S207" i="739"/>
  <c r="R207" i="739"/>
  <c r="Q207" i="739"/>
  <c r="P207" i="739"/>
  <c r="O207" i="739"/>
  <c r="N207" i="739"/>
  <c r="M207" i="739"/>
  <c r="L207" i="739"/>
  <c r="K207" i="739"/>
  <c r="J207" i="739"/>
  <c r="I207" i="739"/>
  <c r="H207" i="739"/>
  <c r="G207" i="739"/>
  <c r="AD206" i="739"/>
  <c r="AC206" i="739"/>
  <c r="AB206" i="739"/>
  <c r="AA206" i="739"/>
  <c r="Z206" i="739"/>
  <c r="Y206" i="739"/>
  <c r="X206" i="739"/>
  <c r="W206" i="739"/>
  <c r="V206" i="739"/>
  <c r="U206" i="739"/>
  <c r="T206" i="739"/>
  <c r="S206" i="739"/>
  <c r="R206" i="739"/>
  <c r="Q206" i="739"/>
  <c r="P206" i="739"/>
  <c r="O206" i="739"/>
  <c r="N206" i="739"/>
  <c r="M206" i="739"/>
  <c r="L206" i="739"/>
  <c r="K206" i="739"/>
  <c r="J206" i="739"/>
  <c r="I206" i="739"/>
  <c r="H206" i="739"/>
  <c r="G206" i="739"/>
  <c r="AD205" i="739"/>
  <c r="AC205" i="739"/>
  <c r="AB205" i="739"/>
  <c r="AA205" i="739"/>
  <c r="Z205" i="739"/>
  <c r="Y205" i="739"/>
  <c r="X205" i="739"/>
  <c r="W205" i="739"/>
  <c r="V205" i="739"/>
  <c r="U205" i="739"/>
  <c r="T205" i="739"/>
  <c r="S205" i="739"/>
  <c r="R205" i="739"/>
  <c r="Q205" i="739"/>
  <c r="P205" i="739"/>
  <c r="O205" i="739"/>
  <c r="N205" i="739"/>
  <c r="M205" i="739"/>
  <c r="L205" i="739"/>
  <c r="K205" i="739"/>
  <c r="J205" i="739"/>
  <c r="I205" i="739"/>
  <c r="H205" i="739"/>
  <c r="G205" i="739"/>
  <c r="F204" i="739"/>
  <c r="B197" i="739"/>
  <c r="B198" i="739" s="1"/>
  <c r="B199" i="739" s="1"/>
  <c r="B200" i="739" s="1"/>
  <c r="B201" i="739" s="1"/>
  <c r="B202" i="739" s="1"/>
  <c r="B203" i="739" s="1"/>
  <c r="B204" i="739" s="1"/>
  <c r="B205" i="739" s="1"/>
  <c r="B206" i="739" s="1"/>
  <c r="B207" i="739" s="1"/>
  <c r="B208" i="739" s="1"/>
  <c r="B209" i="739" s="1"/>
  <c r="B210" i="739" s="1"/>
  <c r="B211" i="739" s="1"/>
  <c r="B212" i="739" s="1"/>
  <c r="G194" i="739"/>
  <c r="G181" i="739"/>
  <c r="B181" i="739"/>
  <c r="B182" i="739" s="1"/>
  <c r="B184" i="739" s="1"/>
  <c r="B185" i="739" s="1"/>
  <c r="B186" i="739" s="1"/>
  <c r="B187" i="739" s="1"/>
  <c r="B188" i="739" s="1"/>
  <c r="B189" i="739" s="1"/>
  <c r="B190" i="739" s="1"/>
  <c r="B191" i="739" s="1"/>
  <c r="B192" i="739" s="1"/>
  <c r="B193" i="739" s="1"/>
  <c r="B194" i="739" s="1"/>
  <c r="R179" i="739"/>
  <c r="Q179" i="739"/>
  <c r="P179" i="739"/>
  <c r="O179" i="739"/>
  <c r="N179" i="739"/>
  <c r="M179" i="739"/>
  <c r="L179" i="739"/>
  <c r="K179" i="739"/>
  <c r="J179" i="739"/>
  <c r="I179" i="739"/>
  <c r="H179" i="739"/>
  <c r="G179" i="739"/>
  <c r="B179" i="739"/>
  <c r="B180" i="739" s="1"/>
  <c r="R178" i="739"/>
  <c r="Q178" i="739"/>
  <c r="P178" i="739"/>
  <c r="O178" i="739"/>
  <c r="N178" i="739"/>
  <c r="M178" i="739"/>
  <c r="L178" i="739"/>
  <c r="K178" i="739"/>
  <c r="J178" i="739"/>
  <c r="I178" i="739"/>
  <c r="H178" i="739"/>
  <c r="G178" i="739"/>
  <c r="G175" i="739"/>
  <c r="G174" i="739"/>
  <c r="G173" i="739"/>
  <c r="G161" i="739"/>
  <c r="F161" i="739"/>
  <c r="B160" i="739"/>
  <c r="B161" i="739" s="1"/>
  <c r="B162" i="739" s="1"/>
  <c r="B164" i="739" s="1"/>
  <c r="B165" i="739" s="1"/>
  <c r="B166" i="739" s="1"/>
  <c r="B167" i="739" s="1"/>
  <c r="B168" i="739" s="1"/>
  <c r="B169" i="739" s="1"/>
  <c r="B170" i="739" s="1"/>
  <c r="B171" i="739" s="1"/>
  <c r="B173" i="739" s="1"/>
  <c r="B174" i="739" s="1"/>
  <c r="B175" i="739" s="1"/>
  <c r="G110" i="739"/>
  <c r="F108" i="739"/>
  <c r="F107" i="739"/>
  <c r="G105" i="739"/>
  <c r="G104" i="739"/>
  <c r="F99" i="739"/>
  <c r="G90" i="739"/>
  <c r="G89" i="739"/>
  <c r="G88" i="739"/>
  <c r="G75" i="739"/>
  <c r="F75" i="739"/>
  <c r="AB73" i="739"/>
  <c r="AA73" i="739"/>
  <c r="S73" i="739"/>
  <c r="R73" i="739"/>
  <c r="Q73" i="739"/>
  <c r="P73" i="739"/>
  <c r="O73" i="739"/>
  <c r="N73" i="739"/>
  <c r="M73" i="739"/>
  <c r="L73" i="739"/>
  <c r="K73" i="739"/>
  <c r="J73" i="739"/>
  <c r="I73" i="739"/>
  <c r="H73" i="739"/>
  <c r="G73" i="739"/>
  <c r="O72" i="739"/>
  <c r="J72" i="739"/>
  <c r="G72" i="739"/>
  <c r="AC71" i="739"/>
  <c r="AA71" i="739"/>
  <c r="Z71" i="739"/>
  <c r="R71" i="739"/>
  <c r="Q71" i="739"/>
  <c r="P71" i="739"/>
  <c r="O71" i="739"/>
  <c r="N71" i="739"/>
  <c r="M71" i="739"/>
  <c r="L71" i="739"/>
  <c r="K71" i="739"/>
  <c r="J71" i="739"/>
  <c r="I71" i="739"/>
  <c r="H71" i="739"/>
  <c r="G71" i="739"/>
  <c r="AC70" i="739"/>
  <c r="W70" i="739"/>
  <c r="U70" i="739"/>
  <c r="R70" i="739"/>
  <c r="Q70" i="739"/>
  <c r="P70" i="739"/>
  <c r="O70" i="739"/>
  <c r="N70" i="739"/>
  <c r="M70" i="739"/>
  <c r="L70" i="739"/>
  <c r="K70" i="739"/>
  <c r="J70" i="739"/>
  <c r="I70" i="739"/>
  <c r="H70" i="739"/>
  <c r="G70" i="739"/>
  <c r="Y69" i="739"/>
  <c r="X69" i="739"/>
  <c r="V69" i="739"/>
  <c r="T69" i="739"/>
  <c r="R69" i="739"/>
  <c r="Q69" i="739"/>
  <c r="P69" i="739"/>
  <c r="O69" i="739"/>
  <c r="N69" i="739"/>
  <c r="M69" i="739"/>
  <c r="L69" i="739"/>
  <c r="K69" i="739"/>
  <c r="J69" i="739"/>
  <c r="I69" i="739"/>
  <c r="H69" i="739"/>
  <c r="G69" i="739"/>
  <c r="R68" i="739"/>
  <c r="Q68" i="739"/>
  <c r="P68" i="739"/>
  <c r="O68" i="739"/>
  <c r="N68" i="739"/>
  <c r="M68" i="739"/>
  <c r="L68" i="739"/>
  <c r="K68" i="739"/>
  <c r="J68" i="739"/>
  <c r="I68" i="739"/>
  <c r="H68" i="739"/>
  <c r="G68" i="739"/>
  <c r="AD67" i="739"/>
  <c r="AB67" i="739"/>
  <c r="X67" i="739"/>
  <c r="V67" i="739"/>
  <c r="T67" i="739"/>
  <c r="S67" i="739"/>
  <c r="R67" i="739"/>
  <c r="Q67" i="739"/>
  <c r="P67" i="739"/>
  <c r="O67" i="739"/>
  <c r="N67" i="739"/>
  <c r="M67" i="739"/>
  <c r="L67" i="739"/>
  <c r="K67" i="739"/>
  <c r="J67" i="739"/>
  <c r="I67" i="739"/>
  <c r="H67" i="739"/>
  <c r="G67" i="739"/>
  <c r="AC66" i="739"/>
  <c r="AA66" i="739"/>
  <c r="Y66" i="739"/>
  <c r="S66" i="739"/>
  <c r="R66" i="739"/>
  <c r="Q66" i="739"/>
  <c r="P66" i="739"/>
  <c r="O66" i="739"/>
  <c r="N66" i="739"/>
  <c r="M66" i="739"/>
  <c r="L66" i="739"/>
  <c r="K66" i="739"/>
  <c r="J66" i="739"/>
  <c r="I66" i="739"/>
  <c r="H66" i="739"/>
  <c r="G66" i="739"/>
  <c r="G64" i="739"/>
  <c r="E64" i="739"/>
  <c r="D64" i="739"/>
  <c r="G63" i="739"/>
  <c r="G62" i="739"/>
  <c r="G86" i="739" s="1"/>
  <c r="G61" i="739"/>
  <c r="E61" i="739"/>
  <c r="D61" i="739"/>
  <c r="G171" i="739" s="1"/>
  <c r="C61" i="739"/>
  <c r="G60" i="739"/>
  <c r="E60" i="739"/>
  <c r="D60" i="739"/>
  <c r="G170" i="739" s="1"/>
  <c r="C60" i="739"/>
  <c r="G59" i="739"/>
  <c r="E59" i="739"/>
  <c r="D59" i="739"/>
  <c r="G169" i="739" s="1"/>
  <c r="C59" i="739"/>
  <c r="G58" i="739"/>
  <c r="E58" i="739"/>
  <c r="G168" i="739" s="1"/>
  <c r="D58" i="739"/>
  <c r="C58" i="739"/>
  <c r="G57" i="739"/>
  <c r="G81" i="739" s="1"/>
  <c r="E57" i="739"/>
  <c r="D57" i="739"/>
  <c r="G167" i="739" s="1"/>
  <c r="C57" i="739"/>
  <c r="G56" i="739"/>
  <c r="E56" i="739"/>
  <c r="D56" i="739"/>
  <c r="C56" i="739"/>
  <c r="G55" i="739"/>
  <c r="G79" i="739" s="1"/>
  <c r="E55" i="739"/>
  <c r="D55" i="739"/>
  <c r="C55" i="739"/>
  <c r="G54" i="739"/>
  <c r="G78" i="739" s="1"/>
  <c r="E54" i="739"/>
  <c r="D54" i="739"/>
  <c r="C54" i="739"/>
  <c r="G77" i="739"/>
  <c r="E53" i="739"/>
  <c r="D53" i="739"/>
  <c r="C53" i="739"/>
  <c r="G52" i="739"/>
  <c r="E52" i="739"/>
  <c r="D52" i="739"/>
  <c r="C52" i="739"/>
  <c r="G51" i="739"/>
  <c r="F51" i="739"/>
  <c r="E51" i="739"/>
  <c r="D51" i="739"/>
  <c r="C51" i="739"/>
  <c r="T50" i="739"/>
  <c r="G50" i="739"/>
  <c r="A50" i="739"/>
  <c r="V49" i="739"/>
  <c r="U49" i="739"/>
  <c r="T49" i="739"/>
  <c r="S49" i="739"/>
  <c r="K49" i="739"/>
  <c r="J49" i="739"/>
  <c r="I49" i="739"/>
  <c r="H49" i="739"/>
  <c r="T48" i="739"/>
  <c r="S48" i="739"/>
  <c r="J48" i="739"/>
  <c r="V48" i="739" s="1"/>
  <c r="H48" i="739"/>
  <c r="I48" i="739" s="1"/>
  <c r="U48" i="739" s="1"/>
  <c r="U47" i="739"/>
  <c r="T47" i="739"/>
  <c r="S47" i="739"/>
  <c r="K47" i="739"/>
  <c r="W47" i="739" s="1"/>
  <c r="I47" i="739"/>
  <c r="J47" i="739" s="1"/>
  <c r="V47" i="739" s="1"/>
  <c r="H47" i="739"/>
  <c r="AD46" i="739"/>
  <c r="AC46" i="739"/>
  <c r="AB46" i="739"/>
  <c r="AA46" i="739"/>
  <c r="Z46" i="739"/>
  <c r="Y46" i="739"/>
  <c r="X46" i="739"/>
  <c r="W46" i="739"/>
  <c r="V46" i="739"/>
  <c r="U46" i="739"/>
  <c r="T46" i="739"/>
  <c r="S46" i="739"/>
  <c r="AD45" i="739"/>
  <c r="AC45" i="739"/>
  <c r="AB45" i="739"/>
  <c r="AA45" i="739"/>
  <c r="Z45" i="739"/>
  <c r="Y45" i="739"/>
  <c r="X45" i="739"/>
  <c r="W45" i="739"/>
  <c r="V45" i="739"/>
  <c r="U45" i="739"/>
  <c r="T45" i="739"/>
  <c r="S45" i="739"/>
  <c r="AE44" i="739"/>
  <c r="AD44" i="739"/>
  <c r="AC44" i="739"/>
  <c r="AB44" i="739"/>
  <c r="AA44" i="739"/>
  <c r="Z44" i="739"/>
  <c r="Y44" i="739"/>
  <c r="X44" i="739"/>
  <c r="W44" i="739"/>
  <c r="V44" i="739"/>
  <c r="U44" i="739"/>
  <c r="T44" i="739"/>
  <c r="S44" i="739"/>
  <c r="AD43" i="739"/>
  <c r="AC43" i="739"/>
  <c r="AB43" i="739"/>
  <c r="AA43" i="739"/>
  <c r="AA68" i="739" s="1"/>
  <c r="Z43" i="739"/>
  <c r="Y43" i="739"/>
  <c r="X43" i="739"/>
  <c r="W43" i="739"/>
  <c r="V43" i="739"/>
  <c r="U43" i="739"/>
  <c r="T43" i="739"/>
  <c r="S43" i="739"/>
  <c r="AD42" i="739"/>
  <c r="AC42" i="739"/>
  <c r="AB42" i="739"/>
  <c r="AA42" i="739"/>
  <c r="Z42" i="739"/>
  <c r="Y42" i="739"/>
  <c r="X42" i="739"/>
  <c r="W42" i="739"/>
  <c r="V42" i="739"/>
  <c r="U42" i="739"/>
  <c r="T42" i="739"/>
  <c r="S42" i="739"/>
  <c r="AD41" i="739"/>
  <c r="AC41" i="739"/>
  <c r="AB41" i="739"/>
  <c r="AA41" i="739"/>
  <c r="Z41" i="739"/>
  <c r="Y41" i="739"/>
  <c r="X41" i="739"/>
  <c r="W41" i="739"/>
  <c r="V41" i="739"/>
  <c r="U41" i="739"/>
  <c r="T41" i="739"/>
  <c r="S41" i="739"/>
  <c r="F41" i="739"/>
  <c r="AD40" i="739"/>
  <c r="AC40" i="739"/>
  <c r="AB40" i="739"/>
  <c r="AA40" i="739"/>
  <c r="Z40" i="739"/>
  <c r="Y40" i="739"/>
  <c r="X40" i="739"/>
  <c r="W40" i="739"/>
  <c r="V40" i="739"/>
  <c r="U40" i="739"/>
  <c r="T40" i="739"/>
  <c r="S40" i="739"/>
  <c r="AD39" i="739"/>
  <c r="AC39" i="739"/>
  <c r="AB39" i="739"/>
  <c r="AA39" i="739"/>
  <c r="Z39" i="739"/>
  <c r="Y39" i="739"/>
  <c r="X39" i="739"/>
  <c r="W39" i="739"/>
  <c r="V39" i="739"/>
  <c r="U39" i="739"/>
  <c r="T39" i="739"/>
  <c r="S39" i="739"/>
  <c r="AD38" i="739"/>
  <c r="AC38" i="739"/>
  <c r="AB38" i="739"/>
  <c r="AA38" i="739"/>
  <c r="Z38" i="739"/>
  <c r="Y38" i="739"/>
  <c r="X38" i="739"/>
  <c r="W38" i="739"/>
  <c r="V38" i="739"/>
  <c r="U38" i="739"/>
  <c r="T38" i="739"/>
  <c r="S38" i="739"/>
  <c r="AD37" i="739"/>
  <c r="AC37" i="739"/>
  <c r="AB37" i="739"/>
  <c r="AA37" i="739"/>
  <c r="Z37" i="739"/>
  <c r="Y37" i="739"/>
  <c r="X37" i="739"/>
  <c r="W37" i="739"/>
  <c r="V37" i="739"/>
  <c r="U37" i="739"/>
  <c r="T37" i="739"/>
  <c r="S37" i="739"/>
  <c r="AD36" i="739"/>
  <c r="AC36" i="739"/>
  <c r="AB36" i="739"/>
  <c r="AA36" i="739"/>
  <c r="Z36" i="739"/>
  <c r="Y36" i="739"/>
  <c r="X36" i="739"/>
  <c r="W36" i="739"/>
  <c r="V36" i="739"/>
  <c r="V68" i="739" s="1"/>
  <c r="U36" i="739"/>
  <c r="T36" i="739"/>
  <c r="S36" i="739"/>
  <c r="AD35" i="739"/>
  <c r="AD71" i="739" s="1"/>
  <c r="AC35" i="739"/>
  <c r="AB35" i="739"/>
  <c r="AB71" i="739" s="1"/>
  <c r="AA35" i="739"/>
  <c r="Z35" i="739"/>
  <c r="Y35" i="739"/>
  <c r="Y71" i="739" s="1"/>
  <c r="X35" i="739"/>
  <c r="X71" i="739" s="1"/>
  <c r="W35" i="739"/>
  <c r="W71" i="739" s="1"/>
  <c r="V35" i="739"/>
  <c r="V71" i="739" s="1"/>
  <c r="U35" i="739"/>
  <c r="U71" i="739" s="1"/>
  <c r="T35" i="739"/>
  <c r="T71" i="739" s="1"/>
  <c r="S35" i="739"/>
  <c r="S71" i="739" s="1"/>
  <c r="AD34" i="739"/>
  <c r="AD70" i="739" s="1"/>
  <c r="AC34" i="739"/>
  <c r="AB34" i="739"/>
  <c r="AB70" i="739" s="1"/>
  <c r="AA34" i="739"/>
  <c r="AA70" i="739" s="1"/>
  <c r="Z34" i="739"/>
  <c r="Z70" i="739" s="1"/>
  <c r="Y34" i="739"/>
  <c r="Y70" i="739" s="1"/>
  <c r="X34" i="739"/>
  <c r="X70" i="739" s="1"/>
  <c r="W34" i="739"/>
  <c r="V34" i="739"/>
  <c r="V70" i="739" s="1"/>
  <c r="U34" i="739"/>
  <c r="T34" i="739"/>
  <c r="T70" i="739" s="1"/>
  <c r="S34" i="739"/>
  <c r="S70" i="739" s="1"/>
  <c r="AD33" i="739"/>
  <c r="AC33" i="739"/>
  <c r="AC179" i="739" s="1"/>
  <c r="AB33" i="739"/>
  <c r="AB69" i="739" s="1"/>
  <c r="AA33" i="739"/>
  <c r="Z33" i="739"/>
  <c r="Y33" i="739"/>
  <c r="X33" i="739"/>
  <c r="X179" i="739" s="1"/>
  <c r="W33" i="739"/>
  <c r="V33" i="739"/>
  <c r="U33" i="739"/>
  <c r="T33" i="739"/>
  <c r="S33" i="739"/>
  <c r="S32" i="739"/>
  <c r="H32" i="739"/>
  <c r="E32" i="739"/>
  <c r="D32" i="739"/>
  <c r="S31" i="739"/>
  <c r="K31" i="739"/>
  <c r="L31" i="739" s="1"/>
  <c r="J31" i="739"/>
  <c r="V31" i="739" s="1"/>
  <c r="H31" i="739"/>
  <c r="I31" i="739" s="1"/>
  <c r="U31" i="739" s="1"/>
  <c r="AD30" i="739"/>
  <c r="AC30" i="739"/>
  <c r="AB30" i="739"/>
  <c r="AA30" i="739"/>
  <c r="Z30" i="739"/>
  <c r="Y30" i="739"/>
  <c r="X30" i="739"/>
  <c r="W30" i="739"/>
  <c r="V30" i="739"/>
  <c r="U30" i="739"/>
  <c r="T30" i="739"/>
  <c r="S30" i="739"/>
  <c r="AD29" i="739"/>
  <c r="AC29" i="739"/>
  <c r="AC67" i="739" s="1"/>
  <c r="AB29" i="739"/>
  <c r="AA29" i="739"/>
  <c r="AA67" i="739" s="1"/>
  <c r="Z29" i="739"/>
  <c r="Z67" i="739" s="1"/>
  <c r="Y29" i="739"/>
  <c r="Y67" i="739" s="1"/>
  <c r="X29" i="739"/>
  <c r="W29" i="739"/>
  <c r="W67" i="739" s="1"/>
  <c r="V29" i="739"/>
  <c r="U29" i="739"/>
  <c r="U67" i="739" s="1"/>
  <c r="T29" i="739"/>
  <c r="S29" i="739"/>
  <c r="AD28" i="739"/>
  <c r="AD66" i="739" s="1"/>
  <c r="AC28" i="739"/>
  <c r="AB28" i="739"/>
  <c r="AB66" i="739" s="1"/>
  <c r="AA28" i="739"/>
  <c r="Z28" i="739"/>
  <c r="Z66" i="739" s="1"/>
  <c r="Y28" i="739"/>
  <c r="X28" i="739"/>
  <c r="X66" i="739" s="1"/>
  <c r="W28" i="739"/>
  <c r="W66" i="739" s="1"/>
  <c r="V28" i="739"/>
  <c r="V66" i="739" s="1"/>
  <c r="U28" i="739"/>
  <c r="U66" i="739" s="1"/>
  <c r="T28" i="739"/>
  <c r="T66" i="739" s="1"/>
  <c r="S28" i="739"/>
  <c r="AD27" i="739"/>
  <c r="AC27" i="739"/>
  <c r="AB27" i="739"/>
  <c r="AA27" i="739"/>
  <c r="Z27" i="739"/>
  <c r="Y27" i="739"/>
  <c r="X27" i="739"/>
  <c r="W27" i="739"/>
  <c r="V27" i="739"/>
  <c r="U27" i="739"/>
  <c r="T27" i="739"/>
  <c r="S27" i="739"/>
  <c r="H27" i="739"/>
  <c r="AD26" i="739"/>
  <c r="AC26" i="739"/>
  <c r="AB26" i="739"/>
  <c r="AA26" i="739"/>
  <c r="Z26" i="739"/>
  <c r="Y26" i="739"/>
  <c r="X26" i="739"/>
  <c r="W26" i="739"/>
  <c r="V26" i="739"/>
  <c r="U26" i="739"/>
  <c r="S26" i="739"/>
  <c r="H26" i="739"/>
  <c r="T26" i="739" s="1"/>
  <c r="S25" i="739"/>
  <c r="H25" i="739"/>
  <c r="I25" i="739" s="1"/>
  <c r="S24" i="739"/>
  <c r="H24" i="739"/>
  <c r="S23" i="739"/>
  <c r="J23" i="739"/>
  <c r="I23" i="739"/>
  <c r="H23" i="739"/>
  <c r="U22" i="739"/>
  <c r="S22" i="739"/>
  <c r="J22" i="739"/>
  <c r="I22" i="739"/>
  <c r="H22" i="739"/>
  <c r="S21" i="739"/>
  <c r="H21" i="739"/>
  <c r="I21" i="739" s="1"/>
  <c r="B21" i="739"/>
  <c r="B22" i="739" s="1"/>
  <c r="B23" i="739" s="1"/>
  <c r="B24" i="739" s="1"/>
  <c r="B25" i="739" s="1"/>
  <c r="B26" i="739" s="1"/>
  <c r="B27" i="739" s="1"/>
  <c r="B28" i="739" s="1"/>
  <c r="B29" i="739" s="1"/>
  <c r="B30" i="739" s="1"/>
  <c r="B31" i="739" s="1"/>
  <c r="B32" i="739" s="1"/>
  <c r="B33" i="739" s="1"/>
  <c r="B34" i="739" s="1"/>
  <c r="B35" i="739" s="1"/>
  <c r="B36" i="739" s="1"/>
  <c r="B37" i="739" s="1"/>
  <c r="B38" i="739" s="1"/>
  <c r="B39" i="739" s="1"/>
  <c r="B40" i="739" s="1"/>
  <c r="B41" i="739" s="1"/>
  <c r="B42" i="739" s="1"/>
  <c r="B43" i="739" s="1"/>
  <c r="B44" i="739" s="1"/>
  <c r="B45" i="739" s="1"/>
  <c r="B46" i="739" s="1"/>
  <c r="B47" i="739" s="1"/>
  <c r="B48" i="739" s="1"/>
  <c r="B49" i="739" s="1"/>
  <c r="B50" i="739" s="1"/>
  <c r="B51" i="739" s="1"/>
  <c r="B52" i="739" s="1"/>
  <c r="B53" i="739" s="1"/>
  <c r="B54" i="739" s="1"/>
  <c r="B55" i="739" s="1"/>
  <c r="B56" i="739" s="1"/>
  <c r="B57" i="739" s="1"/>
  <c r="B58" i="739" s="1"/>
  <c r="B59" i="739" s="1"/>
  <c r="B60" i="739" s="1"/>
  <c r="B61" i="739" s="1"/>
  <c r="B62" i="739" s="1"/>
  <c r="B63" i="739" s="1"/>
  <c r="B64" i="739" s="1"/>
  <c r="B65" i="739" s="1"/>
  <c r="B66" i="739" s="1"/>
  <c r="B67" i="739" s="1"/>
  <c r="B68" i="739" s="1"/>
  <c r="B69" i="739" s="1"/>
  <c r="B70" i="739" s="1"/>
  <c r="B71" i="739" s="1"/>
  <c r="B72" i="739" s="1"/>
  <c r="B73" i="739" s="1"/>
  <c r="B74" i="739" s="1"/>
  <c r="B75" i="739" s="1"/>
  <c r="B76" i="739" s="1"/>
  <c r="B78" i="739" s="1"/>
  <c r="B79" i="739" s="1"/>
  <c r="B80" i="739" s="1"/>
  <c r="B81" i="739" s="1"/>
  <c r="B82" i="739" s="1"/>
  <c r="B83" i="739" s="1"/>
  <c r="B84" i="739" s="1"/>
  <c r="B85" i="739" s="1"/>
  <c r="B86" i="739" s="1"/>
  <c r="B87" i="739" s="1"/>
  <c r="B88" i="739" s="1"/>
  <c r="B89" i="739" s="1"/>
  <c r="B90" i="739" s="1"/>
  <c r="B91" i="739" s="1"/>
  <c r="B92" i="739" s="1"/>
  <c r="B93" i="739" s="1"/>
  <c r="B94" i="739" s="1"/>
  <c r="B95" i="739" s="1"/>
  <c r="B96" i="739" s="1"/>
  <c r="B97" i="739" s="1"/>
  <c r="B98" i="739" s="1"/>
  <c r="B99" i="739" s="1"/>
  <c r="B100" i="739" s="1"/>
  <c r="B101" i="739" s="1"/>
  <c r="B102" i="739" s="1"/>
  <c r="B103" i="739" s="1"/>
  <c r="B104" i="739" s="1"/>
  <c r="B105" i="739" s="1"/>
  <c r="B106" i="739" s="1"/>
  <c r="B107" i="739" s="1"/>
  <c r="B108" i="739" s="1"/>
  <c r="B109" i="739" s="1"/>
  <c r="B110" i="739" s="1"/>
  <c r="S20" i="739"/>
  <c r="I20" i="739"/>
  <c r="H20" i="739"/>
  <c r="S19" i="739"/>
  <c r="I19" i="739"/>
  <c r="H19" i="739"/>
  <c r="S18" i="739"/>
  <c r="H18" i="739"/>
  <c r="S17" i="739"/>
  <c r="H17" i="739"/>
  <c r="S16" i="739"/>
  <c r="H16" i="739"/>
  <c r="Y15" i="739"/>
  <c r="X15" i="739"/>
  <c r="S15" i="739"/>
  <c r="N15" i="739"/>
  <c r="M15" i="739"/>
  <c r="S14" i="739"/>
  <c r="I14" i="739"/>
  <c r="J14" i="739" s="1"/>
  <c r="H14" i="739"/>
  <c r="F14" i="739"/>
  <c r="S13" i="739"/>
  <c r="H13" i="739"/>
  <c r="S12" i="739"/>
  <c r="S63" i="739" s="1"/>
  <c r="H12" i="739"/>
  <c r="H110" i="739" s="1"/>
  <c r="S11" i="739"/>
  <c r="H11" i="739"/>
  <c r="T11" i="739" s="1"/>
  <c r="AA10" i="739"/>
  <c r="AA72" i="739" s="1"/>
  <c r="W10" i="739"/>
  <c r="V10" i="739"/>
  <c r="S10" i="739"/>
  <c r="S72" i="739" s="1"/>
  <c r="P10" i="739"/>
  <c r="P72" i="739" s="1"/>
  <c r="L10" i="739"/>
  <c r="K10" i="739"/>
  <c r="K72" i="739" s="1"/>
  <c r="H10" i="739"/>
  <c r="H72" i="739" s="1"/>
  <c r="T9" i="739"/>
  <c r="S9" i="739"/>
  <c r="H9" i="739"/>
  <c r="I9" i="739" s="1"/>
  <c r="H8" i="739"/>
  <c r="H62" i="739" s="1"/>
  <c r="H86" i="739" s="1"/>
  <c r="B8" i="739"/>
  <c r="B9" i="739" s="1"/>
  <c r="B10" i="739" s="1"/>
  <c r="B11" i="739" s="1"/>
  <c r="B12" i="739" s="1"/>
  <c r="B13" i="739" s="1"/>
  <c r="B14" i="739" s="1"/>
  <c r="B15" i="739" s="1"/>
  <c r="B16" i="739" s="1"/>
  <c r="B17" i="739" s="1"/>
  <c r="B18" i="739" s="1"/>
  <c r="B19" i="739" s="1"/>
  <c r="B20" i="739" s="1"/>
  <c r="H7" i="739"/>
  <c r="H57" i="739" s="1"/>
  <c r="T6" i="739"/>
  <c r="S6" i="739"/>
  <c r="H6" i="739"/>
  <c r="S5" i="739"/>
  <c r="S89" i="739" s="1"/>
  <c r="R5" i="739"/>
  <c r="Q5" i="739"/>
  <c r="AC5" i="739" s="1"/>
  <c r="P5" i="739"/>
  <c r="AB5" i="739" s="1"/>
  <c r="O5" i="739"/>
  <c r="AA5" i="739" s="1"/>
  <c r="N5" i="739"/>
  <c r="Z5" i="739" s="1"/>
  <c r="Z194" i="739" s="1"/>
  <c r="M5" i="739"/>
  <c r="L5" i="739"/>
  <c r="L194" i="739" s="1"/>
  <c r="K5" i="739"/>
  <c r="J5" i="739"/>
  <c r="I5" i="739"/>
  <c r="U5" i="739" s="1"/>
  <c r="H5" i="739"/>
  <c r="T5" i="739" s="1"/>
  <c r="T4" i="739"/>
  <c r="S4" i="739"/>
  <c r="J4" i="739"/>
  <c r="H4" i="739"/>
  <c r="I4" i="739" s="1"/>
  <c r="U4" i="739" s="1"/>
  <c r="AC3" i="739"/>
  <c r="AC50" i="739" s="1"/>
  <c r="AB3" i="739"/>
  <c r="AB50" i="739" s="1"/>
  <c r="AA3" i="739"/>
  <c r="AA50" i="739" s="1"/>
  <c r="Z3" i="739"/>
  <c r="Z50" i="739" s="1"/>
  <c r="U3" i="739"/>
  <c r="U50" i="739" s="1"/>
  <c r="T3" i="739"/>
  <c r="S3" i="739"/>
  <c r="S50" i="739" s="1"/>
  <c r="R3" i="739"/>
  <c r="Q3" i="739"/>
  <c r="Q50" i="739" s="1"/>
  <c r="P3" i="739"/>
  <c r="P50" i="739" s="1"/>
  <c r="O3" i="739"/>
  <c r="O50" i="739" s="1"/>
  <c r="N3" i="739"/>
  <c r="N50" i="739" s="1"/>
  <c r="M3" i="739"/>
  <c r="M50" i="739" s="1"/>
  <c r="L3" i="739"/>
  <c r="X3" i="739" s="1"/>
  <c r="X50" i="739" s="1"/>
  <c r="K3" i="739"/>
  <c r="W3" i="739" s="1"/>
  <c r="W50" i="739" s="1"/>
  <c r="J3" i="739"/>
  <c r="I3" i="739"/>
  <c r="I50" i="739" s="1"/>
  <c r="H3" i="739"/>
  <c r="H50" i="739" s="1"/>
  <c r="G3" i="739"/>
  <c r="T2" i="739"/>
  <c r="U2" i="739" s="1"/>
  <c r="V2" i="739" s="1"/>
  <c r="W2" i="739" s="1"/>
  <c r="X2" i="739" s="1"/>
  <c r="Y2" i="739" s="1"/>
  <c r="Z2" i="739" s="1"/>
  <c r="AA2" i="739" s="1"/>
  <c r="AB2" i="739" s="1"/>
  <c r="AC2" i="739" s="1"/>
  <c r="AD2" i="739" s="1"/>
  <c r="J2" i="739"/>
  <c r="K2" i="739" s="1"/>
  <c r="L2" i="739" s="1"/>
  <c r="M2" i="739" s="1"/>
  <c r="N2" i="739" s="1"/>
  <c r="O2" i="739" s="1"/>
  <c r="P2" i="739" s="1"/>
  <c r="Q2" i="739" s="1"/>
  <c r="R2" i="739" s="1"/>
  <c r="H2" i="739"/>
  <c r="I2" i="739" s="1"/>
  <c r="B2" i="739"/>
  <c r="B3" i="739" s="1"/>
  <c r="B4" i="739" s="1"/>
  <c r="B5" i="739" s="1"/>
  <c r="B6" i="739" s="1"/>
  <c r="T1" i="739"/>
  <c r="U1" i="739" s="1"/>
  <c r="V1" i="739" s="1"/>
  <c r="W1" i="739" s="1"/>
  <c r="X1" i="739" s="1"/>
  <c r="Y1" i="739" s="1"/>
  <c r="Z1" i="739" s="1"/>
  <c r="AA1" i="739" s="1"/>
  <c r="AB1" i="739" s="1"/>
  <c r="AC1" i="739" s="1"/>
  <c r="AD1" i="739" s="1"/>
  <c r="H1" i="739"/>
  <c r="I1" i="739" s="1"/>
  <c r="J1" i="739" s="1"/>
  <c r="K1" i="739" s="1"/>
  <c r="L1" i="739" s="1"/>
  <c r="M1" i="739" s="1"/>
  <c r="N1" i="739" s="1"/>
  <c r="O1" i="739" s="1"/>
  <c r="P1" i="739" s="1"/>
  <c r="Q1" i="739" s="1"/>
  <c r="R1" i="739" s="1"/>
  <c r="F213" i="738"/>
  <c r="F212" i="738"/>
  <c r="AD209" i="738"/>
  <c r="AC209" i="738"/>
  <c r="AB209" i="738"/>
  <c r="AA209" i="738"/>
  <c r="Z209" i="738"/>
  <c r="Y209" i="738"/>
  <c r="X209" i="738"/>
  <c r="W209" i="738"/>
  <c r="V209" i="738"/>
  <c r="U209" i="738"/>
  <c r="T209" i="738"/>
  <c r="S209" i="738"/>
  <c r="R209" i="738"/>
  <c r="Q209" i="738"/>
  <c r="P209" i="738"/>
  <c r="O209" i="738"/>
  <c r="N209" i="738"/>
  <c r="M209" i="738"/>
  <c r="L209" i="738"/>
  <c r="K209" i="738"/>
  <c r="J209" i="738"/>
  <c r="I209" i="738"/>
  <c r="H209" i="738"/>
  <c r="G209" i="738"/>
  <c r="AD208" i="738"/>
  <c r="AC208" i="738"/>
  <c r="AB208" i="738"/>
  <c r="AA208" i="738"/>
  <c r="Z208" i="738"/>
  <c r="Y208" i="738"/>
  <c r="X208" i="738"/>
  <c r="W208" i="738"/>
  <c r="V208" i="738"/>
  <c r="U208" i="738"/>
  <c r="T208" i="738"/>
  <c r="S208" i="738"/>
  <c r="R208" i="738"/>
  <c r="Q208" i="738"/>
  <c r="P208" i="738"/>
  <c r="O208" i="738"/>
  <c r="N208" i="738"/>
  <c r="M208" i="738"/>
  <c r="L208" i="738"/>
  <c r="K208" i="738"/>
  <c r="J208" i="738"/>
  <c r="I208" i="738"/>
  <c r="H208" i="738"/>
  <c r="G208" i="738"/>
  <c r="AD207" i="738"/>
  <c r="AC207" i="738"/>
  <c r="AB207" i="738"/>
  <c r="AA207" i="738"/>
  <c r="Z207" i="738"/>
  <c r="Y207" i="738"/>
  <c r="X207" i="738"/>
  <c r="W207" i="738"/>
  <c r="V207" i="738"/>
  <c r="U207" i="738"/>
  <c r="T207" i="738"/>
  <c r="S207" i="738"/>
  <c r="R207" i="738"/>
  <c r="Q207" i="738"/>
  <c r="P207" i="738"/>
  <c r="O207" i="738"/>
  <c r="N207" i="738"/>
  <c r="M207" i="738"/>
  <c r="L207" i="738"/>
  <c r="K207" i="738"/>
  <c r="J207" i="738"/>
  <c r="I207" i="738"/>
  <c r="H207" i="738"/>
  <c r="G207" i="738"/>
  <c r="AD206" i="738"/>
  <c r="AC206" i="738"/>
  <c r="AB206" i="738"/>
  <c r="AA206" i="738"/>
  <c r="Z206" i="738"/>
  <c r="Y206" i="738"/>
  <c r="X206" i="738"/>
  <c r="W206" i="738"/>
  <c r="V206" i="738"/>
  <c r="U206" i="738"/>
  <c r="T206" i="738"/>
  <c r="S206" i="738"/>
  <c r="R206" i="738"/>
  <c r="Q206" i="738"/>
  <c r="P206" i="738"/>
  <c r="O206" i="738"/>
  <c r="N206" i="738"/>
  <c r="M206" i="738"/>
  <c r="L206" i="738"/>
  <c r="K206" i="738"/>
  <c r="J206" i="738"/>
  <c r="I206" i="738"/>
  <c r="H206" i="738"/>
  <c r="G206" i="738"/>
  <c r="AD205" i="738"/>
  <c r="AC205" i="738"/>
  <c r="AB205" i="738"/>
  <c r="AA205" i="738"/>
  <c r="Z205" i="738"/>
  <c r="Y205" i="738"/>
  <c r="X205" i="738"/>
  <c r="W205" i="738"/>
  <c r="V205" i="738"/>
  <c r="U205" i="738"/>
  <c r="T205" i="738"/>
  <c r="S205" i="738"/>
  <c r="R205" i="738"/>
  <c r="Q205" i="738"/>
  <c r="P205" i="738"/>
  <c r="O205" i="738"/>
  <c r="N205" i="738"/>
  <c r="M205" i="738"/>
  <c r="L205" i="738"/>
  <c r="K205" i="738"/>
  <c r="J205" i="738"/>
  <c r="I205" i="738"/>
  <c r="H205" i="738"/>
  <c r="G205" i="738"/>
  <c r="F204" i="738"/>
  <c r="B197" i="738"/>
  <c r="B198" i="738" s="1"/>
  <c r="B199" i="738" s="1"/>
  <c r="B200" i="738" s="1"/>
  <c r="B201" i="738" s="1"/>
  <c r="B202" i="738" s="1"/>
  <c r="B203" i="738" s="1"/>
  <c r="B204" i="738" s="1"/>
  <c r="B205" i="738" s="1"/>
  <c r="B206" i="738" s="1"/>
  <c r="B207" i="738" s="1"/>
  <c r="B208" i="738" s="1"/>
  <c r="B209" i="738" s="1"/>
  <c r="B210" i="738" s="1"/>
  <c r="B211" i="738" s="1"/>
  <c r="B212" i="738" s="1"/>
  <c r="G194" i="738"/>
  <c r="G181" i="738"/>
  <c r="R179" i="738"/>
  <c r="Q179" i="738"/>
  <c r="P179" i="738"/>
  <c r="O179" i="738"/>
  <c r="N179" i="738"/>
  <c r="M179" i="738"/>
  <c r="L179" i="738"/>
  <c r="K179" i="738"/>
  <c r="J179" i="738"/>
  <c r="I179" i="738"/>
  <c r="H179" i="738"/>
  <c r="G179" i="738"/>
  <c r="B179" i="738"/>
  <c r="B180" i="738" s="1"/>
  <c r="B181" i="738" s="1"/>
  <c r="B182" i="738" s="1"/>
  <c r="B184" i="738" s="1"/>
  <c r="B185" i="738" s="1"/>
  <c r="B186" i="738" s="1"/>
  <c r="B187" i="738" s="1"/>
  <c r="B188" i="738" s="1"/>
  <c r="B189" i="738" s="1"/>
  <c r="B190" i="738" s="1"/>
  <c r="B191" i="738" s="1"/>
  <c r="B192" i="738" s="1"/>
  <c r="B193" i="738" s="1"/>
  <c r="B194" i="738" s="1"/>
  <c r="R178" i="738"/>
  <c r="Q178" i="738"/>
  <c r="P178" i="738"/>
  <c r="O178" i="738"/>
  <c r="N178" i="738"/>
  <c r="M178" i="738"/>
  <c r="L178" i="738"/>
  <c r="K178" i="738"/>
  <c r="J178" i="738"/>
  <c r="I178" i="738"/>
  <c r="H178" i="738"/>
  <c r="G178" i="738"/>
  <c r="G175" i="738"/>
  <c r="G173" i="738"/>
  <c r="B170" i="738"/>
  <c r="B171" i="738" s="1"/>
  <c r="B173" i="738" s="1"/>
  <c r="B174" i="738" s="1"/>
  <c r="B175" i="738" s="1"/>
  <c r="B162" i="738"/>
  <c r="B164" i="738" s="1"/>
  <c r="B165" i="738" s="1"/>
  <c r="B166" i="738" s="1"/>
  <c r="B167" i="738" s="1"/>
  <c r="B168" i="738" s="1"/>
  <c r="B169" i="738" s="1"/>
  <c r="G161" i="738"/>
  <c r="F161" i="738"/>
  <c r="B160" i="738"/>
  <c r="B161" i="738" s="1"/>
  <c r="G110" i="738"/>
  <c r="F108" i="738"/>
  <c r="F107" i="738"/>
  <c r="G105" i="738"/>
  <c r="G104" i="738"/>
  <c r="G102" i="738"/>
  <c r="F99" i="738"/>
  <c r="G92" i="738"/>
  <c r="G90" i="738"/>
  <c r="G89" i="738"/>
  <c r="K88" i="738"/>
  <c r="G75" i="738"/>
  <c r="F75" i="738"/>
  <c r="AC73" i="738"/>
  <c r="AB73" i="738"/>
  <c r="AA73" i="738"/>
  <c r="Z73" i="738"/>
  <c r="Y73" i="738"/>
  <c r="R73" i="738"/>
  <c r="Q73" i="738"/>
  <c r="P73" i="738"/>
  <c r="O73" i="738"/>
  <c r="N73" i="738"/>
  <c r="M73" i="738"/>
  <c r="L73" i="738"/>
  <c r="K73" i="738"/>
  <c r="J73" i="738"/>
  <c r="I73" i="738"/>
  <c r="H73" i="738"/>
  <c r="G73" i="738"/>
  <c r="O72" i="738"/>
  <c r="J72" i="738"/>
  <c r="G72" i="738"/>
  <c r="Z71" i="738"/>
  <c r="Y71" i="738"/>
  <c r="X71" i="738"/>
  <c r="W71" i="738"/>
  <c r="V71" i="738"/>
  <c r="R71" i="738"/>
  <c r="Q71" i="738"/>
  <c r="P71" i="738"/>
  <c r="O71" i="738"/>
  <c r="N71" i="738"/>
  <c r="M71" i="738"/>
  <c r="L71" i="738"/>
  <c r="K71" i="738"/>
  <c r="J71" i="738"/>
  <c r="I71" i="738"/>
  <c r="H71" i="738"/>
  <c r="G71" i="738"/>
  <c r="AE71" i="738" s="1"/>
  <c r="AD70" i="738"/>
  <c r="Y70" i="738"/>
  <c r="X70" i="738"/>
  <c r="R70" i="738"/>
  <c r="Q70" i="738"/>
  <c r="P70" i="738"/>
  <c r="O70" i="738"/>
  <c r="N70" i="738"/>
  <c r="M70" i="738"/>
  <c r="L70" i="738"/>
  <c r="K70" i="738"/>
  <c r="J70" i="738"/>
  <c r="I70" i="738"/>
  <c r="H70" i="738"/>
  <c r="G70" i="738"/>
  <c r="X69" i="738"/>
  <c r="V69" i="738"/>
  <c r="T69" i="738"/>
  <c r="S69" i="738"/>
  <c r="R69" i="738"/>
  <c r="Q69" i="738"/>
  <c r="P69" i="738"/>
  <c r="O69" i="738"/>
  <c r="N69" i="738"/>
  <c r="M69" i="738"/>
  <c r="L69" i="738"/>
  <c r="K69" i="738"/>
  <c r="J69" i="738"/>
  <c r="I69" i="738"/>
  <c r="H69" i="738"/>
  <c r="G69" i="738"/>
  <c r="R68" i="738"/>
  <c r="Q68" i="738"/>
  <c r="P68" i="738"/>
  <c r="O68" i="738"/>
  <c r="N68" i="738"/>
  <c r="M68" i="738"/>
  <c r="L68" i="738"/>
  <c r="K68" i="738"/>
  <c r="J68" i="738"/>
  <c r="I68" i="738"/>
  <c r="H68" i="738"/>
  <c r="G68" i="738"/>
  <c r="AB67" i="738"/>
  <c r="Y67" i="738"/>
  <c r="X67" i="738"/>
  <c r="T67" i="738"/>
  <c r="R67" i="738"/>
  <c r="Q67" i="738"/>
  <c r="P67" i="738"/>
  <c r="O67" i="738"/>
  <c r="N67" i="738"/>
  <c r="M67" i="738"/>
  <c r="L67" i="738"/>
  <c r="K67" i="738"/>
  <c r="J67" i="738"/>
  <c r="I67" i="738"/>
  <c r="H67" i="738"/>
  <c r="G67" i="738"/>
  <c r="AD66" i="738"/>
  <c r="Y66" i="738"/>
  <c r="X66" i="738"/>
  <c r="R66" i="738"/>
  <c r="Q66" i="738"/>
  <c r="P66" i="738"/>
  <c r="O66" i="738"/>
  <c r="N66" i="738"/>
  <c r="M66" i="738"/>
  <c r="L66" i="738"/>
  <c r="K66" i="738"/>
  <c r="J66" i="738"/>
  <c r="I66" i="738"/>
  <c r="H66" i="738"/>
  <c r="G66" i="738"/>
  <c r="G64" i="738"/>
  <c r="E64" i="738"/>
  <c r="D64" i="738"/>
  <c r="G174" i="738" s="1"/>
  <c r="G63" i="738"/>
  <c r="G62" i="738"/>
  <c r="G86" i="738" s="1"/>
  <c r="G61" i="738"/>
  <c r="E61" i="738"/>
  <c r="D61" i="738"/>
  <c r="C61" i="738"/>
  <c r="G60" i="738"/>
  <c r="E60" i="738"/>
  <c r="D60" i="738"/>
  <c r="G170" i="738" s="1"/>
  <c r="C60" i="738"/>
  <c r="G59" i="738"/>
  <c r="E59" i="738"/>
  <c r="D59" i="738"/>
  <c r="G169" i="738" s="1"/>
  <c r="C59" i="738"/>
  <c r="G58" i="738"/>
  <c r="E58" i="738"/>
  <c r="D58" i="738"/>
  <c r="G168" i="738" s="1"/>
  <c r="C58" i="738"/>
  <c r="G57" i="738"/>
  <c r="E57" i="738"/>
  <c r="D57" i="738"/>
  <c r="C57" i="738"/>
  <c r="G56" i="738"/>
  <c r="E56" i="738"/>
  <c r="D56" i="738"/>
  <c r="C56" i="738"/>
  <c r="G55" i="738"/>
  <c r="E55" i="738"/>
  <c r="D55" i="738"/>
  <c r="G165" i="738" s="1"/>
  <c r="C55" i="738"/>
  <c r="G54" i="738"/>
  <c r="E54" i="738"/>
  <c r="D54" i="738"/>
  <c r="G164" i="738" s="1"/>
  <c r="C54" i="738"/>
  <c r="E53" i="738"/>
  <c r="D53" i="738"/>
  <c r="C53" i="738"/>
  <c r="G52" i="738"/>
  <c r="G76" i="738" s="1"/>
  <c r="E52" i="738"/>
  <c r="D52" i="738"/>
  <c r="C52" i="738"/>
  <c r="G51" i="738"/>
  <c r="F51" i="738"/>
  <c r="E51" i="738"/>
  <c r="D51" i="738"/>
  <c r="C51" i="738"/>
  <c r="X50" i="738"/>
  <c r="W50" i="738"/>
  <c r="V50" i="738"/>
  <c r="M50" i="738"/>
  <c r="A50" i="738"/>
  <c r="T49" i="738"/>
  <c r="S49" i="738"/>
  <c r="H49" i="738"/>
  <c r="I49" i="738" s="1"/>
  <c r="S48" i="738"/>
  <c r="H48" i="738"/>
  <c r="T48" i="738" s="1"/>
  <c r="S47" i="738"/>
  <c r="H47" i="738"/>
  <c r="T47" i="738" s="1"/>
  <c r="AD46" i="738"/>
  <c r="AC46" i="738"/>
  <c r="AB46" i="738"/>
  <c r="AA46" i="738"/>
  <c r="Z46" i="738"/>
  <c r="Y46" i="738"/>
  <c r="X46" i="738"/>
  <c r="W46" i="738"/>
  <c r="V46" i="738"/>
  <c r="U46" i="738"/>
  <c r="T46" i="738"/>
  <c r="S46" i="738"/>
  <c r="AD45" i="738"/>
  <c r="AC45" i="738"/>
  <c r="AB45" i="738"/>
  <c r="AA45" i="738"/>
  <c r="Z45" i="738"/>
  <c r="Y45" i="738"/>
  <c r="X45" i="738"/>
  <c r="W45" i="738"/>
  <c r="V45" i="738"/>
  <c r="U45" i="738"/>
  <c r="T45" i="738"/>
  <c r="S45" i="738"/>
  <c r="AE44" i="738"/>
  <c r="AD44" i="738"/>
  <c r="AC44" i="738"/>
  <c r="AB44" i="738"/>
  <c r="AA44" i="738"/>
  <c r="Z44" i="738"/>
  <c r="Y44" i="738"/>
  <c r="X44" i="738"/>
  <c r="W44" i="738"/>
  <c r="V44" i="738"/>
  <c r="U44" i="738"/>
  <c r="T44" i="738"/>
  <c r="S44" i="738"/>
  <c r="AD43" i="738"/>
  <c r="AC43" i="738"/>
  <c r="AB43" i="738"/>
  <c r="AB68" i="738" s="1"/>
  <c r="AA43" i="738"/>
  <c r="Z43" i="738"/>
  <c r="Y43" i="738"/>
  <c r="X43" i="738"/>
  <c r="W43" i="738"/>
  <c r="V43" i="738"/>
  <c r="U43" i="738"/>
  <c r="T43" i="738"/>
  <c r="S43" i="738"/>
  <c r="AD42" i="738"/>
  <c r="AC42" i="738"/>
  <c r="AB42" i="738"/>
  <c r="AA42" i="738"/>
  <c r="Z42" i="738"/>
  <c r="Y42" i="738"/>
  <c r="X42" i="738"/>
  <c r="W42" i="738"/>
  <c r="V42" i="738"/>
  <c r="U42" i="738"/>
  <c r="T42" i="738"/>
  <c r="S42" i="738"/>
  <c r="AD41" i="738"/>
  <c r="AC41" i="738"/>
  <c r="AB41" i="738"/>
  <c r="AA41" i="738"/>
  <c r="Z41" i="738"/>
  <c r="Y41" i="738"/>
  <c r="X41" i="738"/>
  <c r="W41" i="738"/>
  <c r="V41" i="738"/>
  <c r="U41" i="738"/>
  <c r="T41" i="738"/>
  <c r="S41" i="738"/>
  <c r="F41" i="738"/>
  <c r="AD40" i="738"/>
  <c r="AC40" i="738"/>
  <c r="AB40" i="738"/>
  <c r="AA40" i="738"/>
  <c r="Z40" i="738"/>
  <c r="Y40" i="738"/>
  <c r="X40" i="738"/>
  <c r="W40" i="738"/>
  <c r="V40" i="738"/>
  <c r="U40" i="738"/>
  <c r="T40" i="738"/>
  <c r="S40" i="738"/>
  <c r="AD39" i="738"/>
  <c r="AC39" i="738"/>
  <c r="AB39" i="738"/>
  <c r="AA39" i="738"/>
  <c r="Z39" i="738"/>
  <c r="Y39" i="738"/>
  <c r="X39" i="738"/>
  <c r="W39" i="738"/>
  <c r="V39" i="738"/>
  <c r="U39" i="738"/>
  <c r="T39" i="738"/>
  <c r="S39" i="738"/>
  <c r="AD38" i="738"/>
  <c r="AC38" i="738"/>
  <c r="AB38" i="738"/>
  <c r="AA38" i="738"/>
  <c r="Z38" i="738"/>
  <c r="Y38" i="738"/>
  <c r="X38" i="738"/>
  <c r="W38" i="738"/>
  <c r="V38" i="738"/>
  <c r="U38" i="738"/>
  <c r="T38" i="738"/>
  <c r="S38" i="738"/>
  <c r="AD37" i="738"/>
  <c r="AC37" i="738"/>
  <c r="AB37" i="738"/>
  <c r="AA37" i="738"/>
  <c r="Z37" i="738"/>
  <c r="Y37" i="738"/>
  <c r="X37" i="738"/>
  <c r="W37" i="738"/>
  <c r="V37" i="738"/>
  <c r="U37" i="738"/>
  <c r="T37" i="738"/>
  <c r="S37" i="738"/>
  <c r="S68" i="738" s="1"/>
  <c r="AD36" i="738"/>
  <c r="AC36" i="738"/>
  <c r="AB36" i="738"/>
  <c r="AA36" i="738"/>
  <c r="AA72" i="738" s="1"/>
  <c r="Z36" i="738"/>
  <c r="Y36" i="738"/>
  <c r="X36" i="738"/>
  <c r="W36" i="738"/>
  <c r="V36" i="738"/>
  <c r="U36" i="738"/>
  <c r="T36" i="738"/>
  <c r="S36" i="738"/>
  <c r="S73" i="738" s="1"/>
  <c r="AD35" i="738"/>
  <c r="AD71" i="738" s="1"/>
  <c r="AC35" i="738"/>
  <c r="AC71" i="738" s="1"/>
  <c r="AB35" i="738"/>
  <c r="AB71" i="738" s="1"/>
  <c r="AA35" i="738"/>
  <c r="AA71" i="738" s="1"/>
  <c r="Z35" i="738"/>
  <c r="Y35" i="738"/>
  <c r="X35" i="738"/>
  <c r="W35" i="738"/>
  <c r="V35" i="738"/>
  <c r="U35" i="738"/>
  <c r="U71" i="738" s="1"/>
  <c r="T35" i="738"/>
  <c r="T71" i="738" s="1"/>
  <c r="S35" i="738"/>
  <c r="S71" i="738" s="1"/>
  <c r="AD34" i="738"/>
  <c r="AC34" i="738"/>
  <c r="AC70" i="738" s="1"/>
  <c r="AB34" i="738"/>
  <c r="AB70" i="738" s="1"/>
  <c r="AA34" i="738"/>
  <c r="AA70" i="738" s="1"/>
  <c r="Z34" i="738"/>
  <c r="Z70" i="738" s="1"/>
  <c r="Y34" i="738"/>
  <c r="X34" i="738"/>
  <c r="W34" i="738"/>
  <c r="W70" i="738" s="1"/>
  <c r="V34" i="738"/>
  <c r="V70" i="738" s="1"/>
  <c r="U34" i="738"/>
  <c r="U70" i="738" s="1"/>
  <c r="T34" i="738"/>
  <c r="T70" i="738" s="1"/>
  <c r="S34" i="738"/>
  <c r="S70" i="738" s="1"/>
  <c r="AD33" i="738"/>
  <c r="AC33" i="738"/>
  <c r="AB33" i="738"/>
  <c r="AB69" i="738" s="1"/>
  <c r="AA33" i="738"/>
  <c r="Z33" i="738"/>
  <c r="Y33" i="738"/>
  <c r="X33" i="738"/>
  <c r="W33" i="738"/>
  <c r="V33" i="738"/>
  <c r="U33" i="738"/>
  <c r="T33" i="738"/>
  <c r="S33" i="738"/>
  <c r="S32" i="738"/>
  <c r="H32" i="738"/>
  <c r="T32" i="738" s="1"/>
  <c r="E32" i="738"/>
  <c r="D32" i="738"/>
  <c r="S31" i="738"/>
  <c r="H31" i="738"/>
  <c r="AD30" i="738"/>
  <c r="AC30" i="738"/>
  <c r="AB30" i="738"/>
  <c r="AA30" i="738"/>
  <c r="Z30" i="738"/>
  <c r="Y30" i="738"/>
  <c r="X30" i="738"/>
  <c r="W30" i="738"/>
  <c r="V30" i="738"/>
  <c r="U30" i="738"/>
  <c r="T30" i="738"/>
  <c r="S30" i="738"/>
  <c r="AD29" i="738"/>
  <c r="AD67" i="738" s="1"/>
  <c r="AC29" i="738"/>
  <c r="AC67" i="738" s="1"/>
  <c r="AB29" i="738"/>
  <c r="AA29" i="738"/>
  <c r="AA67" i="738" s="1"/>
  <c r="Z29" i="738"/>
  <c r="Z67" i="738" s="1"/>
  <c r="Y29" i="738"/>
  <c r="X29" i="738"/>
  <c r="W29" i="738"/>
  <c r="W67" i="738" s="1"/>
  <c r="V29" i="738"/>
  <c r="V67" i="738" s="1"/>
  <c r="U29" i="738"/>
  <c r="U67" i="738" s="1"/>
  <c r="T29" i="738"/>
  <c r="S29" i="738"/>
  <c r="S67" i="738" s="1"/>
  <c r="AD28" i="738"/>
  <c r="AC28" i="738"/>
  <c r="AC66" i="738" s="1"/>
  <c r="AB28" i="738"/>
  <c r="AB66" i="738" s="1"/>
  <c r="AA28" i="738"/>
  <c r="AA66" i="738" s="1"/>
  <c r="Z28" i="738"/>
  <c r="Z66" i="738" s="1"/>
  <c r="Y28" i="738"/>
  <c r="X28" i="738"/>
  <c r="W28" i="738"/>
  <c r="W66" i="738" s="1"/>
  <c r="V28" i="738"/>
  <c r="V66" i="738" s="1"/>
  <c r="U28" i="738"/>
  <c r="U66" i="738" s="1"/>
  <c r="T28" i="738"/>
  <c r="T66" i="738" s="1"/>
  <c r="S28" i="738"/>
  <c r="S66" i="738" s="1"/>
  <c r="AD27" i="738"/>
  <c r="AC27" i="738"/>
  <c r="AB27" i="738"/>
  <c r="AA27" i="738"/>
  <c r="Z27" i="738"/>
  <c r="Y27" i="738"/>
  <c r="X27" i="738"/>
  <c r="W27" i="738"/>
  <c r="V27" i="738"/>
  <c r="U27" i="738"/>
  <c r="T27" i="738"/>
  <c r="S27" i="738"/>
  <c r="H27" i="738"/>
  <c r="AD26" i="738"/>
  <c r="AC26" i="738"/>
  <c r="AB26" i="738"/>
  <c r="AA26" i="738"/>
  <c r="Z26" i="738"/>
  <c r="Y26" i="738"/>
  <c r="X26" i="738"/>
  <c r="W26" i="738"/>
  <c r="V26" i="738"/>
  <c r="U26" i="738"/>
  <c r="S26" i="738"/>
  <c r="H26" i="738"/>
  <c r="T26" i="738" s="1"/>
  <c r="S25" i="738"/>
  <c r="H25" i="738"/>
  <c r="T24" i="738"/>
  <c r="S24" i="738"/>
  <c r="I24" i="738"/>
  <c r="H24" i="738"/>
  <c r="S23" i="738"/>
  <c r="H23" i="738"/>
  <c r="S22" i="738"/>
  <c r="H22" i="738"/>
  <c r="T21" i="738"/>
  <c r="T169" i="738" s="1"/>
  <c r="S21" i="738"/>
  <c r="S169" i="738" s="1"/>
  <c r="H21" i="738"/>
  <c r="S20" i="738"/>
  <c r="H20" i="738"/>
  <c r="I20" i="738" s="1"/>
  <c r="T19" i="738"/>
  <c r="S19" i="738"/>
  <c r="H19" i="738"/>
  <c r="S18" i="738"/>
  <c r="H18" i="738"/>
  <c r="S17" i="738"/>
  <c r="H17" i="738"/>
  <c r="T16" i="738"/>
  <c r="S16" i="738"/>
  <c r="I16" i="738"/>
  <c r="H16" i="738"/>
  <c r="Y15" i="738"/>
  <c r="X15" i="738"/>
  <c r="S15" i="738"/>
  <c r="M15" i="738"/>
  <c r="T15" i="738"/>
  <c r="V14" i="738"/>
  <c r="U14" i="738"/>
  <c r="T14" i="738"/>
  <c r="S14" i="738"/>
  <c r="J14" i="738"/>
  <c r="I14" i="738"/>
  <c r="H14" i="738"/>
  <c r="F14" i="738"/>
  <c r="T13" i="738"/>
  <c r="S13" i="738"/>
  <c r="I13" i="738"/>
  <c r="H13" i="738"/>
  <c r="T12" i="738"/>
  <c r="S12" i="738"/>
  <c r="S63" i="738" s="1"/>
  <c r="I12" i="738"/>
  <c r="H12" i="738"/>
  <c r="T11" i="738"/>
  <c r="S11" i="738"/>
  <c r="I11" i="738"/>
  <c r="U11" i="738" s="1"/>
  <c r="H11" i="738"/>
  <c r="AB10" i="738"/>
  <c r="AA10" i="738"/>
  <c r="V10" i="738"/>
  <c r="S10" i="738"/>
  <c r="S72" i="738" s="1"/>
  <c r="R10" i="738"/>
  <c r="AD10" i="738" s="1"/>
  <c r="AD68" i="738" s="1"/>
  <c r="Q10" i="738"/>
  <c r="P10" i="738"/>
  <c r="P72" i="738" s="1"/>
  <c r="K10" i="738"/>
  <c r="W10" i="738" s="1"/>
  <c r="H10" i="738"/>
  <c r="T10" i="738" s="1"/>
  <c r="T72" i="738" s="1"/>
  <c r="B10" i="738"/>
  <c r="B11" i="738" s="1"/>
  <c r="B12" i="738" s="1"/>
  <c r="B13" i="738" s="1"/>
  <c r="B14" i="738" s="1"/>
  <c r="B15" i="738" s="1"/>
  <c r="B16" i="738" s="1"/>
  <c r="B17" i="738" s="1"/>
  <c r="B18" i="738" s="1"/>
  <c r="B19" i="738" s="1"/>
  <c r="B20" i="738" s="1"/>
  <c r="B21" i="738" s="1"/>
  <c r="B22" i="738" s="1"/>
  <c r="B23" i="738" s="1"/>
  <c r="B24" i="738" s="1"/>
  <c r="B25" i="738" s="1"/>
  <c r="B26" i="738" s="1"/>
  <c r="B27" i="738" s="1"/>
  <c r="B28" i="738" s="1"/>
  <c r="B29" i="738" s="1"/>
  <c r="B30" i="738" s="1"/>
  <c r="B31" i="738" s="1"/>
  <c r="B32" i="738" s="1"/>
  <c r="B33" i="738" s="1"/>
  <c r="B34" i="738" s="1"/>
  <c r="B35" i="738" s="1"/>
  <c r="B36" i="738" s="1"/>
  <c r="B37" i="738" s="1"/>
  <c r="B38" i="738" s="1"/>
  <c r="B39" i="738" s="1"/>
  <c r="B40" i="738" s="1"/>
  <c r="B41" i="738" s="1"/>
  <c r="B42" i="738" s="1"/>
  <c r="B43" i="738" s="1"/>
  <c r="B44" i="738" s="1"/>
  <c r="B45" i="738" s="1"/>
  <c r="B46" i="738" s="1"/>
  <c r="B47" i="738" s="1"/>
  <c r="B48" i="738" s="1"/>
  <c r="B49" i="738" s="1"/>
  <c r="B50" i="738" s="1"/>
  <c r="B51" i="738" s="1"/>
  <c r="B52" i="738" s="1"/>
  <c r="B53" i="738" s="1"/>
  <c r="B54" i="738" s="1"/>
  <c r="B55" i="738" s="1"/>
  <c r="B56" i="738" s="1"/>
  <c r="B57" i="738" s="1"/>
  <c r="B58" i="738" s="1"/>
  <c r="B59" i="738" s="1"/>
  <c r="B60" i="738" s="1"/>
  <c r="B61" i="738" s="1"/>
  <c r="B62" i="738" s="1"/>
  <c r="B63" i="738" s="1"/>
  <c r="B64" i="738" s="1"/>
  <c r="B65" i="738" s="1"/>
  <c r="B66" i="738" s="1"/>
  <c r="B67" i="738" s="1"/>
  <c r="B68" i="738" s="1"/>
  <c r="B69" i="738" s="1"/>
  <c r="B70" i="738" s="1"/>
  <c r="B71" i="738" s="1"/>
  <c r="B72" i="738" s="1"/>
  <c r="B73" i="738" s="1"/>
  <c r="B74" i="738" s="1"/>
  <c r="B75" i="738" s="1"/>
  <c r="B76" i="738" s="1"/>
  <c r="B78" i="738" s="1"/>
  <c r="B79" i="738" s="1"/>
  <c r="B80" i="738" s="1"/>
  <c r="B81" i="738" s="1"/>
  <c r="B82" i="738" s="1"/>
  <c r="B83" i="738" s="1"/>
  <c r="B84" i="738" s="1"/>
  <c r="B85" i="738" s="1"/>
  <c r="B86" i="738" s="1"/>
  <c r="B87" i="738" s="1"/>
  <c r="B88" i="738" s="1"/>
  <c r="B89" i="738" s="1"/>
  <c r="B90" i="738" s="1"/>
  <c r="B91" i="738" s="1"/>
  <c r="B92" i="738" s="1"/>
  <c r="B93" i="738" s="1"/>
  <c r="B94" i="738" s="1"/>
  <c r="B95" i="738" s="1"/>
  <c r="B96" i="738" s="1"/>
  <c r="B97" i="738" s="1"/>
  <c r="B98" i="738" s="1"/>
  <c r="B99" i="738" s="1"/>
  <c r="B100" i="738" s="1"/>
  <c r="B101" i="738" s="1"/>
  <c r="B102" i="738" s="1"/>
  <c r="B103" i="738" s="1"/>
  <c r="B104" i="738" s="1"/>
  <c r="B105" i="738" s="1"/>
  <c r="B106" i="738" s="1"/>
  <c r="B107" i="738" s="1"/>
  <c r="B108" i="738" s="1"/>
  <c r="B109" i="738" s="1"/>
  <c r="B110" i="738" s="1"/>
  <c r="S9" i="738"/>
  <c r="H9" i="738"/>
  <c r="I9" i="738" s="1"/>
  <c r="B9" i="738"/>
  <c r="H8" i="738"/>
  <c r="I8" i="738" s="1"/>
  <c r="B8" i="738"/>
  <c r="H7" i="738"/>
  <c r="I7" i="738" s="1"/>
  <c r="S6" i="738"/>
  <c r="H6" i="738"/>
  <c r="AD5" i="738"/>
  <c r="Y5" i="738"/>
  <c r="X5" i="738"/>
  <c r="X194" i="738" s="1"/>
  <c r="W5" i="738"/>
  <c r="W194" i="738" s="1"/>
  <c r="V5" i="738"/>
  <c r="V194" i="738" s="1"/>
  <c r="S5" i="738"/>
  <c r="R5" i="738"/>
  <c r="Q5" i="738"/>
  <c r="P5" i="738"/>
  <c r="O5" i="738"/>
  <c r="N5" i="738"/>
  <c r="M5" i="738"/>
  <c r="L5" i="738"/>
  <c r="K5" i="738"/>
  <c r="J5" i="738"/>
  <c r="I5" i="738"/>
  <c r="H5" i="738"/>
  <c r="S4" i="738"/>
  <c r="I4" i="738"/>
  <c r="H4" i="738"/>
  <c r="T4" i="738" s="1"/>
  <c r="AD3" i="738"/>
  <c r="AD50" i="738" s="1"/>
  <c r="Y3" i="738"/>
  <c r="Y50" i="738" s="1"/>
  <c r="X3" i="738"/>
  <c r="W3" i="738"/>
  <c r="V3" i="738"/>
  <c r="R3" i="738"/>
  <c r="R50" i="738" s="1"/>
  <c r="Q3" i="738"/>
  <c r="P3" i="738"/>
  <c r="O3" i="738"/>
  <c r="AA3" i="738" s="1"/>
  <c r="AA50" i="738" s="1"/>
  <c r="N3" i="738"/>
  <c r="Z3" i="738" s="1"/>
  <c r="Z50" i="738" s="1"/>
  <c r="M3" i="738"/>
  <c r="L3" i="738"/>
  <c r="L50" i="738" s="1"/>
  <c r="K3" i="738"/>
  <c r="K50" i="738" s="1"/>
  <c r="J3" i="738"/>
  <c r="J50" i="738" s="1"/>
  <c r="I3" i="738"/>
  <c r="H3" i="738"/>
  <c r="G3" i="738"/>
  <c r="W2" i="738"/>
  <c r="X2" i="738" s="1"/>
  <c r="Y2" i="738" s="1"/>
  <c r="Z2" i="738" s="1"/>
  <c r="AA2" i="738" s="1"/>
  <c r="AB2" i="738" s="1"/>
  <c r="AC2" i="738" s="1"/>
  <c r="AD2" i="738" s="1"/>
  <c r="T2" i="738"/>
  <c r="U2" i="738" s="1"/>
  <c r="V2" i="738" s="1"/>
  <c r="H2" i="738"/>
  <c r="I2" i="738" s="1"/>
  <c r="J2" i="738" s="1"/>
  <c r="K2" i="738" s="1"/>
  <c r="L2" i="738" s="1"/>
  <c r="M2" i="738" s="1"/>
  <c r="N2" i="738" s="1"/>
  <c r="O2" i="738" s="1"/>
  <c r="P2" i="738" s="1"/>
  <c r="Q2" i="738" s="1"/>
  <c r="R2" i="738" s="1"/>
  <c r="B2" i="738"/>
  <c r="B3" i="738" s="1"/>
  <c r="B4" i="738" s="1"/>
  <c r="B5" i="738" s="1"/>
  <c r="B6" i="738" s="1"/>
  <c r="T1" i="738"/>
  <c r="U1" i="738" s="1"/>
  <c r="V1" i="738" s="1"/>
  <c r="W1" i="738" s="1"/>
  <c r="X1" i="738" s="1"/>
  <c r="Y1" i="738" s="1"/>
  <c r="Z1" i="738" s="1"/>
  <c r="AA1" i="738" s="1"/>
  <c r="AB1" i="738" s="1"/>
  <c r="AC1" i="738" s="1"/>
  <c r="AD1" i="738" s="1"/>
  <c r="H1" i="738"/>
  <c r="I1" i="738" s="1"/>
  <c r="J1" i="738" s="1"/>
  <c r="K1" i="738" s="1"/>
  <c r="L1" i="738" s="1"/>
  <c r="M1" i="738" s="1"/>
  <c r="N1" i="738" s="1"/>
  <c r="O1" i="738" s="1"/>
  <c r="P1" i="738" s="1"/>
  <c r="Q1" i="738" s="1"/>
  <c r="R1" i="738" s="1"/>
  <c r="U14" i="739" l="1"/>
  <c r="H52" i="739"/>
  <c r="H104" i="739"/>
  <c r="H92" i="739" s="1"/>
  <c r="H198" i="739" s="1"/>
  <c r="H60" i="739"/>
  <c r="H84" i="739"/>
  <c r="S170" i="739"/>
  <c r="G80" i="739"/>
  <c r="S53" i="739"/>
  <c r="S56" i="739"/>
  <c r="S80" i="739" s="1"/>
  <c r="AA193" i="739"/>
  <c r="I193" i="739"/>
  <c r="H81" i="739"/>
  <c r="U193" i="739"/>
  <c r="H76" i="739"/>
  <c r="AB14" i="742"/>
  <c r="AA14" i="738"/>
  <c r="U13" i="745"/>
  <c r="J13" i="745"/>
  <c r="U15" i="745"/>
  <c r="J15" i="745"/>
  <c r="V193" i="745"/>
  <c r="V88" i="745"/>
  <c r="AD193" i="745"/>
  <c r="AD88" i="745"/>
  <c r="L32" i="745"/>
  <c r="W32" i="745"/>
  <c r="AB193" i="745"/>
  <c r="AB88" i="745"/>
  <c r="K31" i="745"/>
  <c r="V31" i="745"/>
  <c r="T193" i="745"/>
  <c r="T88" i="745"/>
  <c r="L4" i="745"/>
  <c r="W4" i="745"/>
  <c r="I105" i="745"/>
  <c r="I173" i="745"/>
  <c r="AC193" i="745"/>
  <c r="AC88" i="745"/>
  <c r="V3" i="745"/>
  <c r="V50" i="745" s="1"/>
  <c r="AD3" i="745"/>
  <c r="AD50" i="745" s="1"/>
  <c r="V4" i="745"/>
  <c r="N194" i="745"/>
  <c r="N89" i="745"/>
  <c r="Q10" i="745"/>
  <c r="I11" i="745"/>
  <c r="I12" i="745"/>
  <c r="H162" i="745"/>
  <c r="Q14" i="745"/>
  <c r="S169" i="745"/>
  <c r="H171" i="745"/>
  <c r="T173" i="745"/>
  <c r="T105" i="745"/>
  <c r="V178" i="745"/>
  <c r="V68" i="745"/>
  <c r="AD178" i="745"/>
  <c r="T89" i="745"/>
  <c r="AB89" i="745"/>
  <c r="T48" i="745"/>
  <c r="I48" i="745"/>
  <c r="L50" i="745"/>
  <c r="S69" i="745"/>
  <c r="Z179" i="745"/>
  <c r="Z69" i="745"/>
  <c r="AB178" i="745"/>
  <c r="AB73" i="745"/>
  <c r="S190" i="745"/>
  <c r="G190" i="745"/>
  <c r="J8" i="745"/>
  <c r="H181" i="745"/>
  <c r="H161" i="745"/>
  <c r="H163" i="745"/>
  <c r="I16" i="745"/>
  <c r="I18" i="745"/>
  <c r="I19" i="745"/>
  <c r="I20" i="745"/>
  <c r="I21" i="745"/>
  <c r="J24" i="745"/>
  <c r="O194" i="745"/>
  <c r="O89" i="745"/>
  <c r="H90" i="745"/>
  <c r="H64" i="745"/>
  <c r="H60" i="745"/>
  <c r="H84" i="745" s="1"/>
  <c r="H52" i="745"/>
  <c r="H58" i="745"/>
  <c r="H82" i="745" s="1"/>
  <c r="H61" i="745"/>
  <c r="H85" i="745" s="1"/>
  <c r="H53" i="745"/>
  <c r="H77" i="745" s="1"/>
  <c r="H75" i="745"/>
  <c r="S168" i="745"/>
  <c r="T21" i="745"/>
  <c r="I171" i="745"/>
  <c r="U24" i="745"/>
  <c r="U179" i="745"/>
  <c r="U69" i="745"/>
  <c r="AC179" i="745"/>
  <c r="AC69" i="745"/>
  <c r="W178" i="745"/>
  <c r="W68" i="745"/>
  <c r="W73" i="745"/>
  <c r="W72" i="745"/>
  <c r="U89" i="745"/>
  <c r="AC89" i="745"/>
  <c r="M50" i="745"/>
  <c r="H59" i="745"/>
  <c r="H83" i="745" s="1"/>
  <c r="G85" i="745"/>
  <c r="J193" i="745"/>
  <c r="J88" i="745"/>
  <c r="R193" i="745"/>
  <c r="R88" i="745"/>
  <c r="L89" i="745"/>
  <c r="T178" i="745"/>
  <c r="T73" i="745"/>
  <c r="T47" i="745"/>
  <c r="I47" i="745"/>
  <c r="G163" i="745"/>
  <c r="H55" i="745"/>
  <c r="H79" i="745" s="1"/>
  <c r="H102" i="745"/>
  <c r="H92" i="745"/>
  <c r="U194" i="745"/>
  <c r="I17" i="745"/>
  <c r="S173" i="745"/>
  <c r="S105" i="745"/>
  <c r="W88" i="745"/>
  <c r="W193" i="745"/>
  <c r="H194" i="745"/>
  <c r="H89" i="745"/>
  <c r="P194" i="745"/>
  <c r="P89" i="745"/>
  <c r="X5" i="745"/>
  <c r="X193" i="745" s="1"/>
  <c r="I7" i="745"/>
  <c r="I9" i="745"/>
  <c r="I10" i="745"/>
  <c r="S104" i="745"/>
  <c r="S110" i="745"/>
  <c r="S61" i="745"/>
  <c r="S85" i="745" s="1"/>
  <c r="S63" i="745"/>
  <c r="S59" i="745"/>
  <c r="S83" i="745" s="1"/>
  <c r="S75" i="745"/>
  <c r="S54" i="745"/>
  <c r="S78" i="745" s="1"/>
  <c r="S161" i="745"/>
  <c r="S181" i="745"/>
  <c r="J14" i="745"/>
  <c r="S162" i="745"/>
  <c r="T15" i="745"/>
  <c r="T16" i="745"/>
  <c r="T17" i="745"/>
  <c r="T165" i="745" s="1"/>
  <c r="T18" i="745"/>
  <c r="T166" i="745" s="1"/>
  <c r="T19" i="745"/>
  <c r="T20" i="745"/>
  <c r="J23" i="745"/>
  <c r="S171" i="745"/>
  <c r="H174" i="745"/>
  <c r="Z193" i="745"/>
  <c r="Z88" i="745"/>
  <c r="V179" i="745"/>
  <c r="V69" i="745"/>
  <c r="AD179" i="745"/>
  <c r="AD69" i="745"/>
  <c r="X178" i="745"/>
  <c r="X73" i="745"/>
  <c r="V89" i="745"/>
  <c r="AD89" i="745"/>
  <c r="T49" i="745"/>
  <c r="I49" i="745"/>
  <c r="H185" i="745"/>
  <c r="S185" i="745"/>
  <c r="G185" i="745"/>
  <c r="S56" i="745"/>
  <c r="S80" i="745" s="1"/>
  <c r="AA69" i="745"/>
  <c r="M89" i="745"/>
  <c r="S175" i="745"/>
  <c r="I194" i="745"/>
  <c r="I89" i="745"/>
  <c r="Q194" i="745"/>
  <c r="Q89" i="745"/>
  <c r="Y5" i="745"/>
  <c r="Y194" i="745" s="1"/>
  <c r="T10" i="745"/>
  <c r="T72" i="745" s="1"/>
  <c r="AB10" i="745"/>
  <c r="AB72" i="745" s="1"/>
  <c r="T12" i="745"/>
  <c r="T171" i="745" s="1"/>
  <c r="T13" i="745"/>
  <c r="H170" i="745"/>
  <c r="S193" i="745"/>
  <c r="S88" i="745"/>
  <c r="W179" i="745"/>
  <c r="W69" i="745"/>
  <c r="Y178" i="745"/>
  <c r="Y73" i="745"/>
  <c r="W89" i="745"/>
  <c r="G109" i="745"/>
  <c r="S76" i="745"/>
  <c r="G184" i="745"/>
  <c r="L193" i="745"/>
  <c r="L88" i="745"/>
  <c r="U193" i="745"/>
  <c r="U88" i="745"/>
  <c r="AB68" i="745"/>
  <c r="V72" i="745"/>
  <c r="V73" i="745"/>
  <c r="S191" i="745"/>
  <c r="H191" i="745"/>
  <c r="G191" i="745"/>
  <c r="H54" i="745"/>
  <c r="H78" i="745" s="1"/>
  <c r="J194" i="745"/>
  <c r="J89" i="745"/>
  <c r="R194" i="745"/>
  <c r="R89" i="745"/>
  <c r="J6" i="745"/>
  <c r="L10" i="745"/>
  <c r="U14" i="745"/>
  <c r="N15" i="745"/>
  <c r="J174" i="745"/>
  <c r="V25" i="745"/>
  <c r="V174" i="745" s="1"/>
  <c r="X179" i="745"/>
  <c r="X69" i="745"/>
  <c r="Z178" i="745"/>
  <c r="Z73" i="745"/>
  <c r="H51" i="745"/>
  <c r="T52" i="745"/>
  <c r="T76" i="745" s="1"/>
  <c r="H56" i="745"/>
  <c r="H80" i="745" s="1"/>
  <c r="S64" i="745"/>
  <c r="M193" i="745"/>
  <c r="M88" i="745"/>
  <c r="AE68" i="745"/>
  <c r="AD73" i="745"/>
  <c r="AC194" i="745"/>
  <c r="G182" i="745"/>
  <c r="T182" i="745"/>
  <c r="S182" i="745"/>
  <c r="S3" i="745"/>
  <c r="S50" i="745" s="1"/>
  <c r="AA3" i="745"/>
  <c r="AA50" i="745" s="1"/>
  <c r="K89" i="745"/>
  <c r="K194" i="745"/>
  <c r="S194" i="745"/>
  <c r="AA5" i="745"/>
  <c r="H86" i="745"/>
  <c r="T9" i="745"/>
  <c r="T175" i="745" s="1"/>
  <c r="J22" i="745"/>
  <c r="S170" i="745"/>
  <c r="H173" i="745"/>
  <c r="H105" i="745"/>
  <c r="K25" i="745"/>
  <c r="T25" i="745"/>
  <c r="T174" i="745" s="1"/>
  <c r="Y179" i="745"/>
  <c r="Y69" i="745"/>
  <c r="S178" i="745"/>
  <c r="S73" i="745"/>
  <c r="S72" i="745"/>
  <c r="AA178" i="745"/>
  <c r="AA73" i="745"/>
  <c r="AA72" i="745"/>
  <c r="Y89" i="745"/>
  <c r="H183" i="745"/>
  <c r="G183" i="745"/>
  <c r="G188" i="745"/>
  <c r="S58" i="745"/>
  <c r="S82" i="745" s="1"/>
  <c r="K88" i="745"/>
  <c r="G102" i="745"/>
  <c r="G92" i="745"/>
  <c r="G84" i="745"/>
  <c r="H175" i="745"/>
  <c r="T179" i="745"/>
  <c r="AB179" i="745"/>
  <c r="U178" i="745"/>
  <c r="AC178" i="745"/>
  <c r="S89" i="745"/>
  <c r="G162" i="745"/>
  <c r="H187" i="745"/>
  <c r="G187" i="745"/>
  <c r="S187" i="745"/>
  <c r="G170" i="745"/>
  <c r="G174" i="745"/>
  <c r="N193" i="745"/>
  <c r="N88" i="745"/>
  <c r="G167" i="745"/>
  <c r="O193" i="745"/>
  <c r="S189" i="745"/>
  <c r="H189" i="745"/>
  <c r="G189" i="745"/>
  <c r="H193" i="745"/>
  <c r="H88" i="745"/>
  <c r="AE88" i="745" s="1"/>
  <c r="P193" i="745"/>
  <c r="H186" i="745"/>
  <c r="S186" i="745"/>
  <c r="G186" i="745"/>
  <c r="G169" i="745"/>
  <c r="I193" i="745"/>
  <c r="I88" i="745"/>
  <c r="Q193" i="745"/>
  <c r="Q88" i="745"/>
  <c r="AC73" i="745"/>
  <c r="J50" i="746"/>
  <c r="V3" i="746"/>
  <c r="V50" i="746" s="1"/>
  <c r="AD3" i="746"/>
  <c r="AD50" i="746" s="1"/>
  <c r="R50" i="746"/>
  <c r="K193" i="745"/>
  <c r="H62" i="746"/>
  <c r="H86" i="746" s="1"/>
  <c r="I8" i="746"/>
  <c r="K14" i="746"/>
  <c r="V14" i="746"/>
  <c r="L50" i="746"/>
  <c r="X3" i="746"/>
  <c r="X50" i="746" s="1"/>
  <c r="O194" i="746"/>
  <c r="O89" i="746"/>
  <c r="AA5" i="746"/>
  <c r="M50" i="746"/>
  <c r="Y3" i="746"/>
  <c r="Y50" i="746" s="1"/>
  <c r="I194" i="746"/>
  <c r="I89" i="746"/>
  <c r="U5" i="746"/>
  <c r="U194" i="746" s="1"/>
  <c r="Q194" i="746"/>
  <c r="Q89" i="746"/>
  <c r="Q88" i="746"/>
  <c r="AC5" i="746"/>
  <c r="AC194" i="746" s="1"/>
  <c r="H90" i="746"/>
  <c r="H61" i="746"/>
  <c r="H85" i="746" s="1"/>
  <c r="H53" i="746"/>
  <c r="H77" i="746" s="1"/>
  <c r="H75" i="746"/>
  <c r="H59" i="746"/>
  <c r="H83" i="746" s="1"/>
  <c r="H55" i="746"/>
  <c r="H79" i="746" s="1"/>
  <c r="H64" i="746"/>
  <c r="H57" i="746"/>
  <c r="H81" i="746" s="1"/>
  <c r="H58" i="746"/>
  <c r="H82" i="746" s="1"/>
  <c r="H51" i="746"/>
  <c r="H60" i="746"/>
  <c r="H56" i="746"/>
  <c r="H54" i="746"/>
  <c r="H78" i="746" s="1"/>
  <c r="H63" i="746"/>
  <c r="H52" i="746"/>
  <c r="H76" i="746" s="1"/>
  <c r="I7" i="746"/>
  <c r="J194" i="746"/>
  <c r="J89" i="746"/>
  <c r="J88" i="746"/>
  <c r="V5" i="746"/>
  <c r="V194" i="746" s="1"/>
  <c r="R194" i="746"/>
  <c r="R89" i="746"/>
  <c r="AD5" i="746"/>
  <c r="AD194" i="746" s="1"/>
  <c r="J6" i="746"/>
  <c r="U6" i="746"/>
  <c r="L10" i="746"/>
  <c r="K72" i="746"/>
  <c r="W48" i="746"/>
  <c r="L48" i="746"/>
  <c r="V11" i="746"/>
  <c r="K11" i="746"/>
  <c r="I105" i="746"/>
  <c r="I173" i="746"/>
  <c r="J24" i="746"/>
  <c r="U24" i="746"/>
  <c r="S175" i="746"/>
  <c r="V193" i="746"/>
  <c r="V88" i="746"/>
  <c r="AD193" i="746"/>
  <c r="AD88" i="746"/>
  <c r="U179" i="746"/>
  <c r="U69" i="746"/>
  <c r="AC179" i="746"/>
  <c r="AC69" i="746"/>
  <c r="G109" i="746"/>
  <c r="G184" i="746"/>
  <c r="H194" i="746"/>
  <c r="H89" i="746"/>
  <c r="P194" i="746"/>
  <c r="P89" i="746"/>
  <c r="H104" i="746"/>
  <c r="H110" i="746"/>
  <c r="I12" i="746"/>
  <c r="S104" i="746"/>
  <c r="S110" i="746"/>
  <c r="S54" i="746"/>
  <c r="S78" i="746" s="1"/>
  <c r="S64" i="746"/>
  <c r="S59" i="746"/>
  <c r="S83" i="746" s="1"/>
  <c r="S58" i="746"/>
  <c r="S82" i="746" s="1"/>
  <c r="S75" i="746"/>
  <c r="S63" i="746"/>
  <c r="S61" i="746"/>
  <c r="S85" i="746" s="1"/>
  <c r="S60" i="746"/>
  <c r="S84" i="746" s="1"/>
  <c r="S55" i="746"/>
  <c r="S79" i="746" s="1"/>
  <c r="S56" i="746"/>
  <c r="S80" i="746" s="1"/>
  <c r="T169" i="746"/>
  <c r="T174" i="746"/>
  <c r="U31" i="746"/>
  <c r="J31" i="746"/>
  <c r="Y89" i="746"/>
  <c r="V49" i="746"/>
  <c r="K49" i="746"/>
  <c r="T104" i="746"/>
  <c r="T110" i="746"/>
  <c r="T75" i="746"/>
  <c r="T63" i="746"/>
  <c r="T60" i="746"/>
  <c r="T56" i="746"/>
  <c r="T55" i="746"/>
  <c r="T61" i="746"/>
  <c r="T59" i="746"/>
  <c r="T83" i="746" s="1"/>
  <c r="H165" i="746"/>
  <c r="T17" i="746"/>
  <c r="T165" i="746" s="1"/>
  <c r="H167" i="746"/>
  <c r="T19" i="746"/>
  <c r="T167" i="746" s="1"/>
  <c r="I169" i="746"/>
  <c r="J21" i="746"/>
  <c r="U21" i="746"/>
  <c r="J25" i="746"/>
  <c r="U25" i="746"/>
  <c r="X193" i="746"/>
  <c r="X88" i="746"/>
  <c r="S178" i="746"/>
  <c r="S72" i="746"/>
  <c r="S73" i="746"/>
  <c r="AA178" i="746"/>
  <c r="AA68" i="746"/>
  <c r="AA73" i="746"/>
  <c r="AA72" i="746"/>
  <c r="P72" i="746"/>
  <c r="Q10" i="746"/>
  <c r="H181" i="746"/>
  <c r="H161" i="746"/>
  <c r="I13" i="746"/>
  <c r="S161" i="746"/>
  <c r="S181" i="746"/>
  <c r="I17" i="746"/>
  <c r="I19" i="746"/>
  <c r="T170" i="746"/>
  <c r="Y193" i="746"/>
  <c r="Y88" i="746"/>
  <c r="K194" i="746"/>
  <c r="K89" i="746"/>
  <c r="S194" i="746"/>
  <c r="S89" i="746"/>
  <c r="I9" i="746"/>
  <c r="AB10" i="746"/>
  <c r="AB68" i="746" s="1"/>
  <c r="T13" i="746"/>
  <c r="Q14" i="746"/>
  <c r="AB14" i="746"/>
  <c r="S166" i="746"/>
  <c r="S168" i="746"/>
  <c r="J22" i="746"/>
  <c r="U22" i="746"/>
  <c r="S173" i="746"/>
  <c r="S105" i="746"/>
  <c r="Z193" i="746"/>
  <c r="Z88" i="746"/>
  <c r="Y179" i="746"/>
  <c r="Y69" i="746"/>
  <c r="S51" i="746"/>
  <c r="G76" i="746"/>
  <c r="S57" i="746"/>
  <c r="S81" i="746" s="1"/>
  <c r="I4" i="746"/>
  <c r="L194" i="746"/>
  <c r="L89" i="746"/>
  <c r="L88" i="746"/>
  <c r="T5" i="746"/>
  <c r="T194" i="746" s="1"/>
  <c r="T9" i="746"/>
  <c r="T171" i="746"/>
  <c r="V32" i="746"/>
  <c r="K32" i="746"/>
  <c r="U89" i="746"/>
  <c r="K47" i="746"/>
  <c r="V47" i="746"/>
  <c r="M194" i="746"/>
  <c r="M89" i="746"/>
  <c r="T10" i="746"/>
  <c r="T72" i="746" s="1"/>
  <c r="S162" i="746"/>
  <c r="S52" i="746"/>
  <c r="S76" i="746" s="1"/>
  <c r="H164" i="746"/>
  <c r="T16" i="746"/>
  <c r="T164" i="746" s="1"/>
  <c r="H166" i="746"/>
  <c r="T18" i="746"/>
  <c r="H168" i="746"/>
  <c r="T20" i="746"/>
  <c r="T168" i="746" s="1"/>
  <c r="S169" i="746"/>
  <c r="I171" i="746"/>
  <c r="J23" i="746"/>
  <c r="U23" i="746"/>
  <c r="S174" i="746"/>
  <c r="T31" i="746"/>
  <c r="S179" i="746"/>
  <c r="S69" i="746"/>
  <c r="AA179" i="746"/>
  <c r="AA69" i="746"/>
  <c r="W178" i="746"/>
  <c r="W72" i="746"/>
  <c r="W73" i="746"/>
  <c r="W68" i="746"/>
  <c r="G163" i="746"/>
  <c r="W5" i="746"/>
  <c r="W194" i="746" s="1"/>
  <c r="I72" i="746"/>
  <c r="U10" i="746"/>
  <c r="I162" i="746"/>
  <c r="U14" i="746"/>
  <c r="H163" i="746"/>
  <c r="I15" i="746"/>
  <c r="T15" i="746"/>
  <c r="I16" i="746"/>
  <c r="I18" i="746"/>
  <c r="I20" i="746"/>
  <c r="T173" i="746"/>
  <c r="T105" i="746"/>
  <c r="G83" i="746"/>
  <c r="M88" i="746"/>
  <c r="S193" i="746"/>
  <c r="S88" i="746"/>
  <c r="V179" i="746"/>
  <c r="V69" i="746"/>
  <c r="AD179" i="746"/>
  <c r="X178" i="746"/>
  <c r="X73" i="746"/>
  <c r="S68" i="746"/>
  <c r="V89" i="746"/>
  <c r="AD89" i="746"/>
  <c r="T162" i="746"/>
  <c r="T193" i="746"/>
  <c r="AB193" i="746"/>
  <c r="AB88" i="746"/>
  <c r="W179" i="746"/>
  <c r="W69" i="746"/>
  <c r="Y178" i="746"/>
  <c r="Y73" i="746"/>
  <c r="W89" i="746"/>
  <c r="S190" i="746"/>
  <c r="G190" i="746"/>
  <c r="G85" i="746"/>
  <c r="Z194" i="746"/>
  <c r="N15" i="746"/>
  <c r="H175" i="746"/>
  <c r="U193" i="746"/>
  <c r="T32" i="746"/>
  <c r="X179" i="746"/>
  <c r="X69" i="746"/>
  <c r="Z178" i="746"/>
  <c r="Z73" i="746"/>
  <c r="X89" i="746"/>
  <c r="G188" i="746"/>
  <c r="S188" i="746"/>
  <c r="H188" i="746"/>
  <c r="G82" i="746"/>
  <c r="AD69" i="746"/>
  <c r="H169" i="746"/>
  <c r="H170" i="746"/>
  <c r="H171" i="746"/>
  <c r="H173" i="746"/>
  <c r="H105" i="746"/>
  <c r="H174" i="746"/>
  <c r="T175" i="746"/>
  <c r="Z179" i="746"/>
  <c r="Z69" i="746"/>
  <c r="T178" i="746"/>
  <c r="T68" i="746"/>
  <c r="T73" i="746"/>
  <c r="AB178" i="746"/>
  <c r="AB73" i="746"/>
  <c r="Z89" i="746"/>
  <c r="G182" i="746"/>
  <c r="S182" i="746"/>
  <c r="G81" i="746"/>
  <c r="G84" i="746"/>
  <c r="G79" i="746"/>
  <c r="N194" i="746"/>
  <c r="N89" i="746"/>
  <c r="N88" i="746"/>
  <c r="H162" i="746"/>
  <c r="V178" i="746"/>
  <c r="V72" i="746"/>
  <c r="V68" i="746"/>
  <c r="AD178" i="746"/>
  <c r="AD73" i="746"/>
  <c r="AB89" i="746"/>
  <c r="T47" i="746"/>
  <c r="H183" i="746"/>
  <c r="G183" i="746"/>
  <c r="G164" i="746"/>
  <c r="H186" i="746"/>
  <c r="G186" i="746"/>
  <c r="T186" i="746"/>
  <c r="S186" i="746"/>
  <c r="G185" i="746"/>
  <c r="T185" i="746"/>
  <c r="S185" i="746"/>
  <c r="T189" i="746"/>
  <c r="S189" i="746"/>
  <c r="H189" i="746"/>
  <c r="G189" i="746"/>
  <c r="H193" i="746"/>
  <c r="P193" i="746"/>
  <c r="P88" i="746"/>
  <c r="J193" i="746"/>
  <c r="R193" i="746"/>
  <c r="R88" i="746"/>
  <c r="K88" i="746"/>
  <c r="K193" i="746"/>
  <c r="H191" i="746"/>
  <c r="G191" i="746"/>
  <c r="L193" i="746"/>
  <c r="G167" i="746"/>
  <c r="G171" i="746"/>
  <c r="M193" i="746"/>
  <c r="H88" i="746"/>
  <c r="AE88" i="746" s="1"/>
  <c r="N193" i="746"/>
  <c r="G198" i="746"/>
  <c r="T179" i="746"/>
  <c r="AB179" i="746"/>
  <c r="U178" i="746"/>
  <c r="U73" i="746"/>
  <c r="AC73" i="746"/>
  <c r="AC178" i="746"/>
  <c r="G162" i="746"/>
  <c r="G187" i="746"/>
  <c r="S187" i="746"/>
  <c r="G170" i="746"/>
  <c r="G174" i="746"/>
  <c r="I193" i="746"/>
  <c r="Q193" i="746"/>
  <c r="I88" i="746"/>
  <c r="O193" i="746"/>
  <c r="AE66" i="746"/>
  <c r="O88" i="746"/>
  <c r="U49" i="741"/>
  <c r="J49" i="741"/>
  <c r="AA89" i="741"/>
  <c r="J4" i="741"/>
  <c r="U4" i="741"/>
  <c r="I165" i="741"/>
  <c r="U17" i="741"/>
  <c r="U165" i="741" s="1"/>
  <c r="J17" i="741"/>
  <c r="I105" i="741"/>
  <c r="I173" i="741"/>
  <c r="U24" i="741"/>
  <c r="J24" i="741"/>
  <c r="Z15" i="741"/>
  <c r="O15" i="741"/>
  <c r="U166" i="741"/>
  <c r="Y193" i="741"/>
  <c r="Z89" i="741"/>
  <c r="J88" i="741"/>
  <c r="J193" i="741"/>
  <c r="R193" i="741"/>
  <c r="R88" i="741"/>
  <c r="T88" i="741"/>
  <c r="T162" i="741"/>
  <c r="H169" i="741"/>
  <c r="T21" i="741"/>
  <c r="M89" i="741"/>
  <c r="M194" i="741"/>
  <c r="H102" i="741"/>
  <c r="H92" i="741"/>
  <c r="H198" i="741" s="1"/>
  <c r="S81" i="741"/>
  <c r="K88" i="741"/>
  <c r="K193" i="741"/>
  <c r="S193" i="741"/>
  <c r="S88" i="741"/>
  <c r="U88" i="741"/>
  <c r="L89" i="741"/>
  <c r="H171" i="741"/>
  <c r="I166" i="741"/>
  <c r="S187" i="741"/>
  <c r="G187" i="741"/>
  <c r="N194" i="741"/>
  <c r="N89" i="741"/>
  <c r="T179" i="741"/>
  <c r="AB179" i="741"/>
  <c r="V178" i="741"/>
  <c r="V73" i="741"/>
  <c r="V72" i="741"/>
  <c r="AD178" i="741"/>
  <c r="AD73" i="741"/>
  <c r="I48" i="741"/>
  <c r="H86" i="741"/>
  <c r="V88" i="741"/>
  <c r="V193" i="741"/>
  <c r="H161" i="741"/>
  <c r="H181" i="741"/>
  <c r="J14" i="741"/>
  <c r="AB68" i="741"/>
  <c r="AB178" i="741"/>
  <c r="AB73" i="741"/>
  <c r="AB72" i="741"/>
  <c r="I13" i="741"/>
  <c r="J18" i="741"/>
  <c r="I21" i="741"/>
  <c r="T49" i="741"/>
  <c r="T19" i="741"/>
  <c r="T167" i="741" s="1"/>
  <c r="H167" i="741"/>
  <c r="S75" i="741"/>
  <c r="I90" i="741"/>
  <c r="O89" i="741"/>
  <c r="O194" i="741"/>
  <c r="O88" i="741"/>
  <c r="H63" i="741"/>
  <c r="H59" i="741"/>
  <c r="H83" i="741" s="1"/>
  <c r="H51" i="741"/>
  <c r="H75" i="741"/>
  <c r="H54" i="741"/>
  <c r="H78" i="741" s="1"/>
  <c r="H57" i="741"/>
  <c r="H64" i="741"/>
  <c r="H60" i="741"/>
  <c r="H84" i="741" s="1"/>
  <c r="T13" i="741"/>
  <c r="Y15" i="741"/>
  <c r="I19" i="741"/>
  <c r="S167" i="741"/>
  <c r="H170" i="741"/>
  <c r="T22" i="741"/>
  <c r="T193" i="741"/>
  <c r="AB193" i="741"/>
  <c r="I32" i="741"/>
  <c r="U179" i="741"/>
  <c r="AC179" i="741"/>
  <c r="W72" i="741"/>
  <c r="U89" i="741"/>
  <c r="AC89" i="741"/>
  <c r="I47" i="741"/>
  <c r="V68" i="741"/>
  <c r="P72" i="741"/>
  <c r="AB88" i="741"/>
  <c r="W179" i="741"/>
  <c r="AD10" i="742"/>
  <c r="R72" i="742"/>
  <c r="T68" i="741"/>
  <c r="T178" i="741"/>
  <c r="T73" i="741"/>
  <c r="T72" i="741"/>
  <c r="Q10" i="741"/>
  <c r="I11" i="741"/>
  <c r="I12" i="741"/>
  <c r="U14" i="741"/>
  <c r="X3" i="741"/>
  <c r="X50" i="741" s="1"/>
  <c r="T25" i="741"/>
  <c r="T174" i="741" s="1"/>
  <c r="H174" i="741"/>
  <c r="U193" i="741"/>
  <c r="AD179" i="741"/>
  <c r="X178" i="741"/>
  <c r="S63" i="741"/>
  <c r="N193" i="741"/>
  <c r="G81" i="741"/>
  <c r="I194" i="741"/>
  <c r="T24" i="741"/>
  <c r="H105" i="741"/>
  <c r="H173" i="741"/>
  <c r="J31" i="741"/>
  <c r="S69" i="741"/>
  <c r="S179" i="741"/>
  <c r="AC178" i="741"/>
  <c r="AC73" i="741"/>
  <c r="H52" i="741"/>
  <c r="P89" i="741"/>
  <c r="P194" i="741"/>
  <c r="I60" i="741"/>
  <c r="I84" i="741" s="1"/>
  <c r="I175" i="741"/>
  <c r="AC193" i="741"/>
  <c r="V179" i="741"/>
  <c r="V89" i="741"/>
  <c r="Y3" i="741"/>
  <c r="Y50" i="741" s="1"/>
  <c r="Q89" i="741"/>
  <c r="Q194" i="741"/>
  <c r="Y5" i="741"/>
  <c r="Y194" i="741" s="1"/>
  <c r="I6" i="741"/>
  <c r="J7" i="741"/>
  <c r="J9" i="741"/>
  <c r="T12" i="741"/>
  <c r="T15" i="741"/>
  <c r="T53" i="741" s="1"/>
  <c r="H163" i="741"/>
  <c r="S165" i="741"/>
  <c r="T20" i="741"/>
  <c r="T168" i="741" s="1"/>
  <c r="H168" i="741"/>
  <c r="J22" i="741"/>
  <c r="U22" i="741"/>
  <c r="I25" i="741"/>
  <c r="S174" i="741"/>
  <c r="AD193" i="741"/>
  <c r="W89" i="741"/>
  <c r="N50" i="741"/>
  <c r="G109" i="741"/>
  <c r="S51" i="741"/>
  <c r="S182" i="741"/>
  <c r="G182" i="741"/>
  <c r="H53" i="741"/>
  <c r="H77" i="741" s="1"/>
  <c r="G184" i="741"/>
  <c r="S184" i="741"/>
  <c r="T69" i="741"/>
  <c r="AE71" i="741"/>
  <c r="W73" i="741"/>
  <c r="L88" i="741"/>
  <c r="AD88" i="741"/>
  <c r="H110" i="741"/>
  <c r="U175" i="741"/>
  <c r="W178" i="741"/>
  <c r="U4" i="742"/>
  <c r="J4" i="742"/>
  <c r="V13" i="742"/>
  <c r="K13" i="742"/>
  <c r="J163" i="742"/>
  <c r="V15" i="742"/>
  <c r="K15" i="742"/>
  <c r="J8" i="741"/>
  <c r="T16" i="741"/>
  <c r="T164" i="741" s="1"/>
  <c r="H164" i="741"/>
  <c r="AA69" i="741"/>
  <c r="AA179" i="741"/>
  <c r="U68" i="741"/>
  <c r="U178" i="741"/>
  <c r="U73" i="741"/>
  <c r="U72" i="741"/>
  <c r="Z5" i="741"/>
  <c r="Z194" i="741" s="1"/>
  <c r="L10" i="741"/>
  <c r="Q14" i="741"/>
  <c r="I15" i="741"/>
  <c r="I20" i="741"/>
  <c r="S175" i="741"/>
  <c r="W193" i="741"/>
  <c r="W88" i="741"/>
  <c r="O50" i="741"/>
  <c r="G162" i="741"/>
  <c r="H193" i="741"/>
  <c r="P193" i="741"/>
  <c r="U69" i="741"/>
  <c r="X73" i="741"/>
  <c r="M88" i="741"/>
  <c r="N194" i="742"/>
  <c r="Z5" i="742"/>
  <c r="Z194" i="742" s="1"/>
  <c r="N89" i="742"/>
  <c r="I16" i="741"/>
  <c r="H194" i="741"/>
  <c r="H89" i="741"/>
  <c r="AE89" i="741" s="1"/>
  <c r="X5" i="741"/>
  <c r="X194" i="741" s="1"/>
  <c r="S104" i="741"/>
  <c r="S64" i="741"/>
  <c r="S60" i="741"/>
  <c r="S84" i="741" s="1"/>
  <c r="S55" i="741"/>
  <c r="S58" i="741"/>
  <c r="S110" i="741"/>
  <c r="S61" i="741"/>
  <c r="S85" i="741" s="1"/>
  <c r="T17" i="741"/>
  <c r="T165" i="741" s="1"/>
  <c r="H165" i="741"/>
  <c r="S170" i="741"/>
  <c r="S68" i="741"/>
  <c r="AD89" i="741"/>
  <c r="H55" i="741"/>
  <c r="S186" i="741"/>
  <c r="H186" i="741"/>
  <c r="G186" i="741"/>
  <c r="T15" i="740"/>
  <c r="S194" i="741"/>
  <c r="AA5" i="741"/>
  <c r="AA194" i="741" s="1"/>
  <c r="T9" i="741"/>
  <c r="H162" i="741"/>
  <c r="T18" i="741"/>
  <c r="T166" i="741" s="1"/>
  <c r="H166" i="741"/>
  <c r="I23" i="741"/>
  <c r="S171" i="741"/>
  <c r="T27" i="741"/>
  <c r="S178" i="741"/>
  <c r="AA68" i="741"/>
  <c r="Y89" i="741"/>
  <c r="S54" i="741"/>
  <c r="S78" i="741" s="1"/>
  <c r="H58" i="741"/>
  <c r="S189" i="741"/>
  <c r="G189" i="741"/>
  <c r="G170" i="741"/>
  <c r="H61" i="741"/>
  <c r="I88" i="741"/>
  <c r="Q193" i="741"/>
  <c r="Q88" i="741"/>
  <c r="V69" i="741"/>
  <c r="N88" i="741"/>
  <c r="J89" i="741"/>
  <c r="X179" i="741"/>
  <c r="O89" i="742"/>
  <c r="O194" i="742"/>
  <c r="AA5" i="742"/>
  <c r="AA194" i="742" s="1"/>
  <c r="T52" i="742"/>
  <c r="T162" i="742"/>
  <c r="Y15" i="742"/>
  <c r="N15" i="742"/>
  <c r="U88" i="742"/>
  <c r="Y178" i="741"/>
  <c r="Y179" i="741"/>
  <c r="T9" i="742"/>
  <c r="I9" i="742"/>
  <c r="J11" i="742"/>
  <c r="T104" i="742"/>
  <c r="T64" i="742"/>
  <c r="T110" i="742"/>
  <c r="T63" i="742"/>
  <c r="T58" i="742"/>
  <c r="T61" i="742"/>
  <c r="T85" i="742" s="1"/>
  <c r="T75" i="742"/>
  <c r="T57" i="742"/>
  <c r="T55" i="742"/>
  <c r="T54" i="742"/>
  <c r="T56" i="742"/>
  <c r="T59" i="742"/>
  <c r="T164" i="742"/>
  <c r="T168" i="742"/>
  <c r="H175" i="742"/>
  <c r="AD193" i="742"/>
  <c r="AD88" i="742"/>
  <c r="Y73" i="742"/>
  <c r="Y178" i="742"/>
  <c r="L193" i="741"/>
  <c r="Z178" i="741"/>
  <c r="Z179" i="741"/>
  <c r="I89" i="742"/>
  <c r="I194" i="742"/>
  <c r="U5" i="742"/>
  <c r="U194" i="742" s="1"/>
  <c r="Q89" i="742"/>
  <c r="Q194" i="742"/>
  <c r="AC5" i="742"/>
  <c r="AC194" i="742" s="1"/>
  <c r="Q88" i="742"/>
  <c r="U14" i="742"/>
  <c r="J14" i="742"/>
  <c r="T173" i="742"/>
  <c r="T105" i="742"/>
  <c r="U48" i="742"/>
  <c r="J48" i="742"/>
  <c r="L49" i="742"/>
  <c r="T51" i="742"/>
  <c r="G191" i="741"/>
  <c r="M193" i="741"/>
  <c r="S73" i="741"/>
  <c r="AA73" i="741"/>
  <c r="H88" i="741"/>
  <c r="P88" i="741"/>
  <c r="AE88" i="741" s="1"/>
  <c r="AA178" i="741"/>
  <c r="S181" i="741"/>
  <c r="G183" i="741"/>
  <c r="Z3" i="742"/>
  <c r="Z50" i="742" s="1"/>
  <c r="N50" i="742"/>
  <c r="H72" i="742"/>
  <c r="I10" i="742"/>
  <c r="I104" i="742"/>
  <c r="I110" i="742"/>
  <c r="U12" i="742"/>
  <c r="T53" i="742"/>
  <c r="T165" i="742"/>
  <c r="T169" i="742"/>
  <c r="H183" i="741"/>
  <c r="G185" i="741"/>
  <c r="S3" i="742"/>
  <c r="S50" i="742" s="1"/>
  <c r="G50" i="742"/>
  <c r="AA3" i="742"/>
  <c r="AA50" i="742" s="1"/>
  <c r="O50" i="742"/>
  <c r="U6" i="742"/>
  <c r="J6" i="742"/>
  <c r="I86" i="742"/>
  <c r="K72" i="742"/>
  <c r="W10" i="742"/>
  <c r="L10" i="742"/>
  <c r="J12" i="742"/>
  <c r="T161" i="742"/>
  <c r="T181" i="742"/>
  <c r="Y193" i="742"/>
  <c r="Y88" i="742"/>
  <c r="X69" i="742"/>
  <c r="X179" i="742"/>
  <c r="AB89" i="742"/>
  <c r="S52" i="741"/>
  <c r="S76" i="741" s="1"/>
  <c r="O193" i="741"/>
  <c r="AE66" i="741"/>
  <c r="G92" i="741"/>
  <c r="H185" i="741"/>
  <c r="H63" i="742"/>
  <c r="H56" i="742"/>
  <c r="H80" i="742" s="1"/>
  <c r="H90" i="742"/>
  <c r="H64" i="742"/>
  <c r="H54" i="742"/>
  <c r="H51" i="742"/>
  <c r="H75" i="742"/>
  <c r="H57" i="742"/>
  <c r="H81" i="742" s="1"/>
  <c r="H52" i="742"/>
  <c r="H60" i="742"/>
  <c r="H53" i="742"/>
  <c r="H77" i="742" s="1"/>
  <c r="H59" i="742"/>
  <c r="H55" i="742"/>
  <c r="H79" i="742" s="1"/>
  <c r="H58" i="742"/>
  <c r="I7" i="742"/>
  <c r="H61" i="742"/>
  <c r="H85" i="742" s="1"/>
  <c r="AC14" i="742"/>
  <c r="T166" i="742"/>
  <c r="I170" i="742"/>
  <c r="T171" i="742"/>
  <c r="Z88" i="742"/>
  <c r="U178" i="742"/>
  <c r="H190" i="741"/>
  <c r="G190" i="741"/>
  <c r="G188" i="741"/>
  <c r="S191" i="741"/>
  <c r="U3" i="742"/>
  <c r="U50" i="742" s="1"/>
  <c r="I50" i="742"/>
  <c r="AC3" i="742"/>
  <c r="AC50" i="742" s="1"/>
  <c r="Q50" i="742"/>
  <c r="Q72" i="742"/>
  <c r="AC10" i="742"/>
  <c r="I181" i="742"/>
  <c r="I161" i="742"/>
  <c r="U13" i="742"/>
  <c r="AD14" i="742"/>
  <c r="J22" i="742"/>
  <c r="V89" i="742"/>
  <c r="G185" i="742"/>
  <c r="S185" i="742"/>
  <c r="H189" i="742"/>
  <c r="G189" i="742"/>
  <c r="T189" i="742"/>
  <c r="M193" i="742"/>
  <c r="M89" i="742"/>
  <c r="S171" i="742"/>
  <c r="S173" i="742"/>
  <c r="S105" i="742"/>
  <c r="S174" i="742"/>
  <c r="Y179" i="742"/>
  <c r="Y69" i="742"/>
  <c r="Z178" i="742"/>
  <c r="Z73" i="742"/>
  <c r="X89" i="742"/>
  <c r="G184" i="742"/>
  <c r="S58" i="742"/>
  <c r="S82" i="742" s="1"/>
  <c r="N88" i="742"/>
  <c r="AE71" i="742"/>
  <c r="H194" i="742"/>
  <c r="H89" i="742"/>
  <c r="P194" i="742"/>
  <c r="P88" i="742"/>
  <c r="P89" i="742"/>
  <c r="X194" i="742"/>
  <c r="S57" i="742"/>
  <c r="S81" i="742" s="1"/>
  <c r="S75" i="742"/>
  <c r="S64" i="742"/>
  <c r="S59" i="742"/>
  <c r="S83" i="742" s="1"/>
  <c r="S104" i="742"/>
  <c r="S181" i="742"/>
  <c r="S161" i="742"/>
  <c r="S162" i="742"/>
  <c r="T22" i="742"/>
  <c r="T170" i="742" s="1"/>
  <c r="S88" i="742"/>
  <c r="S193" i="742"/>
  <c r="I31" i="742"/>
  <c r="Z179" i="742"/>
  <c r="S178" i="742"/>
  <c r="S72" i="742"/>
  <c r="AA178" i="742"/>
  <c r="Y89" i="742"/>
  <c r="G183" i="742"/>
  <c r="G164" i="742"/>
  <c r="S56" i="742"/>
  <c r="S80" i="742" s="1"/>
  <c r="G82" i="742"/>
  <c r="AE68" i="742"/>
  <c r="AA73" i="742"/>
  <c r="T193" i="742"/>
  <c r="S69" i="742"/>
  <c r="S179" i="742"/>
  <c r="AA69" i="742"/>
  <c r="AA179" i="742"/>
  <c r="T178" i="742"/>
  <c r="T72" i="742"/>
  <c r="T68" i="742"/>
  <c r="T73" i="742"/>
  <c r="AB178" i="742"/>
  <c r="AB72" i="742"/>
  <c r="AB68" i="742"/>
  <c r="P50" i="742"/>
  <c r="G163" i="742"/>
  <c r="G79" i="742"/>
  <c r="T187" i="742"/>
  <c r="S187" i="742"/>
  <c r="H187" i="742"/>
  <c r="G187" i="742"/>
  <c r="H193" i="742"/>
  <c r="P193" i="742"/>
  <c r="AA72" i="742"/>
  <c r="AB73" i="742"/>
  <c r="S76" i="742"/>
  <c r="H170" i="742"/>
  <c r="I162" i="743"/>
  <c r="U14" i="743"/>
  <c r="J14" i="743"/>
  <c r="J194" i="742"/>
  <c r="J88" i="742"/>
  <c r="R194" i="742"/>
  <c r="R89" i="742"/>
  <c r="I32" i="742"/>
  <c r="T179" i="742"/>
  <c r="T69" i="742"/>
  <c r="AB179" i="742"/>
  <c r="U73" i="742"/>
  <c r="AC178" i="742"/>
  <c r="AC68" i="742"/>
  <c r="AC72" i="742"/>
  <c r="AC73" i="742"/>
  <c r="J47" i="742"/>
  <c r="H50" i="742"/>
  <c r="G78" i="742"/>
  <c r="S54" i="742"/>
  <c r="S78" i="742" s="1"/>
  <c r="G167" i="742"/>
  <c r="S60" i="742"/>
  <c r="S84" i="742" s="1"/>
  <c r="H191" i="742"/>
  <c r="G85" i="742"/>
  <c r="S63" i="742"/>
  <c r="I193" i="742"/>
  <c r="I88" i="742"/>
  <c r="Q193" i="742"/>
  <c r="G191" i="742"/>
  <c r="K194" i="742"/>
  <c r="K89" i="742"/>
  <c r="S194" i="742"/>
  <c r="H86" i="742"/>
  <c r="S175" i="742"/>
  <c r="V193" i="742"/>
  <c r="U179" i="742"/>
  <c r="U69" i="742"/>
  <c r="AC179" i="742"/>
  <c r="AC69" i="742"/>
  <c r="V73" i="742"/>
  <c r="V68" i="742"/>
  <c r="V178" i="742"/>
  <c r="AD73" i="742"/>
  <c r="AD178" i="742"/>
  <c r="AD72" i="742"/>
  <c r="AD68" i="742"/>
  <c r="T89" i="742"/>
  <c r="G109" i="742"/>
  <c r="G77" i="742"/>
  <c r="S55" i="742"/>
  <c r="S79" i="742" s="1"/>
  <c r="G171" i="742"/>
  <c r="J193" i="742"/>
  <c r="G80" i="742"/>
  <c r="G81" i="742"/>
  <c r="H88" i="742"/>
  <c r="G162" i="742"/>
  <c r="T193" i="743"/>
  <c r="T88" i="743"/>
  <c r="AB193" i="743"/>
  <c r="AB88" i="743"/>
  <c r="L194" i="742"/>
  <c r="L89" i="742"/>
  <c r="T5" i="742"/>
  <c r="T194" i="742" s="1"/>
  <c r="AB5" i="742"/>
  <c r="AB194" i="742" s="1"/>
  <c r="T6" i="742"/>
  <c r="H164" i="742"/>
  <c r="H165" i="742"/>
  <c r="H166" i="742"/>
  <c r="H167" i="742"/>
  <c r="H168" i="742"/>
  <c r="H169" i="742"/>
  <c r="H171" i="742"/>
  <c r="H173" i="742"/>
  <c r="H105" i="742"/>
  <c r="H174" i="742"/>
  <c r="T175" i="742"/>
  <c r="W193" i="742"/>
  <c r="W88" i="742"/>
  <c r="V179" i="742"/>
  <c r="V69" i="742"/>
  <c r="AD69" i="742"/>
  <c r="AD179" i="742"/>
  <c r="W72" i="742"/>
  <c r="W73" i="742"/>
  <c r="W178" i="742"/>
  <c r="U89" i="742"/>
  <c r="G182" i="742"/>
  <c r="G76" i="742"/>
  <c r="W68" i="742"/>
  <c r="L88" i="742"/>
  <c r="J8" i="742"/>
  <c r="H104" i="742"/>
  <c r="H161" i="742"/>
  <c r="H181" i="742"/>
  <c r="H163" i="742"/>
  <c r="I16" i="742"/>
  <c r="I17" i="742"/>
  <c r="I18" i="742"/>
  <c r="I19" i="742"/>
  <c r="I20" i="742"/>
  <c r="I21" i="742"/>
  <c r="I23" i="742"/>
  <c r="I24" i="742"/>
  <c r="I25" i="742"/>
  <c r="X193" i="742"/>
  <c r="X88" i="742"/>
  <c r="W179" i="742"/>
  <c r="X178" i="742"/>
  <c r="S68" i="742"/>
  <c r="AD89" i="742"/>
  <c r="S51" i="742"/>
  <c r="T188" i="742"/>
  <c r="G188" i="742"/>
  <c r="S61" i="742"/>
  <c r="S85" i="742" s="1"/>
  <c r="L193" i="742"/>
  <c r="Z69" i="742"/>
  <c r="M88" i="742"/>
  <c r="J89" i="742"/>
  <c r="O193" i="742"/>
  <c r="T186" i="742"/>
  <c r="M194" i="743"/>
  <c r="M89" i="743"/>
  <c r="Y5" i="743"/>
  <c r="Y194" i="743" s="1"/>
  <c r="U194" i="743"/>
  <c r="U88" i="743"/>
  <c r="U89" i="743"/>
  <c r="Z3" i="743"/>
  <c r="Z50" i="743" s="1"/>
  <c r="N50" i="743"/>
  <c r="N89" i="743"/>
  <c r="N194" i="743"/>
  <c r="Z5" i="743"/>
  <c r="Z194" i="743" s="1"/>
  <c r="H162" i="743"/>
  <c r="T14" i="743"/>
  <c r="S193" i="743"/>
  <c r="S88" i="743"/>
  <c r="AA193" i="743"/>
  <c r="AA88" i="743"/>
  <c r="W178" i="743"/>
  <c r="W73" i="743"/>
  <c r="W72" i="743"/>
  <c r="W68" i="743"/>
  <c r="S186" i="742"/>
  <c r="H186" i="742"/>
  <c r="G186" i="742"/>
  <c r="R193" i="742"/>
  <c r="J4" i="743"/>
  <c r="U4" i="743"/>
  <c r="K88" i="742"/>
  <c r="O88" i="742"/>
  <c r="G182" i="743"/>
  <c r="G84" i="743"/>
  <c r="G88" i="742"/>
  <c r="I175" i="743"/>
  <c r="U9" i="743"/>
  <c r="J9" i="743"/>
  <c r="H174" i="743"/>
  <c r="T25" i="743"/>
  <c r="T174" i="743" s="1"/>
  <c r="G189" i="743"/>
  <c r="K193" i="742"/>
  <c r="Y10" i="743"/>
  <c r="H169" i="743"/>
  <c r="T21" i="743"/>
  <c r="I21" i="743"/>
  <c r="H171" i="743"/>
  <c r="T23" i="743"/>
  <c r="T171" i="743" s="1"/>
  <c r="I23" i="743"/>
  <c r="I25" i="743"/>
  <c r="I32" i="743"/>
  <c r="T32" i="743"/>
  <c r="N193" i="742"/>
  <c r="AE66" i="742"/>
  <c r="R88" i="742"/>
  <c r="L194" i="743"/>
  <c r="L89" i="743"/>
  <c r="X5" i="743"/>
  <c r="X194" i="743" s="1"/>
  <c r="N10" i="743"/>
  <c r="S161" i="743"/>
  <c r="S181" i="743"/>
  <c r="G50" i="743"/>
  <c r="S3" i="743"/>
  <c r="S50" i="743" s="1"/>
  <c r="AA3" i="743"/>
  <c r="AA50" i="743" s="1"/>
  <c r="I8" i="743"/>
  <c r="H62" i="743"/>
  <c r="H86" i="743" s="1"/>
  <c r="P72" i="743"/>
  <c r="AB10" i="743"/>
  <c r="Q10" i="743"/>
  <c r="H167" i="743"/>
  <c r="T19" i="743"/>
  <c r="T167" i="743" s="1"/>
  <c r="I19" i="743"/>
  <c r="G190" i="742"/>
  <c r="T3" i="743"/>
  <c r="T50" i="743" s="1"/>
  <c r="H50" i="743"/>
  <c r="H61" i="743"/>
  <c r="H85" i="743" s="1"/>
  <c r="H53" i="743"/>
  <c r="H63" i="743"/>
  <c r="H56" i="743"/>
  <c r="H75" i="743"/>
  <c r="H59" i="743"/>
  <c r="H83" i="743" s="1"/>
  <c r="H54" i="743"/>
  <c r="H78" i="743" s="1"/>
  <c r="H57" i="743"/>
  <c r="H58" i="743"/>
  <c r="H82" i="743" s="1"/>
  <c r="H55" i="743"/>
  <c r="H90" i="743"/>
  <c r="H64" i="743"/>
  <c r="H52" i="743"/>
  <c r="H60" i="743"/>
  <c r="H84" i="743" s="1"/>
  <c r="H163" i="743"/>
  <c r="T15" i="743"/>
  <c r="T53" i="743" s="1"/>
  <c r="I15" i="743"/>
  <c r="I17" i="743"/>
  <c r="S178" i="743"/>
  <c r="S73" i="743"/>
  <c r="AA178" i="743"/>
  <c r="AA68" i="743"/>
  <c r="AA72" i="743"/>
  <c r="AA73" i="743"/>
  <c r="Y89" i="743"/>
  <c r="P50" i="743"/>
  <c r="H190" i="742"/>
  <c r="U3" i="743"/>
  <c r="U50" i="743" s="1"/>
  <c r="I50" i="743"/>
  <c r="AC3" i="743"/>
  <c r="AC50" i="743" s="1"/>
  <c r="Q50" i="743"/>
  <c r="T4" i="743"/>
  <c r="T164" i="743" s="1"/>
  <c r="AC194" i="743"/>
  <c r="I7" i="743"/>
  <c r="I11" i="743"/>
  <c r="H181" i="743"/>
  <c r="H161" i="743"/>
  <c r="T13" i="743"/>
  <c r="I13" i="743"/>
  <c r="N15" i="743"/>
  <c r="S169" i="743"/>
  <c r="S171" i="743"/>
  <c r="S61" i="743"/>
  <c r="S85" i="743" s="1"/>
  <c r="S63" i="743"/>
  <c r="T178" i="743"/>
  <c r="T68" i="743"/>
  <c r="T73" i="743"/>
  <c r="T72" i="743"/>
  <c r="AB178" i="743"/>
  <c r="AB68" i="743"/>
  <c r="AB73" i="743"/>
  <c r="AB72" i="743"/>
  <c r="Z89" i="743"/>
  <c r="S59" i="743"/>
  <c r="S83" i="743" s="1"/>
  <c r="S190" i="742"/>
  <c r="S162" i="743"/>
  <c r="S52" i="743"/>
  <c r="S76" i="743" s="1"/>
  <c r="S165" i="743"/>
  <c r="S167" i="743"/>
  <c r="T175" i="743"/>
  <c r="X88" i="743"/>
  <c r="H51" i="743"/>
  <c r="T182" i="742"/>
  <c r="K194" i="743"/>
  <c r="K89" i="743"/>
  <c r="W5" i="743"/>
  <c r="T104" i="743"/>
  <c r="T110" i="743"/>
  <c r="T75" i="743"/>
  <c r="T56" i="743"/>
  <c r="T80" i="743" s="1"/>
  <c r="T54" i="743"/>
  <c r="T78" i="743" s="1"/>
  <c r="S53" i="743"/>
  <c r="T17" i="743"/>
  <c r="T165" i="743" s="1"/>
  <c r="U175" i="743"/>
  <c r="Y193" i="743"/>
  <c r="Y88" i="743"/>
  <c r="H166" i="743"/>
  <c r="S166" i="743"/>
  <c r="H170" i="743"/>
  <c r="S170" i="743"/>
  <c r="Z179" i="743"/>
  <c r="Z69" i="743"/>
  <c r="AA89" i="743"/>
  <c r="H185" i="743"/>
  <c r="G185" i="743"/>
  <c r="J88" i="743"/>
  <c r="J193" i="743"/>
  <c r="R193" i="743"/>
  <c r="R88" i="743"/>
  <c r="I72" i="743"/>
  <c r="I18" i="743"/>
  <c r="T18" i="743"/>
  <c r="T166" i="743" s="1"/>
  <c r="I22" i="743"/>
  <c r="T22" i="743"/>
  <c r="T170" i="743" s="1"/>
  <c r="J31" i="743"/>
  <c r="S179" i="743"/>
  <c r="S69" i="743"/>
  <c r="AA179" i="743"/>
  <c r="AA69" i="743"/>
  <c r="V178" i="743"/>
  <c r="V68" i="743"/>
  <c r="V73" i="743"/>
  <c r="V72" i="743"/>
  <c r="AD178" i="743"/>
  <c r="AD73" i="743"/>
  <c r="T89" i="743"/>
  <c r="AB89" i="743"/>
  <c r="G76" i="743"/>
  <c r="G186" i="743"/>
  <c r="H186" i="743"/>
  <c r="K193" i="743"/>
  <c r="K88" i="743"/>
  <c r="AC89" i="743"/>
  <c r="T49" i="743"/>
  <c r="S56" i="743"/>
  <c r="L193" i="743"/>
  <c r="L88" i="743"/>
  <c r="O89" i="743"/>
  <c r="O194" i="743"/>
  <c r="U179" i="743"/>
  <c r="AC179" i="743"/>
  <c r="X178" i="743"/>
  <c r="X73" i="743"/>
  <c r="X72" i="743"/>
  <c r="S68" i="743"/>
  <c r="V89" i="743"/>
  <c r="AD89" i="743"/>
  <c r="T48" i="743"/>
  <c r="J49" i="743"/>
  <c r="G79" i="743"/>
  <c r="H164" i="743"/>
  <c r="H194" i="743"/>
  <c r="H89" i="743"/>
  <c r="AE89" i="743" s="1"/>
  <c r="J6" i="743"/>
  <c r="U68" i="743"/>
  <c r="U72" i="743"/>
  <c r="I104" i="743"/>
  <c r="I110" i="743"/>
  <c r="U12" i="743"/>
  <c r="S164" i="743"/>
  <c r="H168" i="743"/>
  <c r="S168" i="743"/>
  <c r="H173" i="743"/>
  <c r="H105" i="743"/>
  <c r="S173" i="743"/>
  <c r="S105" i="743"/>
  <c r="V88" i="743"/>
  <c r="V193" i="743"/>
  <c r="AD193" i="743"/>
  <c r="AD88" i="743"/>
  <c r="V179" i="743"/>
  <c r="AD179" i="743"/>
  <c r="W89" i="743"/>
  <c r="T47" i="743"/>
  <c r="G80" i="743"/>
  <c r="Z193" i="743"/>
  <c r="X68" i="743"/>
  <c r="U69" i="743"/>
  <c r="I194" i="743"/>
  <c r="I89" i="743"/>
  <c r="Q194" i="743"/>
  <c r="Q89" i="743"/>
  <c r="Q88" i="743"/>
  <c r="T6" i="743"/>
  <c r="J12" i="743"/>
  <c r="S104" i="743"/>
  <c r="S110" i="743"/>
  <c r="S54" i="743"/>
  <c r="S78" i="743" s="1"/>
  <c r="S57" i="743"/>
  <c r="S81" i="743" s="1"/>
  <c r="S64" i="743"/>
  <c r="S60" i="743"/>
  <c r="S84" i="743" s="1"/>
  <c r="S75" i="743"/>
  <c r="S55" i="743"/>
  <c r="S58" i="743"/>
  <c r="S82" i="743" s="1"/>
  <c r="Q14" i="743"/>
  <c r="I16" i="743"/>
  <c r="I20" i="743"/>
  <c r="T20" i="743"/>
  <c r="T168" i="743" s="1"/>
  <c r="I24" i="743"/>
  <c r="T24" i="743"/>
  <c r="S175" i="743"/>
  <c r="W193" i="743"/>
  <c r="W179" i="743"/>
  <c r="J47" i="743"/>
  <c r="K48" i="743"/>
  <c r="S51" i="743"/>
  <c r="T184" i="743"/>
  <c r="H184" i="743"/>
  <c r="G184" i="743"/>
  <c r="V69" i="743"/>
  <c r="AE71" i="743"/>
  <c r="H104" i="743"/>
  <c r="X179" i="743"/>
  <c r="H183" i="743"/>
  <c r="G183" i="743"/>
  <c r="G166" i="743"/>
  <c r="G191" i="743"/>
  <c r="S191" i="743"/>
  <c r="M193" i="743"/>
  <c r="M88" i="743"/>
  <c r="U193" i="743"/>
  <c r="AC193" i="743"/>
  <c r="X69" i="743"/>
  <c r="AC88" i="743"/>
  <c r="S174" i="743"/>
  <c r="Y179" i="743"/>
  <c r="Z178" i="743"/>
  <c r="X89" i="743"/>
  <c r="G109" i="743"/>
  <c r="H188" i="743"/>
  <c r="G188" i="743"/>
  <c r="S188" i="743"/>
  <c r="G83" i="743"/>
  <c r="G171" i="743"/>
  <c r="N193" i="743"/>
  <c r="Y69" i="743"/>
  <c r="O193" i="743"/>
  <c r="O88" i="743"/>
  <c r="AE66" i="743"/>
  <c r="G82" i="743"/>
  <c r="N88" i="743"/>
  <c r="H190" i="743"/>
  <c r="G190" i="743"/>
  <c r="S190" i="743"/>
  <c r="H193" i="743"/>
  <c r="H88" i="743"/>
  <c r="AE88" i="743" s="1"/>
  <c r="P88" i="743"/>
  <c r="P193" i="743"/>
  <c r="G163" i="743"/>
  <c r="J89" i="743"/>
  <c r="J194" i="743"/>
  <c r="H175" i="743"/>
  <c r="T179" i="743"/>
  <c r="AB179" i="743"/>
  <c r="U73" i="743"/>
  <c r="U178" i="743"/>
  <c r="AC178" i="743"/>
  <c r="AC73" i="743"/>
  <c r="S89" i="743"/>
  <c r="G162" i="743"/>
  <c r="G187" i="743"/>
  <c r="G170" i="743"/>
  <c r="G174" i="743"/>
  <c r="I193" i="743"/>
  <c r="I88" i="743"/>
  <c r="Q193" i="743"/>
  <c r="T69" i="743"/>
  <c r="AB69" i="743"/>
  <c r="S72" i="744"/>
  <c r="S57" i="744"/>
  <c r="S81" i="744" s="1"/>
  <c r="G162" i="744"/>
  <c r="G85" i="744"/>
  <c r="J62" i="744"/>
  <c r="J86" i="744" s="1"/>
  <c r="K8" i="744"/>
  <c r="J104" i="744"/>
  <c r="J110" i="744"/>
  <c r="V12" i="744"/>
  <c r="H82" i="744"/>
  <c r="I49" i="744"/>
  <c r="K104" i="744"/>
  <c r="K110" i="744"/>
  <c r="L12" i="744"/>
  <c r="Y193" i="744"/>
  <c r="M194" i="744"/>
  <c r="M89" i="744"/>
  <c r="Y5" i="744"/>
  <c r="N194" i="744"/>
  <c r="N89" i="744"/>
  <c r="N88" i="744"/>
  <c r="Z5" i="744"/>
  <c r="W110" i="744"/>
  <c r="W104" i="744"/>
  <c r="T89" i="744"/>
  <c r="AB89" i="744"/>
  <c r="I11" i="744"/>
  <c r="P15" i="744"/>
  <c r="AA15" i="744"/>
  <c r="U178" i="744"/>
  <c r="U73" i="744"/>
  <c r="U72" i="744"/>
  <c r="AC178" i="744"/>
  <c r="AC73" i="744"/>
  <c r="O194" i="744"/>
  <c r="O88" i="744"/>
  <c r="AA5" i="744"/>
  <c r="AA194" i="744" s="1"/>
  <c r="O89" i="744"/>
  <c r="AB14" i="744"/>
  <c r="Q14" i="744"/>
  <c r="I167" i="744"/>
  <c r="U19" i="744"/>
  <c r="U167" i="744" s="1"/>
  <c r="S175" i="744"/>
  <c r="W193" i="744"/>
  <c r="W88" i="744"/>
  <c r="G79" i="744"/>
  <c r="T175" i="744"/>
  <c r="X193" i="744"/>
  <c r="X88" i="744"/>
  <c r="K167" i="744"/>
  <c r="L19" i="744"/>
  <c r="S169" i="744"/>
  <c r="U175" i="744"/>
  <c r="M31" i="744"/>
  <c r="X31" i="744"/>
  <c r="I6" i="744"/>
  <c r="T6" i="744"/>
  <c r="I54" i="744"/>
  <c r="I90" i="744"/>
  <c r="I64" i="744"/>
  <c r="I63" i="744"/>
  <c r="I53" i="744"/>
  <c r="I77" i="744" s="1"/>
  <c r="I61" i="744"/>
  <c r="I85" i="744" s="1"/>
  <c r="J7" i="744"/>
  <c r="I57" i="744"/>
  <c r="I81" i="744" s="1"/>
  <c r="T10" i="744"/>
  <c r="T72" i="744" s="1"/>
  <c r="H64" i="744"/>
  <c r="H72" i="744"/>
  <c r="T18" i="744"/>
  <c r="H166" i="744"/>
  <c r="I18" i="744"/>
  <c r="U23" i="744"/>
  <c r="J23" i="744"/>
  <c r="I171" i="744"/>
  <c r="U105" i="744"/>
  <c r="T9" i="744"/>
  <c r="U10" i="744"/>
  <c r="U68" i="744" s="1"/>
  <c r="I72" i="744"/>
  <c r="V19" i="744"/>
  <c r="W47" i="744"/>
  <c r="L47" i="744"/>
  <c r="I175" i="744"/>
  <c r="J9" i="744"/>
  <c r="I110" i="744"/>
  <c r="U12" i="744"/>
  <c r="I104" i="744"/>
  <c r="S166" i="744"/>
  <c r="W19" i="744"/>
  <c r="W167" i="744" s="1"/>
  <c r="T178" i="744"/>
  <c r="T68" i="744"/>
  <c r="T73" i="744"/>
  <c r="AB178" i="744"/>
  <c r="AB68" i="744"/>
  <c r="AB73" i="744"/>
  <c r="AB72" i="744"/>
  <c r="AA89" i="744"/>
  <c r="U4" i="744"/>
  <c r="U173" i="744" s="1"/>
  <c r="H194" i="744"/>
  <c r="H89" i="744"/>
  <c r="P194" i="744"/>
  <c r="P89" i="744"/>
  <c r="X194" i="744"/>
  <c r="S164" i="744"/>
  <c r="U165" i="744"/>
  <c r="H169" i="744"/>
  <c r="T21" i="744"/>
  <c r="S173" i="744"/>
  <c r="S105" i="744"/>
  <c r="U174" i="744"/>
  <c r="S179" i="744"/>
  <c r="S69" i="744"/>
  <c r="V178" i="744"/>
  <c r="V72" i="744"/>
  <c r="V73" i="744"/>
  <c r="V68" i="744"/>
  <c r="AD178" i="744"/>
  <c r="AD73" i="744"/>
  <c r="G76" i="744"/>
  <c r="H190" i="744"/>
  <c r="G190" i="744"/>
  <c r="H193" i="744"/>
  <c r="H88" i="744"/>
  <c r="P193" i="744"/>
  <c r="P88" i="744"/>
  <c r="AB193" i="744"/>
  <c r="AB88" i="744"/>
  <c r="M50" i="744"/>
  <c r="Y3" i="744"/>
  <c r="Y50" i="744" s="1"/>
  <c r="L4" i="744"/>
  <c r="V4" i="744"/>
  <c r="V164" i="744" s="1"/>
  <c r="AB5" i="744"/>
  <c r="AB194" i="744" s="1"/>
  <c r="H163" i="744"/>
  <c r="H164" i="744"/>
  <c r="T16" i="744"/>
  <c r="I21" i="744"/>
  <c r="H173" i="744"/>
  <c r="H105" i="744"/>
  <c r="T24" i="744"/>
  <c r="T179" i="744"/>
  <c r="T69" i="744"/>
  <c r="AB179" i="744"/>
  <c r="G170" i="744"/>
  <c r="I193" i="744"/>
  <c r="I88" i="744"/>
  <c r="Q193" i="744"/>
  <c r="Q88" i="744"/>
  <c r="G198" i="744"/>
  <c r="Z3" i="744"/>
  <c r="Z50" i="744" s="1"/>
  <c r="N50" i="744"/>
  <c r="AB10" i="744"/>
  <c r="P72" i="744"/>
  <c r="S162" i="744"/>
  <c r="S52" i="744"/>
  <c r="S76" i="744" s="1"/>
  <c r="I163" i="744"/>
  <c r="U15" i="744"/>
  <c r="U53" i="744" s="1"/>
  <c r="S53" i="744"/>
  <c r="I164" i="744"/>
  <c r="I173" i="744"/>
  <c r="I105" i="744"/>
  <c r="U179" i="744"/>
  <c r="AC179" i="744"/>
  <c r="G109" i="744"/>
  <c r="H184" i="744"/>
  <c r="G184" i="744"/>
  <c r="S54" i="744"/>
  <c r="G50" i="744"/>
  <c r="S3" i="744"/>
  <c r="S50" i="744" s="1"/>
  <c r="AA3" i="744"/>
  <c r="AA50" i="744" s="1"/>
  <c r="O50" i="744"/>
  <c r="AC10" i="744"/>
  <c r="AC72" i="744" s="1"/>
  <c r="Q72" i="744"/>
  <c r="AA68" i="744"/>
  <c r="AA72" i="744"/>
  <c r="H181" i="744"/>
  <c r="H161" i="744"/>
  <c r="T13" i="744"/>
  <c r="S181" i="744"/>
  <c r="S161" i="744"/>
  <c r="H162" i="744"/>
  <c r="T14" i="744"/>
  <c r="J163" i="744"/>
  <c r="V15" i="744"/>
  <c r="J164" i="744"/>
  <c r="S167" i="744"/>
  <c r="H168" i="744"/>
  <c r="T20" i="744"/>
  <c r="T168" i="744" s="1"/>
  <c r="I20" i="744"/>
  <c r="J24" i="744"/>
  <c r="U193" i="744"/>
  <c r="U88" i="744"/>
  <c r="AC193" i="744"/>
  <c r="AC88" i="744"/>
  <c r="T48" i="744"/>
  <c r="I48" i="744"/>
  <c r="G183" i="744"/>
  <c r="I183" i="744"/>
  <c r="G189" i="744"/>
  <c r="AB3" i="744"/>
  <c r="AB50" i="744" s="1"/>
  <c r="L194" i="744"/>
  <c r="L89" i="744"/>
  <c r="T5" i="744"/>
  <c r="T194" i="744" s="1"/>
  <c r="H59" i="744"/>
  <c r="H51" i="744"/>
  <c r="H90" i="744"/>
  <c r="H57" i="744"/>
  <c r="H81" i="744" s="1"/>
  <c r="H54" i="744"/>
  <c r="H75" i="744"/>
  <c r="H63" i="744"/>
  <c r="H60" i="744"/>
  <c r="H84" i="744" s="1"/>
  <c r="H53" i="744"/>
  <c r="H61" i="744"/>
  <c r="R10" i="744"/>
  <c r="H110" i="744"/>
  <c r="H104" i="744"/>
  <c r="T12" i="744"/>
  <c r="S104" i="744"/>
  <c r="S110" i="744"/>
  <c r="S64" i="744"/>
  <c r="S60" i="744"/>
  <c r="S58" i="744"/>
  <c r="S82" i="744" s="1"/>
  <c r="S75" i="744"/>
  <c r="S59" i="744"/>
  <c r="S83" i="744" s="1"/>
  <c r="S63" i="744"/>
  <c r="S61" i="744"/>
  <c r="S85" i="744" s="1"/>
  <c r="S56" i="744"/>
  <c r="S80" i="744" s="1"/>
  <c r="I13" i="744"/>
  <c r="I14" i="744"/>
  <c r="K15" i="744"/>
  <c r="K16" i="744"/>
  <c r="S170" i="744"/>
  <c r="H171" i="744"/>
  <c r="T23" i="744"/>
  <c r="T171" i="744" s="1"/>
  <c r="H175" i="744"/>
  <c r="V193" i="744"/>
  <c r="V88" i="744"/>
  <c r="AD193" i="744"/>
  <c r="AD88" i="744"/>
  <c r="L163" i="744"/>
  <c r="G163" i="744"/>
  <c r="S55" i="744"/>
  <c r="U69" i="744"/>
  <c r="V179" i="744"/>
  <c r="V69" i="744"/>
  <c r="AD179" i="744"/>
  <c r="AD69" i="744"/>
  <c r="W178" i="744"/>
  <c r="U89" i="744"/>
  <c r="AC89" i="744"/>
  <c r="S188" i="744"/>
  <c r="H188" i="744"/>
  <c r="G188" i="744"/>
  <c r="G84" i="744"/>
  <c r="J193" i="744"/>
  <c r="J88" i="744"/>
  <c r="AE88" i="744" s="1"/>
  <c r="R193" i="744"/>
  <c r="R88" i="744"/>
  <c r="Q194" i="744"/>
  <c r="Q89" i="744"/>
  <c r="H165" i="744"/>
  <c r="T17" i="744"/>
  <c r="T165" i="744" s="1"/>
  <c r="S171" i="744"/>
  <c r="H174" i="744"/>
  <c r="T25" i="744"/>
  <c r="T174" i="744" s="1"/>
  <c r="I32" i="744"/>
  <c r="W179" i="744"/>
  <c r="W69" i="744"/>
  <c r="X178" i="744"/>
  <c r="X68" i="744"/>
  <c r="S68" i="744"/>
  <c r="V89" i="744"/>
  <c r="AD89" i="744"/>
  <c r="H86" i="744"/>
  <c r="W68" i="744"/>
  <c r="R194" i="744"/>
  <c r="R89" i="744"/>
  <c r="I165" i="744"/>
  <c r="S168" i="744"/>
  <c r="H170" i="744"/>
  <c r="T22" i="744"/>
  <c r="T170" i="744" s="1"/>
  <c r="I174" i="744"/>
  <c r="X179" i="744"/>
  <c r="X69" i="744"/>
  <c r="Y178" i="744"/>
  <c r="Y73" i="744"/>
  <c r="W89" i="744"/>
  <c r="G78" i="744"/>
  <c r="G187" i="744"/>
  <c r="S187" i="744"/>
  <c r="I187" i="744"/>
  <c r="H187" i="744"/>
  <c r="L193" i="744"/>
  <c r="L88" i="744"/>
  <c r="T193" i="744"/>
  <c r="T88" i="744"/>
  <c r="W72" i="744"/>
  <c r="K194" i="744"/>
  <c r="K89" i="744"/>
  <c r="S194" i="744"/>
  <c r="M10" i="744"/>
  <c r="J17" i="744"/>
  <c r="S165" i="744"/>
  <c r="H167" i="744"/>
  <c r="T19" i="744"/>
  <c r="I22" i="744"/>
  <c r="I60" i="744" s="1"/>
  <c r="J25" i="744"/>
  <c r="S174" i="744"/>
  <c r="T31" i="744"/>
  <c r="Y179" i="744"/>
  <c r="Y69" i="744"/>
  <c r="Z178" i="744"/>
  <c r="Z73" i="744"/>
  <c r="X89" i="744"/>
  <c r="G182" i="744"/>
  <c r="S182" i="744"/>
  <c r="H182" i="744"/>
  <c r="H186" i="744"/>
  <c r="G186" i="744"/>
  <c r="G167" i="744"/>
  <c r="G82" i="744"/>
  <c r="M88" i="744"/>
  <c r="AE71" i="744"/>
  <c r="X72" i="744"/>
  <c r="W73" i="744"/>
  <c r="K193" i="744"/>
  <c r="K88" i="744"/>
  <c r="S193" i="744"/>
  <c r="S88" i="744"/>
  <c r="AA193" i="744"/>
  <c r="AA88" i="744"/>
  <c r="G166" i="744"/>
  <c r="I191" i="744"/>
  <c r="G191" i="744"/>
  <c r="M193" i="744"/>
  <c r="N193" i="744"/>
  <c r="Z179" i="744"/>
  <c r="S178" i="744"/>
  <c r="AA178" i="744"/>
  <c r="I185" i="744"/>
  <c r="H185" i="744"/>
  <c r="G185" i="744"/>
  <c r="G168" i="744"/>
  <c r="O193" i="744"/>
  <c r="AE66" i="744"/>
  <c r="Z69" i="744"/>
  <c r="Z15" i="739"/>
  <c r="O15" i="739"/>
  <c r="G76" i="739"/>
  <c r="J19" i="739"/>
  <c r="U19" i="739"/>
  <c r="K22" i="739"/>
  <c r="V22" i="739"/>
  <c r="S69" i="739"/>
  <c r="S179" i="739"/>
  <c r="AA179" i="739"/>
  <c r="AA69" i="739"/>
  <c r="AE68" i="739"/>
  <c r="H193" i="739"/>
  <c r="H88" i="739"/>
  <c r="M31" i="739"/>
  <c r="X31" i="739"/>
  <c r="H164" i="739"/>
  <c r="T16" i="739"/>
  <c r="I16" i="739"/>
  <c r="T24" i="739"/>
  <c r="H105" i="739"/>
  <c r="H173" i="739"/>
  <c r="I24" i="739"/>
  <c r="Z88" i="739"/>
  <c r="Z193" i="739"/>
  <c r="K4" i="739"/>
  <c r="V4" i="739"/>
  <c r="L72" i="739"/>
  <c r="X10" i="739"/>
  <c r="M10" i="739"/>
  <c r="I32" i="739"/>
  <c r="T32" i="739"/>
  <c r="G189" i="739"/>
  <c r="I175" i="739"/>
  <c r="J9" i="739"/>
  <c r="U9" i="739"/>
  <c r="K14" i="739"/>
  <c r="V14" i="739"/>
  <c r="W49" i="739"/>
  <c r="L49" i="739"/>
  <c r="P193" i="739"/>
  <c r="P88" i="739"/>
  <c r="U25" i="739"/>
  <c r="J25" i="739"/>
  <c r="U21" i="739"/>
  <c r="J21" i="739"/>
  <c r="W31" i="739"/>
  <c r="V3" i="739"/>
  <c r="V50" i="739" s="1"/>
  <c r="J50" i="739"/>
  <c r="R50" i="739"/>
  <c r="AD3" i="739"/>
  <c r="AD50" i="739" s="1"/>
  <c r="J194" i="739"/>
  <c r="J89" i="739"/>
  <c r="V5" i="739"/>
  <c r="V194" i="739" s="1"/>
  <c r="R194" i="739"/>
  <c r="R89" i="739"/>
  <c r="AD5" i="739"/>
  <c r="AD194" i="739" s="1"/>
  <c r="T193" i="739"/>
  <c r="T88" i="739"/>
  <c r="AB193" i="739"/>
  <c r="AB88" i="739"/>
  <c r="K194" i="739"/>
  <c r="K89" i="739"/>
  <c r="T89" i="739"/>
  <c r="G183" i="739"/>
  <c r="Q193" i="739"/>
  <c r="Q88" i="739"/>
  <c r="AB194" i="739"/>
  <c r="H166" i="739"/>
  <c r="T18" i="739"/>
  <c r="T166" i="739" s="1"/>
  <c r="W178" i="739"/>
  <c r="U89" i="739"/>
  <c r="AC89" i="739"/>
  <c r="K50" i="739"/>
  <c r="G163" i="739"/>
  <c r="H54" i="739"/>
  <c r="H78" i="739" s="1"/>
  <c r="AC193" i="739"/>
  <c r="AC88" i="739"/>
  <c r="I88" i="739"/>
  <c r="AD178" i="739"/>
  <c r="AD73" i="739"/>
  <c r="H102" i="739"/>
  <c r="M194" i="739"/>
  <c r="M89" i="739"/>
  <c r="M88" i="739"/>
  <c r="U194" i="739"/>
  <c r="AC194" i="739"/>
  <c r="H181" i="739"/>
  <c r="H161" i="739"/>
  <c r="H163" i="739"/>
  <c r="T15" i="739"/>
  <c r="I18" i="739"/>
  <c r="S169" i="739"/>
  <c r="H171" i="739"/>
  <c r="T23" i="739"/>
  <c r="S174" i="739"/>
  <c r="S175" i="739"/>
  <c r="V193" i="739"/>
  <c r="V88" i="739"/>
  <c r="V179" i="739"/>
  <c r="AD179" i="739"/>
  <c r="X178" i="739"/>
  <c r="X73" i="739"/>
  <c r="S68" i="739"/>
  <c r="S178" i="739"/>
  <c r="AA178" i="739"/>
  <c r="V89" i="739"/>
  <c r="L50" i="739"/>
  <c r="G188" i="739"/>
  <c r="G82" i="739"/>
  <c r="K193" i="739"/>
  <c r="K88" i="739"/>
  <c r="S193" i="739"/>
  <c r="S88" i="739"/>
  <c r="AC69" i="739"/>
  <c r="W72" i="739"/>
  <c r="S194" i="739"/>
  <c r="H169" i="739"/>
  <c r="T21" i="739"/>
  <c r="T194" i="739"/>
  <c r="I8" i="739"/>
  <c r="S164" i="739"/>
  <c r="T25" i="739"/>
  <c r="H174" i="739"/>
  <c r="U179" i="739"/>
  <c r="U69" i="739"/>
  <c r="N194" i="739"/>
  <c r="N89" i="739"/>
  <c r="Q10" i="739"/>
  <c r="I11" i="739"/>
  <c r="I12" i="739"/>
  <c r="I169" i="739" s="1"/>
  <c r="I13" i="739"/>
  <c r="H162" i="739"/>
  <c r="S166" i="739"/>
  <c r="H168" i="739"/>
  <c r="T20" i="739"/>
  <c r="T175" i="739"/>
  <c r="W179" i="739"/>
  <c r="W69" i="739"/>
  <c r="Y178" i="739"/>
  <c r="G109" i="739"/>
  <c r="S51" i="739"/>
  <c r="H190" i="739"/>
  <c r="G190" i="739"/>
  <c r="G85" i="739"/>
  <c r="L193" i="739"/>
  <c r="L88" i="739"/>
  <c r="AD69" i="739"/>
  <c r="X72" i="739"/>
  <c r="U88" i="739"/>
  <c r="AE71" i="739"/>
  <c r="O88" i="739"/>
  <c r="O193" i="739"/>
  <c r="O89" i="739"/>
  <c r="O194" i="739"/>
  <c r="W5" i="739"/>
  <c r="H59" i="739"/>
  <c r="H189" i="739" s="1"/>
  <c r="H51" i="739"/>
  <c r="H64" i="739"/>
  <c r="H90" i="739"/>
  <c r="H75" i="739"/>
  <c r="S171" i="739"/>
  <c r="Z178" i="739"/>
  <c r="Z73" i="739"/>
  <c r="H56" i="739"/>
  <c r="H80" i="739" s="1"/>
  <c r="H61" i="739"/>
  <c r="H85" i="739" s="1"/>
  <c r="W73" i="739"/>
  <c r="S167" i="739"/>
  <c r="H165" i="739"/>
  <c r="T17" i="739"/>
  <c r="T165" i="739" s="1"/>
  <c r="I168" i="739"/>
  <c r="U175" i="739"/>
  <c r="H89" i="739"/>
  <c r="H194" i="739"/>
  <c r="P89" i="739"/>
  <c r="P194" i="739"/>
  <c r="X5" i="739"/>
  <c r="X194" i="739" s="1"/>
  <c r="I7" i="739"/>
  <c r="I10" i="739"/>
  <c r="S104" i="739"/>
  <c r="S64" i="739"/>
  <c r="S60" i="739"/>
  <c r="S84" i="739" s="1"/>
  <c r="S110" i="739"/>
  <c r="S54" i="739"/>
  <c r="S78" i="739" s="1"/>
  <c r="S61" i="739"/>
  <c r="S85" i="739" s="1"/>
  <c r="S59" i="739"/>
  <c r="S83" i="739" s="1"/>
  <c r="S181" i="739"/>
  <c r="S161" i="739"/>
  <c r="S52" i="739"/>
  <c r="S76" i="739" s="1"/>
  <c r="S162" i="739"/>
  <c r="K15" i="739"/>
  <c r="U15" i="739"/>
  <c r="I17" i="739"/>
  <c r="J20" i="739"/>
  <c r="S168" i="739"/>
  <c r="H170" i="739"/>
  <c r="T22" i="739"/>
  <c r="K23" i="739"/>
  <c r="U23" i="739"/>
  <c r="T31" i="739"/>
  <c r="Y179" i="739"/>
  <c r="L47" i="739"/>
  <c r="K48" i="739"/>
  <c r="G187" i="739"/>
  <c r="H187" i="739"/>
  <c r="S58" i="739"/>
  <c r="S82" i="739" s="1"/>
  <c r="H63" i="739"/>
  <c r="N193" i="739"/>
  <c r="N88" i="739"/>
  <c r="W68" i="739"/>
  <c r="Y73" i="739"/>
  <c r="AA194" i="739"/>
  <c r="AA88" i="739"/>
  <c r="S173" i="739"/>
  <c r="S105" i="739"/>
  <c r="V72" i="739"/>
  <c r="V178" i="739"/>
  <c r="V73" i="739"/>
  <c r="AB89" i="739"/>
  <c r="S186" i="739"/>
  <c r="G186" i="739"/>
  <c r="S57" i="739"/>
  <c r="S81" i="739" s="1"/>
  <c r="S75" i="739"/>
  <c r="X89" i="739"/>
  <c r="G182" i="739"/>
  <c r="H182" i="739"/>
  <c r="H53" i="739"/>
  <c r="H77" i="739" s="1"/>
  <c r="Y3" i="739"/>
  <c r="Y50" i="739" s="1"/>
  <c r="I194" i="739"/>
  <c r="I89" i="739"/>
  <c r="Q89" i="739"/>
  <c r="Q194" i="739"/>
  <c r="Y5" i="739"/>
  <c r="Y193" i="739" s="1"/>
  <c r="I6" i="739"/>
  <c r="T10" i="739"/>
  <c r="AB10" i="739"/>
  <c r="AB68" i="739" s="1"/>
  <c r="T12" i="739"/>
  <c r="T13" i="739"/>
  <c r="T14" i="739"/>
  <c r="V15" i="739"/>
  <c r="S165" i="739"/>
  <c r="H167" i="739"/>
  <c r="T19" i="739"/>
  <c r="T167" i="739" s="1"/>
  <c r="U20" i="739"/>
  <c r="V23" i="739"/>
  <c r="T68" i="739"/>
  <c r="T72" i="739"/>
  <c r="T178" i="739"/>
  <c r="T73" i="739"/>
  <c r="AB178" i="739"/>
  <c r="Z89" i="739"/>
  <c r="G164" i="739"/>
  <c r="H55" i="739"/>
  <c r="S55" i="739"/>
  <c r="H58" i="739"/>
  <c r="G84" i="739"/>
  <c r="X68" i="739"/>
  <c r="L89" i="739"/>
  <c r="AE66" i="739"/>
  <c r="S162" i="740"/>
  <c r="S52" i="740"/>
  <c r="S76" i="740" s="1"/>
  <c r="I48" i="740"/>
  <c r="T48" i="740"/>
  <c r="Y88" i="739"/>
  <c r="AB179" i="739"/>
  <c r="T179" i="739"/>
  <c r="U73" i="739"/>
  <c r="U178" i="739"/>
  <c r="AC73" i="739"/>
  <c r="AC178" i="739"/>
  <c r="AA89" i="739"/>
  <c r="G184" i="739"/>
  <c r="G165" i="739"/>
  <c r="G166" i="739"/>
  <c r="T3" i="740"/>
  <c r="T50" i="740" s="1"/>
  <c r="H50" i="740"/>
  <c r="AB3" i="740"/>
  <c r="AB50" i="740" s="1"/>
  <c r="P50" i="740"/>
  <c r="S181" i="740"/>
  <c r="S161" i="740"/>
  <c r="U165" i="740"/>
  <c r="S193" i="740"/>
  <c r="S88" i="740"/>
  <c r="AA193" i="740"/>
  <c r="S179" i="740"/>
  <c r="S69" i="740"/>
  <c r="AA179" i="740"/>
  <c r="AA69" i="740"/>
  <c r="V178" i="740"/>
  <c r="V68" i="740"/>
  <c r="V72" i="740"/>
  <c r="V73" i="740"/>
  <c r="AD178" i="740"/>
  <c r="AD73" i="740"/>
  <c r="V89" i="740"/>
  <c r="P72" i="740"/>
  <c r="AB10" i="740"/>
  <c r="AB72" i="740" s="1"/>
  <c r="Q10" i="740"/>
  <c r="T88" i="740"/>
  <c r="T179" i="740"/>
  <c r="T69" i="740"/>
  <c r="AB179" i="740"/>
  <c r="AB69" i="740"/>
  <c r="P4" i="740"/>
  <c r="U179" i="740"/>
  <c r="U69" i="740"/>
  <c r="AC69" i="740"/>
  <c r="AC179" i="740"/>
  <c r="I90" i="740"/>
  <c r="I58" i="740"/>
  <c r="I82" i="740" s="1"/>
  <c r="I63" i="740"/>
  <c r="I51" i="740"/>
  <c r="I75" i="740"/>
  <c r="I54" i="740"/>
  <c r="I78" i="740" s="1"/>
  <c r="I60" i="740"/>
  <c r="I84" i="740" s="1"/>
  <c r="I64" i="740"/>
  <c r="I61" i="740"/>
  <c r="I85" i="740" s="1"/>
  <c r="I56" i="740"/>
  <c r="I80" i="740" s="1"/>
  <c r="I52" i="740"/>
  <c r="I76" i="740" s="1"/>
  <c r="I59" i="740"/>
  <c r="I83" i="740" s="1"/>
  <c r="I57" i="740"/>
  <c r="I81" i="740" s="1"/>
  <c r="I55" i="740"/>
  <c r="I79" i="740" s="1"/>
  <c r="J7" i="740"/>
  <c r="I166" i="740"/>
  <c r="J18" i="740"/>
  <c r="U18" i="740"/>
  <c r="U166" i="740" s="1"/>
  <c r="Z15" i="740"/>
  <c r="O15" i="740"/>
  <c r="J105" i="740"/>
  <c r="J173" i="740"/>
  <c r="V24" i="740"/>
  <c r="K24" i="740"/>
  <c r="G193" i="740"/>
  <c r="G88" i="740"/>
  <c r="AE88" i="740" s="1"/>
  <c r="AE66" i="740"/>
  <c r="O193" i="740"/>
  <c r="O88" i="740"/>
  <c r="H175" i="739"/>
  <c r="Z179" i="739"/>
  <c r="G162" i="739"/>
  <c r="G83" i="739"/>
  <c r="H191" i="739"/>
  <c r="G191" i="739"/>
  <c r="S191" i="739"/>
  <c r="M193" i="739"/>
  <c r="N50" i="740"/>
  <c r="Z3" i="740"/>
  <c r="Z50" i="740" s="1"/>
  <c r="H62" i="740"/>
  <c r="H86" i="740" s="1"/>
  <c r="I8" i="740"/>
  <c r="H193" i="740"/>
  <c r="H88" i="740"/>
  <c r="P193" i="740"/>
  <c r="P88" i="740"/>
  <c r="S3" i="740"/>
  <c r="S50" i="740" s="1"/>
  <c r="G50" i="740"/>
  <c r="O50" i="740"/>
  <c r="AA3" i="740"/>
  <c r="AA50" i="740" s="1"/>
  <c r="AC3" i="740"/>
  <c r="AC50" i="740" s="1"/>
  <c r="S171" i="740"/>
  <c r="S61" i="740"/>
  <c r="S85" i="740" s="1"/>
  <c r="T171" i="740"/>
  <c r="S173" i="740"/>
  <c r="S105" i="740"/>
  <c r="G169" i="740"/>
  <c r="H169" i="740"/>
  <c r="I50" i="740"/>
  <c r="U3" i="740"/>
  <c r="U50" i="740" s="1"/>
  <c r="Y4" i="740"/>
  <c r="M194" i="740"/>
  <c r="M89" i="740"/>
  <c r="Y5" i="740"/>
  <c r="Y194" i="740" s="1"/>
  <c r="W194" i="740"/>
  <c r="S164" i="740"/>
  <c r="S54" i="740"/>
  <c r="S78" i="740" s="1"/>
  <c r="J167" i="740"/>
  <c r="V19" i="740"/>
  <c r="T168" i="740"/>
  <c r="G77" i="740"/>
  <c r="N194" i="740"/>
  <c r="N89" i="740"/>
  <c r="Z5" i="740"/>
  <c r="Z194" i="740" s="1"/>
  <c r="X194" i="740"/>
  <c r="T68" i="740"/>
  <c r="K167" i="740"/>
  <c r="L19" i="740"/>
  <c r="G81" i="740"/>
  <c r="J193" i="739"/>
  <c r="J88" i="739"/>
  <c r="R88" i="739"/>
  <c r="R193" i="739"/>
  <c r="G102" i="739"/>
  <c r="G92" i="739"/>
  <c r="H55" i="740"/>
  <c r="H90" i="740"/>
  <c r="H60" i="740"/>
  <c r="H84" i="740" s="1"/>
  <c r="H56" i="740"/>
  <c r="H80" i="740" s="1"/>
  <c r="H63" i="740"/>
  <c r="H59" i="740"/>
  <c r="H58" i="740"/>
  <c r="H82" i="740" s="1"/>
  <c r="H51" i="740"/>
  <c r="H64" i="740"/>
  <c r="H54" i="740"/>
  <c r="H75" i="740"/>
  <c r="H61" i="740"/>
  <c r="H52" i="740"/>
  <c r="H76" i="740" s="1"/>
  <c r="H57" i="740"/>
  <c r="H81" i="740" s="1"/>
  <c r="H53" i="740"/>
  <c r="H183" i="740" s="1"/>
  <c r="T166" i="740"/>
  <c r="I170" i="740"/>
  <c r="U22" i="740"/>
  <c r="J22" i="740"/>
  <c r="K47" i="740"/>
  <c r="V47" i="740"/>
  <c r="N193" i="740"/>
  <c r="N88" i="740"/>
  <c r="AC193" i="740"/>
  <c r="G193" i="739"/>
  <c r="O194" i="740"/>
  <c r="O89" i="740"/>
  <c r="AA5" i="740"/>
  <c r="AA194" i="740" s="1"/>
  <c r="U10" i="740"/>
  <c r="U68" i="740" s="1"/>
  <c r="I162" i="740"/>
  <c r="U14" i="740"/>
  <c r="J14" i="740"/>
  <c r="T164" i="740"/>
  <c r="J165" i="740"/>
  <c r="V17" i="740"/>
  <c r="I171" i="740"/>
  <c r="U23" i="740"/>
  <c r="T173" i="740"/>
  <c r="T105" i="740"/>
  <c r="U193" i="740"/>
  <c r="Y178" i="740"/>
  <c r="Y73" i="740"/>
  <c r="H182" i="740"/>
  <c r="G182" i="740"/>
  <c r="S182" i="740"/>
  <c r="I182" i="740"/>
  <c r="G76" i="740"/>
  <c r="I184" i="740"/>
  <c r="G184" i="740"/>
  <c r="H186" i="740"/>
  <c r="G186" i="740"/>
  <c r="U4" i="740"/>
  <c r="H194" i="740"/>
  <c r="H89" i="740"/>
  <c r="T5" i="740"/>
  <c r="T193" i="740" s="1"/>
  <c r="P194" i="740"/>
  <c r="AB5" i="740"/>
  <c r="AB88" i="740" s="1"/>
  <c r="P89" i="740"/>
  <c r="V11" i="740"/>
  <c r="K11" i="740"/>
  <c r="H164" i="740"/>
  <c r="K165" i="740"/>
  <c r="W17" i="740"/>
  <c r="W165" i="740" s="1"/>
  <c r="I168" i="740"/>
  <c r="J171" i="740"/>
  <c r="U173" i="740"/>
  <c r="U105" i="740"/>
  <c r="V193" i="740"/>
  <c r="V88" i="740"/>
  <c r="AD193" i="740"/>
  <c r="T49" i="740"/>
  <c r="I49" i="740"/>
  <c r="G166" i="740"/>
  <c r="H166" i="740"/>
  <c r="S190" i="740"/>
  <c r="H190" i="740"/>
  <c r="G190" i="740"/>
  <c r="V4" i="740"/>
  <c r="I194" i="740"/>
  <c r="I89" i="740"/>
  <c r="U5" i="740"/>
  <c r="Q194" i="740"/>
  <c r="Q89" i="740"/>
  <c r="AC5" i="740"/>
  <c r="I181" i="740"/>
  <c r="I161" i="740"/>
  <c r="I164" i="740"/>
  <c r="U16" i="740"/>
  <c r="X17" i="740"/>
  <c r="X165" i="740" s="1"/>
  <c r="L165" i="740"/>
  <c r="T167" i="740"/>
  <c r="J168" i="740"/>
  <c r="V20" i="740"/>
  <c r="T170" i="740"/>
  <c r="W23" i="740"/>
  <c r="L23" i="740"/>
  <c r="H175" i="740"/>
  <c r="T27" i="740"/>
  <c r="U32" i="740"/>
  <c r="J32" i="740"/>
  <c r="X193" i="740"/>
  <c r="X88" i="740"/>
  <c r="Z69" i="739"/>
  <c r="G185" i="739"/>
  <c r="W4" i="740"/>
  <c r="W167" i="740" s="1"/>
  <c r="T6" i="740"/>
  <c r="I6" i="740"/>
  <c r="W10" i="740"/>
  <c r="K72" i="740"/>
  <c r="L10" i="740"/>
  <c r="J13" i="740"/>
  <c r="Q14" i="740"/>
  <c r="J16" i="740"/>
  <c r="M17" i="740"/>
  <c r="K20" i="740"/>
  <c r="I173" i="740"/>
  <c r="I105" i="740"/>
  <c r="M193" i="740"/>
  <c r="M88" i="740"/>
  <c r="G78" i="740"/>
  <c r="G109" i="740"/>
  <c r="G80" i="740"/>
  <c r="J194" i="740"/>
  <c r="J88" i="740"/>
  <c r="R194" i="740"/>
  <c r="R89" i="740"/>
  <c r="R88" i="740"/>
  <c r="H104" i="740"/>
  <c r="H110" i="740"/>
  <c r="T12" i="740"/>
  <c r="I174" i="740"/>
  <c r="J25" i="740"/>
  <c r="T174" i="740"/>
  <c r="S175" i="740"/>
  <c r="X179" i="740"/>
  <c r="X69" i="740"/>
  <c r="S178" i="740"/>
  <c r="AA178" i="740"/>
  <c r="AA73" i="740"/>
  <c r="AA68" i="740"/>
  <c r="Z89" i="740"/>
  <c r="G183" i="740"/>
  <c r="I185" i="740"/>
  <c r="H185" i="740"/>
  <c r="G185" i="740"/>
  <c r="K194" i="740"/>
  <c r="K88" i="740"/>
  <c r="S194" i="740"/>
  <c r="I175" i="740"/>
  <c r="U9" i="740"/>
  <c r="I110" i="740"/>
  <c r="I104" i="740"/>
  <c r="S63" i="740"/>
  <c r="S56" i="740"/>
  <c r="S80" i="740" s="1"/>
  <c r="S75" i="740"/>
  <c r="S59" i="740"/>
  <c r="S83" i="740" s="1"/>
  <c r="S55" i="740"/>
  <c r="S79" i="740" s="1"/>
  <c r="S104" i="740"/>
  <c r="S110" i="740"/>
  <c r="H163" i="740"/>
  <c r="I169" i="740"/>
  <c r="S169" i="740"/>
  <c r="U174" i="740"/>
  <c r="U175" i="740"/>
  <c r="Y193" i="740"/>
  <c r="Y88" i="740"/>
  <c r="T31" i="740"/>
  <c r="I31" i="740"/>
  <c r="T178" i="740"/>
  <c r="AB178" i="740"/>
  <c r="AB68" i="740"/>
  <c r="S89" i="740"/>
  <c r="S51" i="740"/>
  <c r="S58" i="740"/>
  <c r="S82" i="740" s="1"/>
  <c r="G84" i="740"/>
  <c r="S60" i="740"/>
  <c r="S84" i="740" s="1"/>
  <c r="S72" i="740"/>
  <c r="AB73" i="740"/>
  <c r="J89" i="740"/>
  <c r="L194" i="740"/>
  <c r="L89" i="740"/>
  <c r="AD5" i="740"/>
  <c r="AD194" i="740" s="1"/>
  <c r="J9" i="740"/>
  <c r="J12" i="740"/>
  <c r="U12" i="740"/>
  <c r="U168" i="740" s="1"/>
  <c r="H181" i="740"/>
  <c r="H161" i="740"/>
  <c r="I165" i="740"/>
  <c r="S165" i="740"/>
  <c r="I167" i="740"/>
  <c r="U19" i="740"/>
  <c r="U167" i="740" s="1"/>
  <c r="S167" i="740"/>
  <c r="J21" i="740"/>
  <c r="T169" i="740"/>
  <c r="Z179" i="740"/>
  <c r="U178" i="740"/>
  <c r="U72" i="740"/>
  <c r="AC178" i="740"/>
  <c r="G65" i="740"/>
  <c r="W193" i="740"/>
  <c r="W88" i="740"/>
  <c r="T72" i="740"/>
  <c r="AC73" i="740"/>
  <c r="K89" i="740"/>
  <c r="G198" i="740"/>
  <c r="H162" i="740"/>
  <c r="S166" i="740"/>
  <c r="S170" i="740"/>
  <c r="Z193" i="740"/>
  <c r="Z88" i="740"/>
  <c r="W179" i="740"/>
  <c r="X178" i="740"/>
  <c r="X73" i="740"/>
  <c r="W89" i="740"/>
  <c r="G79" i="740"/>
  <c r="H187" i="740"/>
  <c r="G187" i="740"/>
  <c r="I187" i="740"/>
  <c r="S191" i="740"/>
  <c r="I191" i="740"/>
  <c r="H191" i="740"/>
  <c r="G191" i="740"/>
  <c r="AE68" i="740"/>
  <c r="S187" i="740"/>
  <c r="H174" i="740"/>
  <c r="W69" i="740"/>
  <c r="S174" i="740"/>
  <c r="Y179" i="740"/>
  <c r="Z178" i="740"/>
  <c r="Y89" i="740"/>
  <c r="G163" i="740"/>
  <c r="G188" i="740"/>
  <c r="H188" i="740"/>
  <c r="L193" i="740"/>
  <c r="I193" i="740"/>
  <c r="I88" i="740"/>
  <c r="Q193" i="740"/>
  <c r="Q88" i="740"/>
  <c r="J193" i="740"/>
  <c r="R193" i="740"/>
  <c r="AE89" i="740"/>
  <c r="H165" i="740"/>
  <c r="H167" i="740"/>
  <c r="H168" i="740"/>
  <c r="H105" i="740"/>
  <c r="H173" i="740"/>
  <c r="V179" i="740"/>
  <c r="AD179" i="740"/>
  <c r="I189" i="740"/>
  <c r="K193" i="740"/>
  <c r="V69" i="740"/>
  <c r="AD69" i="740"/>
  <c r="G189" i="740"/>
  <c r="I175" i="738"/>
  <c r="U9" i="738"/>
  <c r="J9" i="738"/>
  <c r="W193" i="738"/>
  <c r="W88" i="738"/>
  <c r="I75" i="738"/>
  <c r="I90" i="738"/>
  <c r="I51" i="738"/>
  <c r="I53" i="738"/>
  <c r="I77" i="738" s="1"/>
  <c r="I63" i="738"/>
  <c r="J7" i="738"/>
  <c r="J162" i="738"/>
  <c r="U175" i="738"/>
  <c r="G77" i="738"/>
  <c r="G81" i="738"/>
  <c r="G193" i="738"/>
  <c r="G88" i="738"/>
  <c r="AE66" i="738"/>
  <c r="O193" i="738"/>
  <c r="O88" i="738"/>
  <c r="Y193" i="738"/>
  <c r="Y88" i="738"/>
  <c r="N194" i="738"/>
  <c r="N89" i="738"/>
  <c r="Z5" i="738"/>
  <c r="Z193" i="738" s="1"/>
  <c r="I62" i="738"/>
  <c r="I86" i="738" s="1"/>
  <c r="J8" i="738"/>
  <c r="S181" i="738"/>
  <c r="S161" i="738"/>
  <c r="H166" i="738"/>
  <c r="T18" i="738"/>
  <c r="T166" i="738" s="1"/>
  <c r="U49" i="738"/>
  <c r="J49" i="738"/>
  <c r="G184" i="738"/>
  <c r="T184" i="738"/>
  <c r="G78" i="738"/>
  <c r="O194" i="738"/>
  <c r="O89" i="738"/>
  <c r="AA5" i="738"/>
  <c r="J11" i="738"/>
  <c r="N193" i="738"/>
  <c r="N88" i="738"/>
  <c r="R72" i="738"/>
  <c r="Y194" i="738"/>
  <c r="T68" i="738"/>
  <c r="I110" i="738"/>
  <c r="I104" i="738"/>
  <c r="U12" i="738"/>
  <c r="T181" i="738"/>
  <c r="T161" i="738"/>
  <c r="K14" i="738"/>
  <c r="S53" i="738"/>
  <c r="J12" i="738"/>
  <c r="Q194" i="738"/>
  <c r="Q89" i="738"/>
  <c r="AC5" i="738"/>
  <c r="AC194" i="738" s="1"/>
  <c r="G85" i="738"/>
  <c r="U4" i="738"/>
  <c r="J4" i="738"/>
  <c r="S110" i="738"/>
  <c r="S104" i="738"/>
  <c r="S75" i="738"/>
  <c r="S58" i="738"/>
  <c r="S82" i="738" s="1"/>
  <c r="S61" i="738"/>
  <c r="S85" i="738" s="1"/>
  <c r="S55" i="738"/>
  <c r="S79" i="738" s="1"/>
  <c r="S57" i="738"/>
  <c r="S81" i="738" s="1"/>
  <c r="S59" i="738"/>
  <c r="S83" i="738" s="1"/>
  <c r="S54" i="738"/>
  <c r="S78" i="738" s="1"/>
  <c r="S64" i="738"/>
  <c r="S60" i="738"/>
  <c r="S84" i="738" s="1"/>
  <c r="W179" i="738"/>
  <c r="W69" i="738"/>
  <c r="X193" i="738"/>
  <c r="X88" i="738"/>
  <c r="T60" i="738"/>
  <c r="T84" i="738" s="1"/>
  <c r="I173" i="738"/>
  <c r="J24" i="738"/>
  <c r="I105" i="738"/>
  <c r="T31" i="738"/>
  <c r="I31" i="738"/>
  <c r="H90" i="738"/>
  <c r="H57" i="738"/>
  <c r="H81" i="738" s="1"/>
  <c r="H64" i="738"/>
  <c r="H60" i="738"/>
  <c r="H84" i="738" s="1"/>
  <c r="H63" i="738"/>
  <c r="H55" i="738"/>
  <c r="H51" i="738"/>
  <c r="H58" i="738"/>
  <c r="H82" i="738" s="1"/>
  <c r="H75" i="738"/>
  <c r="H59" i="738"/>
  <c r="H83" i="738" s="1"/>
  <c r="H54" i="738"/>
  <c r="H78" i="738" s="1"/>
  <c r="I48" i="738"/>
  <c r="S52" i="738"/>
  <c r="S76" i="738" s="1"/>
  <c r="S164" i="738"/>
  <c r="I18" i="738"/>
  <c r="I56" i="738" s="1"/>
  <c r="T52" i="738"/>
  <c r="H53" i="738"/>
  <c r="H77" i="738" s="1"/>
  <c r="AD194" i="738"/>
  <c r="I10" i="738"/>
  <c r="T164" i="738"/>
  <c r="S193" i="738"/>
  <c r="S88" i="738"/>
  <c r="V178" i="738"/>
  <c r="V73" i="738"/>
  <c r="V72" i="738"/>
  <c r="V68" i="738"/>
  <c r="H169" i="738"/>
  <c r="T105" i="738"/>
  <c r="T173" i="738"/>
  <c r="V89" i="738"/>
  <c r="T51" i="738"/>
  <c r="T3" i="738"/>
  <c r="T50" i="738" s="1"/>
  <c r="H50" i="738"/>
  <c r="AB3" i="738"/>
  <c r="AB50" i="738" s="1"/>
  <c r="P50" i="738"/>
  <c r="T6" i="738"/>
  <c r="I181" i="738"/>
  <c r="U13" i="738"/>
  <c r="S166" i="738"/>
  <c r="I21" i="738"/>
  <c r="U24" i="738"/>
  <c r="U179" i="738"/>
  <c r="U69" i="738"/>
  <c r="AC179" i="738"/>
  <c r="AC69" i="738"/>
  <c r="X178" i="738"/>
  <c r="X73" i="738"/>
  <c r="N50" i="738"/>
  <c r="H52" i="738"/>
  <c r="G185" i="738"/>
  <c r="S185" i="738"/>
  <c r="G82" i="738"/>
  <c r="S189" i="738"/>
  <c r="H189" i="738"/>
  <c r="G189" i="738"/>
  <c r="H61" i="738"/>
  <c r="H85" i="738" s="1"/>
  <c r="T9" i="738"/>
  <c r="J16" i="738"/>
  <c r="H171" i="738"/>
  <c r="I23" i="738"/>
  <c r="T23" i="738"/>
  <c r="T171" i="738" s="1"/>
  <c r="G190" i="738"/>
  <c r="H194" i="738"/>
  <c r="H89" i="738"/>
  <c r="T5" i="738"/>
  <c r="T194" i="738" s="1"/>
  <c r="P194" i="738"/>
  <c r="P89" i="738"/>
  <c r="AB5" i="738"/>
  <c r="AB194" i="738" s="1"/>
  <c r="S173" i="738"/>
  <c r="S105" i="738"/>
  <c r="AA193" i="738"/>
  <c r="AA88" i="738"/>
  <c r="I32" i="738"/>
  <c r="AD178" i="738"/>
  <c r="AD73" i="738"/>
  <c r="AD72" i="738"/>
  <c r="AC89" i="738"/>
  <c r="S51" i="738"/>
  <c r="S56" i="738"/>
  <c r="S80" i="738" s="1"/>
  <c r="S3" i="738"/>
  <c r="S50" i="738" s="1"/>
  <c r="G50" i="738"/>
  <c r="I194" i="738"/>
  <c r="I89" i="738"/>
  <c r="U5" i="738"/>
  <c r="U194" i="738" s="1"/>
  <c r="U16" i="738"/>
  <c r="I168" i="738"/>
  <c r="J20" i="738"/>
  <c r="U20" i="738"/>
  <c r="W178" i="738"/>
  <c r="W68" i="738"/>
  <c r="W73" i="738"/>
  <c r="W72" i="738"/>
  <c r="AD89" i="738"/>
  <c r="U3" i="738"/>
  <c r="U50" i="738" s="1"/>
  <c r="I50" i="738"/>
  <c r="AC3" i="738"/>
  <c r="AC50" i="738" s="1"/>
  <c r="Q50" i="738"/>
  <c r="I6" i="738"/>
  <c r="Q72" i="738"/>
  <c r="AC10" i="738"/>
  <c r="J13" i="738"/>
  <c r="T162" i="738"/>
  <c r="T167" i="738"/>
  <c r="V193" i="738"/>
  <c r="V88" i="738"/>
  <c r="V179" i="738"/>
  <c r="AD179" i="738"/>
  <c r="AD69" i="738"/>
  <c r="O50" i="738"/>
  <c r="H56" i="738"/>
  <c r="H72" i="738"/>
  <c r="S171" i="738"/>
  <c r="H193" i="738"/>
  <c r="H88" i="738"/>
  <c r="L10" i="738"/>
  <c r="H165" i="738"/>
  <c r="S168" i="738"/>
  <c r="H174" i="738"/>
  <c r="Y179" i="738"/>
  <c r="Z178" i="738"/>
  <c r="X89" i="738"/>
  <c r="I47" i="738"/>
  <c r="H182" i="738"/>
  <c r="G182" i="738"/>
  <c r="T182" i="738"/>
  <c r="S182" i="738"/>
  <c r="H186" i="738"/>
  <c r="G186" i="738"/>
  <c r="T186" i="738"/>
  <c r="S186" i="738"/>
  <c r="T57" i="738"/>
  <c r="T81" i="738" s="1"/>
  <c r="G83" i="738"/>
  <c r="I193" i="738"/>
  <c r="I88" i="738"/>
  <c r="Q193" i="738"/>
  <c r="K72" i="738"/>
  <c r="Q88" i="738"/>
  <c r="T110" i="738"/>
  <c r="T61" i="738"/>
  <c r="T85" i="738" s="1"/>
  <c r="T63" i="738"/>
  <c r="H163" i="738"/>
  <c r="H168" i="738"/>
  <c r="G84" i="738"/>
  <c r="S194" i="738"/>
  <c r="S165" i="738"/>
  <c r="H170" i="738"/>
  <c r="G109" i="738"/>
  <c r="G79" i="738"/>
  <c r="J193" i="738"/>
  <c r="J88" i="738"/>
  <c r="R193" i="738"/>
  <c r="R88" i="738"/>
  <c r="AD193" i="738"/>
  <c r="AD88" i="738"/>
  <c r="Y69" i="738"/>
  <c r="P193" i="738"/>
  <c r="P88" i="738"/>
  <c r="Q14" i="738"/>
  <c r="I17" i="738"/>
  <c r="I55" i="738" s="1"/>
  <c r="S174" i="738"/>
  <c r="T193" i="738"/>
  <c r="T88" i="738"/>
  <c r="G162" i="738"/>
  <c r="T17" i="738"/>
  <c r="I22" i="738"/>
  <c r="S170" i="738"/>
  <c r="T25" i="738"/>
  <c r="T174" i="738" s="1"/>
  <c r="H175" i="738"/>
  <c r="AC193" i="738"/>
  <c r="AC88" i="738"/>
  <c r="S179" i="738"/>
  <c r="AA179" i="738"/>
  <c r="AA69" i="738"/>
  <c r="T178" i="738"/>
  <c r="AB178" i="738"/>
  <c r="H187" i="738"/>
  <c r="G187" i="738"/>
  <c r="S187" i="738"/>
  <c r="H62" i="738"/>
  <c r="H86" i="738" s="1"/>
  <c r="K193" i="738"/>
  <c r="AE68" i="738"/>
  <c r="T73" i="738"/>
  <c r="T104" i="738"/>
  <c r="T56" i="738"/>
  <c r="J194" i="738"/>
  <c r="J89" i="738"/>
  <c r="R194" i="738"/>
  <c r="R89" i="738"/>
  <c r="K194" i="738"/>
  <c r="K89" i="738"/>
  <c r="T20" i="738"/>
  <c r="T168" i="738" s="1"/>
  <c r="I25" i="738"/>
  <c r="AB193" i="738"/>
  <c r="Z179" i="738"/>
  <c r="Z69" i="738"/>
  <c r="S178" i="738"/>
  <c r="AA178" i="738"/>
  <c r="AA68" i="738"/>
  <c r="Y89" i="738"/>
  <c r="L194" i="738"/>
  <c r="L89" i="738"/>
  <c r="H167" i="738"/>
  <c r="M194" i="738"/>
  <c r="M89" i="738"/>
  <c r="H110" i="738"/>
  <c r="H104" i="738"/>
  <c r="H181" i="738"/>
  <c r="H161" i="738"/>
  <c r="I162" i="738"/>
  <c r="S162" i="738"/>
  <c r="AB14" i="738"/>
  <c r="N15" i="738"/>
  <c r="H164" i="738"/>
  <c r="I19" i="738"/>
  <c r="S167" i="738"/>
  <c r="T22" i="738"/>
  <c r="T170" i="738" s="1"/>
  <c r="H173" i="738"/>
  <c r="H105" i="738"/>
  <c r="S175" i="738"/>
  <c r="T179" i="738"/>
  <c r="AB179" i="738"/>
  <c r="U178" i="738"/>
  <c r="U73" i="738"/>
  <c r="AC178" i="738"/>
  <c r="S89" i="738"/>
  <c r="G163" i="738"/>
  <c r="T54" i="738"/>
  <c r="G80" i="738"/>
  <c r="G167" i="738"/>
  <c r="G188" i="738"/>
  <c r="S188" i="738"/>
  <c r="T59" i="738"/>
  <c r="T83" i="738" s="1"/>
  <c r="G171" i="738"/>
  <c r="AB72" i="738"/>
  <c r="G198" i="738"/>
  <c r="L193" i="738"/>
  <c r="L88" i="738"/>
  <c r="H162" i="738"/>
  <c r="X179" i="738"/>
  <c r="Y178" i="738"/>
  <c r="W89" i="738"/>
  <c r="H183" i="738"/>
  <c r="G183" i="738"/>
  <c r="G166" i="738"/>
  <c r="S191" i="738"/>
  <c r="H191" i="738"/>
  <c r="G191" i="738"/>
  <c r="M193" i="738"/>
  <c r="M88" i="738"/>
  <c r="G64" i="664"/>
  <c r="G63" i="664"/>
  <c r="I10" i="664"/>
  <c r="S188" i="739" l="1"/>
  <c r="S184" i="739"/>
  <c r="T53" i="739"/>
  <c r="S190" i="739"/>
  <c r="I170" i="739"/>
  <c r="S65" i="739"/>
  <c r="S87" i="739" s="1"/>
  <c r="AD88" i="739"/>
  <c r="AE88" i="739"/>
  <c r="I164" i="745"/>
  <c r="U16" i="745"/>
  <c r="U164" i="745" s="1"/>
  <c r="J16" i="745"/>
  <c r="I72" i="745"/>
  <c r="U10" i="745"/>
  <c r="H187" i="746"/>
  <c r="T53" i="746"/>
  <c r="W47" i="746"/>
  <c r="L47" i="746"/>
  <c r="I175" i="746"/>
  <c r="U9" i="746"/>
  <c r="J9" i="746"/>
  <c r="T85" i="746"/>
  <c r="T57" i="746"/>
  <c r="I110" i="746"/>
  <c r="I104" i="746"/>
  <c r="U12" i="746"/>
  <c r="J12" i="746"/>
  <c r="AA194" i="746"/>
  <c r="AA89" i="746"/>
  <c r="H188" i="745"/>
  <c r="S109" i="745"/>
  <c r="S65" i="745"/>
  <c r="I175" i="745"/>
  <c r="J9" i="745"/>
  <c r="U9" i="745"/>
  <c r="T169" i="745"/>
  <c r="H76" i="745"/>
  <c r="U48" i="745"/>
  <c r="J48" i="745"/>
  <c r="V15" i="745"/>
  <c r="K15" i="745"/>
  <c r="I163" i="746"/>
  <c r="U15" i="746"/>
  <c r="U53" i="746" s="1"/>
  <c r="J15" i="746"/>
  <c r="V23" i="746"/>
  <c r="K23" i="746"/>
  <c r="AC89" i="746"/>
  <c r="S109" i="746"/>
  <c r="Q72" i="746"/>
  <c r="AC10" i="746"/>
  <c r="R10" i="746"/>
  <c r="T79" i="746"/>
  <c r="U105" i="746"/>
  <c r="I62" i="746"/>
  <c r="I86" i="746" s="1"/>
  <c r="J8" i="746"/>
  <c r="I170" i="745"/>
  <c r="I174" i="745"/>
  <c r="G65" i="745"/>
  <c r="T164" i="745"/>
  <c r="I55" i="745"/>
  <c r="I58" i="745"/>
  <c r="I90" i="745"/>
  <c r="I61" i="745"/>
  <c r="I63" i="745"/>
  <c r="I56" i="745"/>
  <c r="I75" i="745"/>
  <c r="I51" i="745"/>
  <c r="I52" i="745"/>
  <c r="J7" i="745"/>
  <c r="I60" i="745"/>
  <c r="I59" i="745"/>
  <c r="I64" i="745"/>
  <c r="I57" i="745"/>
  <c r="I53" i="745"/>
  <c r="I54" i="745"/>
  <c r="T170" i="745"/>
  <c r="S92" i="746"/>
  <c r="S102" i="746"/>
  <c r="S65" i="746"/>
  <c r="S74" i="746" s="1"/>
  <c r="M48" i="746"/>
  <c r="X48" i="746"/>
  <c r="T89" i="746"/>
  <c r="I167" i="746"/>
  <c r="J19" i="746"/>
  <c r="U19" i="746"/>
  <c r="T80" i="746"/>
  <c r="T102" i="746"/>
  <c r="T92" i="746"/>
  <c r="H102" i="746"/>
  <c r="H92" i="746"/>
  <c r="J105" i="746"/>
  <c r="J173" i="746"/>
  <c r="V24" i="746"/>
  <c r="K24" i="746"/>
  <c r="K174" i="745"/>
  <c r="W25" i="745"/>
  <c r="W174" i="745" s="1"/>
  <c r="L25" i="745"/>
  <c r="O15" i="745"/>
  <c r="Z15" i="745"/>
  <c r="U49" i="745"/>
  <c r="J49" i="745"/>
  <c r="T53" i="745"/>
  <c r="X194" i="745"/>
  <c r="X88" i="745"/>
  <c r="Y88" i="745"/>
  <c r="I162" i="745"/>
  <c r="J173" i="745"/>
  <c r="J105" i="745"/>
  <c r="V24" i="745"/>
  <c r="K24" i="745"/>
  <c r="AC14" i="745"/>
  <c r="R14" i="745"/>
  <c r="I163" i="745"/>
  <c r="V21" i="746"/>
  <c r="K21" i="746"/>
  <c r="K31" i="746"/>
  <c r="V31" i="746"/>
  <c r="L14" i="746"/>
  <c r="W14" i="746"/>
  <c r="S191" i="746"/>
  <c r="AB72" i="746"/>
  <c r="Z15" i="746"/>
  <c r="O15" i="746"/>
  <c r="T190" i="746"/>
  <c r="T88" i="746"/>
  <c r="L32" i="746"/>
  <c r="W32" i="746"/>
  <c r="I165" i="746"/>
  <c r="J17" i="746"/>
  <c r="U17" i="746"/>
  <c r="T84" i="746"/>
  <c r="H184" i="746"/>
  <c r="L72" i="746"/>
  <c r="X10" i="746"/>
  <c r="M10" i="746"/>
  <c r="H80" i="746"/>
  <c r="T52" i="746"/>
  <c r="AA194" i="745"/>
  <c r="AA89" i="745"/>
  <c r="H109" i="745"/>
  <c r="H176" i="745" s="1"/>
  <c r="H184" i="745"/>
  <c r="AA193" i="745"/>
  <c r="U47" i="745"/>
  <c r="J47" i="745"/>
  <c r="Y193" i="745"/>
  <c r="I169" i="745"/>
  <c r="U21" i="745"/>
  <c r="U169" i="745" s="1"/>
  <c r="J21" i="745"/>
  <c r="J62" i="745"/>
  <c r="J86" i="745" s="1"/>
  <c r="K8" i="745"/>
  <c r="H190" i="745"/>
  <c r="L31" i="745"/>
  <c r="W31" i="745"/>
  <c r="X32" i="745"/>
  <c r="M32" i="745"/>
  <c r="V13" i="745"/>
  <c r="K13" i="745"/>
  <c r="I164" i="746"/>
  <c r="J16" i="746"/>
  <c r="U16" i="746"/>
  <c r="T104" i="745"/>
  <c r="T110" i="745"/>
  <c r="T63" i="745"/>
  <c r="T56" i="745"/>
  <c r="T59" i="745"/>
  <c r="T75" i="745"/>
  <c r="T57" i="745"/>
  <c r="T64" i="745"/>
  <c r="T51" i="745"/>
  <c r="H65" i="745" s="1"/>
  <c r="T58" i="745"/>
  <c r="T55" i="745"/>
  <c r="T60" i="745"/>
  <c r="T61" i="745"/>
  <c r="T54" i="745"/>
  <c r="W88" i="746"/>
  <c r="AC88" i="746"/>
  <c r="AC14" i="746"/>
  <c r="R14" i="746"/>
  <c r="J174" i="746"/>
  <c r="V25" i="746"/>
  <c r="K25" i="746"/>
  <c r="T54" i="746"/>
  <c r="L49" i="746"/>
  <c r="W49" i="746"/>
  <c r="H84" i="746"/>
  <c r="G198" i="745"/>
  <c r="G93" i="745"/>
  <c r="S188" i="745"/>
  <c r="X89" i="745"/>
  <c r="M10" i="745"/>
  <c r="L72" i="745"/>
  <c r="X10" i="745"/>
  <c r="AA88" i="745"/>
  <c r="V23" i="745"/>
  <c r="K23" i="745"/>
  <c r="I165" i="745"/>
  <c r="U17" i="745"/>
  <c r="U165" i="745" s="1"/>
  <c r="J17" i="745"/>
  <c r="I168" i="745"/>
  <c r="U20" i="745"/>
  <c r="U168" i="745" s="1"/>
  <c r="J20" i="745"/>
  <c r="I104" i="745"/>
  <c r="I110" i="745"/>
  <c r="U12" i="745"/>
  <c r="J12" i="745"/>
  <c r="I161" i="745"/>
  <c r="I168" i="746"/>
  <c r="J20" i="746"/>
  <c r="U20" i="746"/>
  <c r="AA193" i="746"/>
  <c r="J4" i="746"/>
  <c r="U4" i="746"/>
  <c r="U52" i="746" s="1"/>
  <c r="J170" i="746"/>
  <c r="V22" i="746"/>
  <c r="K22" i="746"/>
  <c r="I174" i="746"/>
  <c r="T64" i="746"/>
  <c r="AE89" i="746"/>
  <c r="S184" i="746"/>
  <c r="L11" i="746"/>
  <c r="W11" i="746"/>
  <c r="V6" i="746"/>
  <c r="K6" i="746"/>
  <c r="H109" i="746"/>
  <c r="H176" i="746" s="1"/>
  <c r="K6" i="745"/>
  <c r="V6" i="745"/>
  <c r="T162" i="745"/>
  <c r="T168" i="745"/>
  <c r="J162" i="745"/>
  <c r="V14" i="745"/>
  <c r="K14" i="745"/>
  <c r="AE89" i="745"/>
  <c r="T68" i="745"/>
  <c r="I167" i="745"/>
  <c r="U19" i="745"/>
  <c r="U167" i="745" s="1"/>
  <c r="J19" i="745"/>
  <c r="U11" i="745"/>
  <c r="J11" i="745"/>
  <c r="U181" i="745"/>
  <c r="U161" i="745"/>
  <c r="I75" i="746"/>
  <c r="I63" i="746"/>
  <c r="I56" i="746"/>
  <c r="I90" i="746"/>
  <c r="I59" i="746"/>
  <c r="I64" i="746"/>
  <c r="I61" i="746"/>
  <c r="I60" i="746"/>
  <c r="I55" i="746"/>
  <c r="I57" i="746"/>
  <c r="I54" i="746"/>
  <c r="I53" i="746"/>
  <c r="I52" i="746"/>
  <c r="I58" i="746"/>
  <c r="I51" i="746"/>
  <c r="J7" i="746"/>
  <c r="W193" i="746"/>
  <c r="AC193" i="746"/>
  <c r="U72" i="746"/>
  <c r="U68" i="746"/>
  <c r="T191" i="746"/>
  <c r="H185" i="746"/>
  <c r="H182" i="746"/>
  <c r="U88" i="746"/>
  <c r="H190" i="746"/>
  <c r="I166" i="746"/>
  <c r="J18" i="746"/>
  <c r="U18" i="746"/>
  <c r="U166" i="746" s="1"/>
  <c r="T166" i="746"/>
  <c r="AA88" i="746"/>
  <c r="I170" i="746"/>
  <c r="T181" i="746"/>
  <c r="T161" i="746"/>
  <c r="I181" i="746"/>
  <c r="I161" i="746"/>
  <c r="U13" i="746"/>
  <c r="J13" i="746"/>
  <c r="U169" i="746"/>
  <c r="T51" i="746"/>
  <c r="T58" i="746"/>
  <c r="G65" i="746"/>
  <c r="J170" i="745"/>
  <c r="V22" i="745"/>
  <c r="K22" i="745"/>
  <c r="H182" i="745"/>
  <c r="S184" i="745"/>
  <c r="T181" i="745"/>
  <c r="T161" i="745"/>
  <c r="T167" i="745"/>
  <c r="S92" i="745"/>
  <c r="S102" i="745"/>
  <c r="H198" i="745"/>
  <c r="U173" i="745"/>
  <c r="U105" i="745"/>
  <c r="I166" i="745"/>
  <c r="U18" i="745"/>
  <c r="U166" i="745" s="1"/>
  <c r="J18" i="745"/>
  <c r="Q72" i="745"/>
  <c r="AC10" i="745"/>
  <c r="R10" i="745"/>
  <c r="X4" i="745"/>
  <c r="M4" i="745"/>
  <c r="I181" i="745"/>
  <c r="H77" i="744"/>
  <c r="H183" i="744"/>
  <c r="I78" i="744"/>
  <c r="I184" i="744"/>
  <c r="L167" i="744"/>
  <c r="X19" i="744"/>
  <c r="M19" i="744"/>
  <c r="Z194" i="744"/>
  <c r="Z89" i="744"/>
  <c r="Z193" i="744"/>
  <c r="Z88" i="744"/>
  <c r="S80" i="743"/>
  <c r="S186" i="743"/>
  <c r="H85" i="744"/>
  <c r="H191" i="744"/>
  <c r="S84" i="744"/>
  <c r="S190" i="744"/>
  <c r="AE89" i="744"/>
  <c r="S79" i="744"/>
  <c r="S185" i="744"/>
  <c r="I161" i="744"/>
  <c r="I181" i="744"/>
  <c r="U13" i="744"/>
  <c r="J13" i="744"/>
  <c r="I75" i="744"/>
  <c r="I51" i="744"/>
  <c r="I84" i="744"/>
  <c r="I190" i="744"/>
  <c r="S78" i="744"/>
  <c r="S184" i="744"/>
  <c r="J173" i="744"/>
  <c r="J105" i="744"/>
  <c r="K24" i="744"/>
  <c r="V24" i="744"/>
  <c r="T162" i="744"/>
  <c r="T52" i="744"/>
  <c r="M72" i="744"/>
  <c r="Y10" i="744"/>
  <c r="N10" i="744"/>
  <c r="I162" i="744"/>
  <c r="U14" i="744"/>
  <c r="J14" i="744"/>
  <c r="I52" i="744"/>
  <c r="H109" i="744"/>
  <c r="H176" i="744" s="1"/>
  <c r="J32" i="744"/>
  <c r="U32" i="744"/>
  <c r="H83" i="744"/>
  <c r="H189" i="744"/>
  <c r="J175" i="744"/>
  <c r="K9" i="744"/>
  <c r="V9" i="744"/>
  <c r="J165" i="744"/>
  <c r="K17" i="744"/>
  <c r="V17" i="744"/>
  <c r="V165" i="744" s="1"/>
  <c r="S79" i="743"/>
  <c r="S185" i="743"/>
  <c r="J110" i="743"/>
  <c r="J104" i="743"/>
  <c r="K12" i="743"/>
  <c r="V12" i="743"/>
  <c r="I163" i="743"/>
  <c r="U15" i="743"/>
  <c r="U53" i="743" s="1"/>
  <c r="J15" i="743"/>
  <c r="I171" i="743"/>
  <c r="J23" i="743"/>
  <c r="U23" i="743"/>
  <c r="U171" i="743" s="1"/>
  <c r="I174" i="742"/>
  <c r="U25" i="742"/>
  <c r="J25" i="742"/>
  <c r="I164" i="742"/>
  <c r="J16" i="742"/>
  <c r="U16" i="742"/>
  <c r="H82" i="742"/>
  <c r="H109" i="742"/>
  <c r="H176" i="742" s="1"/>
  <c r="G198" i="741"/>
  <c r="V11" i="742"/>
  <c r="K11" i="742"/>
  <c r="I168" i="741"/>
  <c r="U20" i="741"/>
  <c r="J20" i="741"/>
  <c r="H76" i="741"/>
  <c r="H182" i="741"/>
  <c r="V31" i="741"/>
  <c r="K31" i="741"/>
  <c r="I104" i="741"/>
  <c r="I110" i="741"/>
  <c r="U12" i="741"/>
  <c r="I56" i="741"/>
  <c r="J12" i="741"/>
  <c r="I58" i="741"/>
  <c r="I61" i="741"/>
  <c r="H184" i="741"/>
  <c r="U173" i="741"/>
  <c r="U105" i="741"/>
  <c r="I169" i="744"/>
  <c r="J21" i="744"/>
  <c r="U21" i="744"/>
  <c r="U169" i="744" s="1"/>
  <c r="J171" i="744"/>
  <c r="V23" i="744"/>
  <c r="V171" i="744" s="1"/>
  <c r="K23" i="744"/>
  <c r="V110" i="744"/>
  <c r="V104" i="744"/>
  <c r="V63" i="744"/>
  <c r="V57" i="744"/>
  <c r="V54" i="744"/>
  <c r="T105" i="743"/>
  <c r="T173" i="743"/>
  <c r="I92" i="743"/>
  <c r="I102" i="743"/>
  <c r="I170" i="743"/>
  <c r="J22" i="743"/>
  <c r="U22" i="743"/>
  <c r="U170" i="743" s="1"/>
  <c r="T63" i="743"/>
  <c r="T92" i="743"/>
  <c r="T198" i="743" s="1"/>
  <c r="T102" i="743"/>
  <c r="H81" i="743"/>
  <c r="AE88" i="742"/>
  <c r="T162" i="743"/>
  <c r="T52" i="743"/>
  <c r="S109" i="742"/>
  <c r="I173" i="742"/>
  <c r="I105" i="742"/>
  <c r="U24" i="742"/>
  <c r="J24" i="742"/>
  <c r="J32" i="742"/>
  <c r="U32" i="742"/>
  <c r="Z89" i="742"/>
  <c r="S102" i="742"/>
  <c r="S92" i="742"/>
  <c r="Z193" i="742"/>
  <c r="H78" i="742"/>
  <c r="U104" i="742"/>
  <c r="U110" i="742"/>
  <c r="U63" i="742"/>
  <c r="U75" i="742"/>
  <c r="U51" i="742"/>
  <c r="G65" i="742"/>
  <c r="I175" i="742"/>
  <c r="U9" i="742"/>
  <c r="J9" i="742"/>
  <c r="I163" i="741"/>
  <c r="U15" i="741"/>
  <c r="U53" i="741" s="1"/>
  <c r="J15" i="741"/>
  <c r="K181" i="742"/>
  <c r="W13" i="742"/>
  <c r="L13" i="742"/>
  <c r="I174" i="741"/>
  <c r="U25" i="741"/>
  <c r="U174" i="741" s="1"/>
  <c r="J25" i="741"/>
  <c r="I64" i="741"/>
  <c r="U11" i="741"/>
  <c r="J11" i="741"/>
  <c r="I167" i="741"/>
  <c r="U19" i="741"/>
  <c r="U167" i="741" s="1"/>
  <c r="J19" i="741"/>
  <c r="I59" i="741"/>
  <c r="I168" i="744"/>
  <c r="U20" i="744"/>
  <c r="U168" i="744" s="1"/>
  <c r="J20" i="744"/>
  <c r="T164" i="744"/>
  <c r="U171" i="744"/>
  <c r="I58" i="744"/>
  <c r="J6" i="744"/>
  <c r="U6" i="744"/>
  <c r="U164" i="744"/>
  <c r="AC14" i="744"/>
  <c r="R14" i="744"/>
  <c r="L104" i="744"/>
  <c r="L110" i="744"/>
  <c r="M12" i="744"/>
  <c r="X12" i="744"/>
  <c r="H187" i="743"/>
  <c r="I173" i="743"/>
  <c r="I105" i="743"/>
  <c r="J24" i="743"/>
  <c r="U24" i="743"/>
  <c r="T61" i="743"/>
  <c r="Z88" i="743"/>
  <c r="U11" i="743"/>
  <c r="J11" i="743"/>
  <c r="I167" i="743"/>
  <c r="J19" i="743"/>
  <c r="U19" i="743"/>
  <c r="U167" i="743" s="1"/>
  <c r="J8" i="743"/>
  <c r="I62" i="743"/>
  <c r="I86" i="743" s="1"/>
  <c r="N72" i="743"/>
  <c r="Z10" i="743"/>
  <c r="S182" i="743"/>
  <c r="I171" i="742"/>
  <c r="U23" i="742"/>
  <c r="J23" i="742"/>
  <c r="S65" i="742"/>
  <c r="S191" i="742"/>
  <c r="AC88" i="742"/>
  <c r="J162" i="743"/>
  <c r="V14" i="743"/>
  <c r="K14" i="743"/>
  <c r="H183" i="742"/>
  <c r="H83" i="742"/>
  <c r="J104" i="742"/>
  <c r="J110" i="742"/>
  <c r="V12" i="742"/>
  <c r="K12" i="742"/>
  <c r="T82" i="742"/>
  <c r="U193" i="742"/>
  <c r="T175" i="741"/>
  <c r="S102" i="741"/>
  <c r="S92" i="741"/>
  <c r="I53" i="741"/>
  <c r="R14" i="741"/>
  <c r="AC14" i="741"/>
  <c r="V181" i="742"/>
  <c r="U170" i="741"/>
  <c r="T104" i="741"/>
  <c r="T64" i="741"/>
  <c r="T60" i="741"/>
  <c r="T55" i="741"/>
  <c r="T58" i="741"/>
  <c r="T110" i="741"/>
  <c r="T61" i="741"/>
  <c r="T63" i="741"/>
  <c r="T51" i="741"/>
  <c r="T56" i="741"/>
  <c r="T54" i="741"/>
  <c r="T75" i="741"/>
  <c r="T59" i="741"/>
  <c r="T57" i="741"/>
  <c r="I57" i="741"/>
  <c r="AC10" i="741"/>
  <c r="Q72" i="741"/>
  <c r="R10" i="741"/>
  <c r="U32" i="741"/>
  <c r="J32" i="741"/>
  <c r="H109" i="741"/>
  <c r="H176" i="741" s="1"/>
  <c r="Y88" i="741"/>
  <c r="I170" i="741"/>
  <c r="X47" i="744"/>
  <c r="M47" i="744"/>
  <c r="I166" i="744"/>
  <c r="U18" i="744"/>
  <c r="U166" i="744" s="1"/>
  <c r="J18" i="744"/>
  <c r="I59" i="744"/>
  <c r="J92" i="744"/>
  <c r="J198" i="744" s="1"/>
  <c r="J102" i="744"/>
  <c r="H191" i="743"/>
  <c r="I166" i="743"/>
  <c r="J18" i="743"/>
  <c r="U18" i="743"/>
  <c r="U166" i="743" s="1"/>
  <c r="T58" i="743"/>
  <c r="H109" i="743"/>
  <c r="H176" i="743" s="1"/>
  <c r="I75" i="743"/>
  <c r="I90" i="743"/>
  <c r="I63" i="743"/>
  <c r="I56" i="743"/>
  <c r="I59" i="743"/>
  <c r="I57" i="743"/>
  <c r="I64" i="743"/>
  <c r="I60" i="743"/>
  <c r="I52" i="743"/>
  <c r="I55" i="743"/>
  <c r="I54" i="743"/>
  <c r="J7" i="743"/>
  <c r="I51" i="743"/>
  <c r="I58" i="743"/>
  <c r="I53" i="743"/>
  <c r="I61" i="743"/>
  <c r="I169" i="743"/>
  <c r="J21" i="743"/>
  <c r="U21" i="743"/>
  <c r="U169" i="743" s="1"/>
  <c r="H189" i="743"/>
  <c r="V4" i="743"/>
  <c r="K4" i="743"/>
  <c r="I169" i="742"/>
  <c r="J21" i="742"/>
  <c r="U21" i="742"/>
  <c r="AC193" i="742"/>
  <c r="U162" i="743"/>
  <c r="U52" i="743"/>
  <c r="S184" i="742"/>
  <c r="L72" i="742"/>
  <c r="X10" i="742"/>
  <c r="M10" i="742"/>
  <c r="I92" i="742"/>
  <c r="I102" i="742"/>
  <c r="T83" i="742"/>
  <c r="O15" i="742"/>
  <c r="Z15" i="742"/>
  <c r="L72" i="741"/>
  <c r="M10" i="741"/>
  <c r="X10" i="741"/>
  <c r="J161" i="742"/>
  <c r="I55" i="741"/>
  <c r="K22" i="741"/>
  <c r="J170" i="741"/>
  <c r="V22" i="741"/>
  <c r="J175" i="741"/>
  <c r="K9" i="741"/>
  <c r="V9" i="741"/>
  <c r="I54" i="741"/>
  <c r="AA193" i="741"/>
  <c r="T181" i="741"/>
  <c r="T161" i="741"/>
  <c r="I169" i="741"/>
  <c r="U21" i="741"/>
  <c r="U169" i="741" s="1"/>
  <c r="J21" i="741"/>
  <c r="K17" i="741"/>
  <c r="J165" i="741"/>
  <c r="V17" i="741"/>
  <c r="S92" i="744"/>
  <c r="S102" i="744"/>
  <c r="Y194" i="744"/>
  <c r="Y89" i="744"/>
  <c r="K92" i="744"/>
  <c r="K198" i="744" s="1"/>
  <c r="K102" i="744"/>
  <c r="K62" i="744"/>
  <c r="K86" i="744" s="1"/>
  <c r="L8" i="744"/>
  <c r="I168" i="743"/>
  <c r="J20" i="743"/>
  <c r="U20" i="743"/>
  <c r="U168" i="743" s="1"/>
  <c r="T186" i="743"/>
  <c r="W194" i="743"/>
  <c r="W88" i="743"/>
  <c r="Z15" i="743"/>
  <c r="O15" i="743"/>
  <c r="H76" i="743"/>
  <c r="T169" i="743"/>
  <c r="T59" i="743"/>
  <c r="S189" i="743"/>
  <c r="J175" i="743"/>
  <c r="K9" i="743"/>
  <c r="V9" i="743"/>
  <c r="H188" i="742"/>
  <c r="I168" i="742"/>
  <c r="J20" i="742"/>
  <c r="U20" i="742"/>
  <c r="U58" i="742" s="1"/>
  <c r="U31" i="742"/>
  <c r="J31" i="742"/>
  <c r="AE89" i="742"/>
  <c r="T184" i="742"/>
  <c r="H84" i="742"/>
  <c r="U10" i="742"/>
  <c r="U60" i="742" s="1"/>
  <c r="I72" i="742"/>
  <c r="J162" i="742"/>
  <c r="V14" i="742"/>
  <c r="K14" i="742"/>
  <c r="T80" i="742"/>
  <c r="S65" i="741"/>
  <c r="I171" i="741"/>
  <c r="U23" i="741"/>
  <c r="U171" i="741" s="1"/>
  <c r="J23" i="741"/>
  <c r="H79" i="741"/>
  <c r="J181" i="742"/>
  <c r="J75" i="741"/>
  <c r="J57" i="741"/>
  <c r="J64" i="741"/>
  <c r="J60" i="741"/>
  <c r="J52" i="741"/>
  <c r="J55" i="741"/>
  <c r="J53" i="741"/>
  <c r="J51" i="741"/>
  <c r="K7" i="741"/>
  <c r="J59" i="741"/>
  <c r="J90" i="741"/>
  <c r="J56" i="741"/>
  <c r="J63" i="741"/>
  <c r="J61" i="741"/>
  <c r="J58" i="741"/>
  <c r="I75" i="741"/>
  <c r="AA88" i="741"/>
  <c r="U47" i="741"/>
  <c r="J47" i="741"/>
  <c r="J166" i="741"/>
  <c r="K18" i="741"/>
  <c r="V18" i="741"/>
  <c r="I162" i="741"/>
  <c r="AA15" i="741"/>
  <c r="P15" i="741"/>
  <c r="T52" i="741"/>
  <c r="J174" i="744"/>
  <c r="K25" i="744"/>
  <c r="V25" i="744"/>
  <c r="V174" i="744" s="1"/>
  <c r="U48" i="744"/>
  <c r="J48" i="744"/>
  <c r="T167" i="744"/>
  <c r="H102" i="744"/>
  <c r="H92" i="744"/>
  <c r="H78" i="744"/>
  <c r="T181" i="744"/>
  <c r="T161" i="744"/>
  <c r="I92" i="744"/>
  <c r="I198" i="744" s="1"/>
  <c r="I102" i="744"/>
  <c r="T166" i="744"/>
  <c r="S65" i="744"/>
  <c r="S98" i="744" s="1"/>
  <c r="AC68" i="744"/>
  <c r="AB15" i="744"/>
  <c r="Q15" i="744"/>
  <c r="W102" i="744"/>
  <c r="W92" i="744"/>
  <c r="W198" i="744" s="1"/>
  <c r="U49" i="744"/>
  <c r="J49" i="744"/>
  <c r="S187" i="743"/>
  <c r="S109" i="743"/>
  <c r="I164" i="743"/>
  <c r="J16" i="743"/>
  <c r="U16" i="743"/>
  <c r="U164" i="743" s="1"/>
  <c r="V49" i="743"/>
  <c r="K49" i="743"/>
  <c r="T60" i="743"/>
  <c r="X193" i="743"/>
  <c r="H80" i="743"/>
  <c r="I167" i="742"/>
  <c r="U19" i="742"/>
  <c r="U167" i="742" s="1"/>
  <c r="J19" i="742"/>
  <c r="H102" i="742"/>
  <c r="H92" i="742"/>
  <c r="T191" i="742"/>
  <c r="V47" i="742"/>
  <c r="K47" i="742"/>
  <c r="AB193" i="742"/>
  <c r="AA88" i="742"/>
  <c r="H184" i="742"/>
  <c r="T185" i="742"/>
  <c r="S190" i="741"/>
  <c r="H76" i="742"/>
  <c r="H182" i="742"/>
  <c r="X49" i="742"/>
  <c r="M49" i="742"/>
  <c r="U52" i="742"/>
  <c r="T78" i="742"/>
  <c r="T60" i="742"/>
  <c r="I63" i="741"/>
  <c r="I51" i="741"/>
  <c r="G65" i="741"/>
  <c r="J62" i="741"/>
  <c r="J86" i="741" s="1"/>
  <c r="K8" i="741"/>
  <c r="K4" i="742"/>
  <c r="V4" i="742"/>
  <c r="V161" i="742" s="1"/>
  <c r="J6" i="741"/>
  <c r="U6" i="741"/>
  <c r="I161" i="741"/>
  <c r="I181" i="741"/>
  <c r="U13" i="741"/>
  <c r="J13" i="741"/>
  <c r="J162" i="741"/>
  <c r="V14" i="741"/>
  <c r="K14" i="741"/>
  <c r="V49" i="741"/>
  <c r="K49" i="741"/>
  <c r="S186" i="744"/>
  <c r="K164" i="744"/>
  <c r="L16" i="744"/>
  <c r="W16" i="744"/>
  <c r="S189" i="744"/>
  <c r="T173" i="744"/>
  <c r="T105" i="744"/>
  <c r="T169" i="744"/>
  <c r="U104" i="744"/>
  <c r="U110" i="744"/>
  <c r="U75" i="744"/>
  <c r="U61" i="744"/>
  <c r="U63" i="744"/>
  <c r="U56" i="744"/>
  <c r="U64" i="744"/>
  <c r="U60" i="744"/>
  <c r="U51" i="744"/>
  <c r="U55" i="744"/>
  <c r="U59" i="744"/>
  <c r="U54" i="744"/>
  <c r="U57" i="744"/>
  <c r="V167" i="744"/>
  <c r="I56" i="744"/>
  <c r="G65" i="744"/>
  <c r="W48" i="743"/>
  <c r="L48" i="743"/>
  <c r="G65" i="743"/>
  <c r="AC14" i="743"/>
  <c r="R14" i="743"/>
  <c r="K6" i="743"/>
  <c r="V6" i="743"/>
  <c r="K31" i="743"/>
  <c r="V31" i="743"/>
  <c r="T64" i="743"/>
  <c r="I181" i="743"/>
  <c r="I161" i="743"/>
  <c r="U13" i="743"/>
  <c r="U51" i="743" s="1"/>
  <c r="J13" i="743"/>
  <c r="AC10" i="743"/>
  <c r="Q72" i="743"/>
  <c r="R10" i="743"/>
  <c r="U32" i="743"/>
  <c r="J32" i="743"/>
  <c r="Y68" i="743"/>
  <c r="Y72" i="743"/>
  <c r="S188" i="742"/>
  <c r="I166" i="742"/>
  <c r="J18" i="742"/>
  <c r="U18" i="742"/>
  <c r="J62" i="742"/>
  <c r="J86" i="742" s="1"/>
  <c r="K8" i="742"/>
  <c r="AA89" i="742"/>
  <c r="AB88" i="742"/>
  <c r="AA193" i="742"/>
  <c r="H185" i="742"/>
  <c r="J170" i="742"/>
  <c r="V22" i="742"/>
  <c r="K22" i="742"/>
  <c r="V48" i="742"/>
  <c r="K48" i="742"/>
  <c r="I162" i="742"/>
  <c r="T79" i="742"/>
  <c r="I190" i="741"/>
  <c r="H85" i="741"/>
  <c r="H191" i="741"/>
  <c r="H189" i="741"/>
  <c r="X193" i="741"/>
  <c r="S82" i="741"/>
  <c r="S188" i="741"/>
  <c r="I164" i="741"/>
  <c r="U16" i="741"/>
  <c r="U164" i="741" s="1"/>
  <c r="J16" i="741"/>
  <c r="W15" i="742"/>
  <c r="T173" i="741"/>
  <c r="T105" i="741"/>
  <c r="Z193" i="741"/>
  <c r="T170" i="741"/>
  <c r="T169" i="741"/>
  <c r="I170" i="744"/>
  <c r="J22" i="744"/>
  <c r="U22" i="744"/>
  <c r="U170" i="744" s="1"/>
  <c r="T104" i="744"/>
  <c r="T110" i="744"/>
  <c r="T55" i="744"/>
  <c r="T75" i="744"/>
  <c r="T61" i="744"/>
  <c r="T63" i="744"/>
  <c r="T64" i="744"/>
  <c r="T60" i="744"/>
  <c r="T56" i="744"/>
  <c r="T51" i="744"/>
  <c r="T59" i="744"/>
  <c r="T54" i="744"/>
  <c r="T57" i="744"/>
  <c r="T58" i="744"/>
  <c r="S191" i="744"/>
  <c r="K163" i="744"/>
  <c r="W15" i="744"/>
  <c r="W53" i="744" s="1"/>
  <c r="R72" i="744"/>
  <c r="AD10" i="744"/>
  <c r="V53" i="744"/>
  <c r="X4" i="744"/>
  <c r="M4" i="744"/>
  <c r="T53" i="744"/>
  <c r="J90" i="744"/>
  <c r="J57" i="744"/>
  <c r="J64" i="744"/>
  <c r="J75" i="744"/>
  <c r="J63" i="744"/>
  <c r="J53" i="744"/>
  <c r="J61" i="744"/>
  <c r="J60" i="744"/>
  <c r="K7" i="744"/>
  <c r="J56" i="744"/>
  <c r="J52" i="744"/>
  <c r="J51" i="744"/>
  <c r="J55" i="744"/>
  <c r="J59" i="744"/>
  <c r="J54" i="744"/>
  <c r="Y31" i="744"/>
  <c r="N31" i="744"/>
  <c r="S109" i="744"/>
  <c r="U11" i="744"/>
  <c r="J11" i="744"/>
  <c r="W57" i="744"/>
  <c r="Y88" i="744"/>
  <c r="H102" i="743"/>
  <c r="H92" i="743"/>
  <c r="S184" i="743"/>
  <c r="V47" i="743"/>
  <c r="K47" i="743"/>
  <c r="S65" i="743"/>
  <c r="S102" i="743"/>
  <c r="S92" i="743"/>
  <c r="U104" i="743"/>
  <c r="U64" i="743"/>
  <c r="U58" i="743"/>
  <c r="U61" i="743"/>
  <c r="U63" i="743"/>
  <c r="U56" i="743"/>
  <c r="U110" i="743"/>
  <c r="U57" i="743"/>
  <c r="U59" i="743"/>
  <c r="T55" i="743"/>
  <c r="T57" i="743"/>
  <c r="T181" i="743"/>
  <c r="T161" i="743"/>
  <c r="T51" i="743"/>
  <c r="I165" i="743"/>
  <c r="J17" i="743"/>
  <c r="U17" i="743"/>
  <c r="U165" i="743" s="1"/>
  <c r="H79" i="743"/>
  <c r="H77" i="743"/>
  <c r="I174" i="743"/>
  <c r="J25" i="743"/>
  <c r="U25" i="743"/>
  <c r="U174" i="743" s="1"/>
  <c r="H182" i="743"/>
  <c r="I165" i="742"/>
  <c r="J17" i="742"/>
  <c r="U17" i="742"/>
  <c r="U165" i="742" s="1"/>
  <c r="AC89" i="742"/>
  <c r="T88" i="742"/>
  <c r="S189" i="742"/>
  <c r="I163" i="742"/>
  <c r="I59" i="742"/>
  <c r="I75" i="742"/>
  <c r="I60" i="742"/>
  <c r="I90" i="742"/>
  <c r="I63" i="742"/>
  <c r="I58" i="742"/>
  <c r="I53" i="742"/>
  <c r="I64" i="742"/>
  <c r="I51" i="742"/>
  <c r="I55" i="742"/>
  <c r="I54" i="742"/>
  <c r="I56" i="742"/>
  <c r="I61" i="742"/>
  <c r="I57" i="742"/>
  <c r="J7" i="742"/>
  <c r="I52" i="742"/>
  <c r="K6" i="742"/>
  <c r="V6" i="742"/>
  <c r="T81" i="742"/>
  <c r="T102" i="742"/>
  <c r="T92" i="742"/>
  <c r="T198" i="742" s="1"/>
  <c r="T76" i="742"/>
  <c r="H82" i="741"/>
  <c r="H188" i="741"/>
  <c r="X88" i="741"/>
  <c r="S79" i="741"/>
  <c r="S185" i="741"/>
  <c r="X89" i="741"/>
  <c r="T171" i="741"/>
  <c r="V53" i="742"/>
  <c r="S98" i="741"/>
  <c r="S74" i="741"/>
  <c r="S109" i="741"/>
  <c r="I52" i="741"/>
  <c r="U53" i="742"/>
  <c r="U162" i="741"/>
  <c r="U52" i="741"/>
  <c r="Z88" i="741"/>
  <c r="H81" i="741"/>
  <c r="U48" i="741"/>
  <c r="J48" i="741"/>
  <c r="H187" i="741"/>
  <c r="J105" i="741"/>
  <c r="K24" i="741"/>
  <c r="J173" i="741"/>
  <c r="V24" i="741"/>
  <c r="K4" i="741"/>
  <c r="V4" i="741"/>
  <c r="H78" i="740"/>
  <c r="M47" i="739"/>
  <c r="X47" i="739"/>
  <c r="G65" i="739"/>
  <c r="G93" i="739" s="1"/>
  <c r="G192" i="740"/>
  <c r="G87" i="740"/>
  <c r="I163" i="740"/>
  <c r="U15" i="740"/>
  <c r="U53" i="740" s="1"/>
  <c r="J15" i="740"/>
  <c r="J53" i="740" s="1"/>
  <c r="M165" i="740"/>
  <c r="Y17" i="740"/>
  <c r="Y165" i="740" s="1"/>
  <c r="N17" i="740"/>
  <c r="J162" i="740"/>
  <c r="V14" i="740"/>
  <c r="K14" i="740"/>
  <c r="H79" i="740"/>
  <c r="V167" i="740"/>
  <c r="I109" i="740"/>
  <c r="I176" i="740" s="1"/>
  <c r="AD89" i="740"/>
  <c r="S79" i="739"/>
  <c r="S185" i="739"/>
  <c r="T55" i="739"/>
  <c r="T110" i="739"/>
  <c r="T75" i="739"/>
  <c r="T60" i="739"/>
  <c r="T51" i="739"/>
  <c r="T58" i="739"/>
  <c r="T56" i="739"/>
  <c r="T61" i="739"/>
  <c r="T63" i="739"/>
  <c r="T64" i="739"/>
  <c r="T59" i="739"/>
  <c r="T104" i="739"/>
  <c r="T57" i="739"/>
  <c r="T54" i="739"/>
  <c r="S187" i="739"/>
  <c r="K20" i="739"/>
  <c r="V20" i="739"/>
  <c r="S102" i="739"/>
  <c r="S92" i="739"/>
  <c r="I181" i="739"/>
  <c r="I161" i="739"/>
  <c r="J13" i="739"/>
  <c r="U13" i="739"/>
  <c r="T173" i="739"/>
  <c r="T105" i="739"/>
  <c r="L22" i="739"/>
  <c r="W22" i="739"/>
  <c r="G93" i="740"/>
  <c r="J174" i="740"/>
  <c r="V25" i="740"/>
  <c r="V174" i="740" s="1"/>
  <c r="K25" i="740"/>
  <c r="J164" i="740"/>
  <c r="V16" i="740"/>
  <c r="V164" i="740" s="1"/>
  <c r="K16" i="740"/>
  <c r="T175" i="740"/>
  <c r="AC194" i="740"/>
  <c r="AC89" i="740"/>
  <c r="T194" i="740"/>
  <c r="T89" i="740"/>
  <c r="T53" i="740"/>
  <c r="U162" i="740"/>
  <c r="U52" i="740"/>
  <c r="H109" i="740"/>
  <c r="H176" i="740" s="1"/>
  <c r="G198" i="739"/>
  <c r="K173" i="740"/>
  <c r="K105" i="740"/>
  <c r="W24" i="740"/>
  <c r="L24" i="740"/>
  <c r="H184" i="739"/>
  <c r="H79" i="739"/>
  <c r="H185" i="739"/>
  <c r="H186" i="739"/>
  <c r="I165" i="739"/>
  <c r="J17" i="739"/>
  <c r="U17" i="739"/>
  <c r="U165" i="739" s="1"/>
  <c r="I72" i="739"/>
  <c r="U10" i="739"/>
  <c r="U174" i="739" s="1"/>
  <c r="AE89" i="739"/>
  <c r="H109" i="739"/>
  <c r="H176" i="739" s="1"/>
  <c r="I171" i="739"/>
  <c r="I104" i="739"/>
  <c r="J12" i="739"/>
  <c r="I110" i="739"/>
  <c r="U12" i="739"/>
  <c r="U169" i="739" s="1"/>
  <c r="T174" i="739"/>
  <c r="J174" i="739"/>
  <c r="V25" i="739"/>
  <c r="V174" i="739" s="1"/>
  <c r="K25" i="739"/>
  <c r="U32" i="739"/>
  <c r="J32" i="739"/>
  <c r="W4" i="739"/>
  <c r="L4" i="739"/>
  <c r="I164" i="739"/>
  <c r="U16" i="739"/>
  <c r="J16" i="739"/>
  <c r="AB194" i="740"/>
  <c r="AB89" i="740"/>
  <c r="AB193" i="740"/>
  <c r="J169" i="740"/>
  <c r="V21" i="740"/>
  <c r="K21" i="740"/>
  <c r="H77" i="740"/>
  <c r="V173" i="740"/>
  <c r="V105" i="740"/>
  <c r="J166" i="740"/>
  <c r="V18" i="740"/>
  <c r="V166" i="740" s="1"/>
  <c r="K18" i="740"/>
  <c r="AB4" i="740"/>
  <c r="Q4" i="740"/>
  <c r="U161" i="740"/>
  <c r="I75" i="739"/>
  <c r="I54" i="739"/>
  <c r="I90" i="739"/>
  <c r="I63" i="739"/>
  <c r="I58" i="739"/>
  <c r="I64" i="739"/>
  <c r="I61" i="739"/>
  <c r="I60" i="739"/>
  <c r="I59" i="739"/>
  <c r="J7" i="739"/>
  <c r="I56" i="739"/>
  <c r="I53" i="739"/>
  <c r="I51" i="739"/>
  <c r="I57" i="739"/>
  <c r="I52" i="739"/>
  <c r="I55" i="739"/>
  <c r="H83" i="739"/>
  <c r="T168" i="739"/>
  <c r="J11" i="739"/>
  <c r="U11" i="739"/>
  <c r="W14" i="739"/>
  <c r="L14" i="739"/>
  <c r="S189" i="739"/>
  <c r="M72" i="739"/>
  <c r="Y10" i="739"/>
  <c r="N10" i="739"/>
  <c r="T164" i="739"/>
  <c r="U167" i="739"/>
  <c r="K168" i="740"/>
  <c r="W20" i="740"/>
  <c r="L20" i="740"/>
  <c r="U6" i="740"/>
  <c r="J6" i="740"/>
  <c r="H82" i="739"/>
  <c r="T181" i="739"/>
  <c r="T161" i="739"/>
  <c r="S188" i="740"/>
  <c r="J104" i="740"/>
  <c r="J110" i="740"/>
  <c r="K12" i="740"/>
  <c r="V12" i="740"/>
  <c r="AA89" i="740"/>
  <c r="T110" i="740"/>
  <c r="T59" i="740"/>
  <c r="T51" i="740"/>
  <c r="T65" i="740" s="1"/>
  <c r="T75" i="740"/>
  <c r="T54" i="740"/>
  <c r="T104" i="740"/>
  <c r="T58" i="740"/>
  <c r="T60" i="740"/>
  <c r="T63" i="740"/>
  <c r="T56" i="740"/>
  <c r="T61" i="740"/>
  <c r="T55" i="740"/>
  <c r="T64" i="740"/>
  <c r="T57" i="740"/>
  <c r="X23" i="740"/>
  <c r="M23" i="740"/>
  <c r="U171" i="740"/>
  <c r="T52" i="740"/>
  <c r="U181" i="740"/>
  <c r="U6" i="739"/>
  <c r="J6" i="739"/>
  <c r="W15" i="739"/>
  <c r="W194" i="739"/>
  <c r="W89" i="739"/>
  <c r="S109" i="739"/>
  <c r="W88" i="739"/>
  <c r="Q72" i="739"/>
  <c r="R10" i="739"/>
  <c r="AC10" i="739"/>
  <c r="I62" i="739"/>
  <c r="I86" i="739" s="1"/>
  <c r="J8" i="739"/>
  <c r="H188" i="739"/>
  <c r="T171" i="739"/>
  <c r="I174" i="739"/>
  <c r="J167" i="739"/>
  <c r="K19" i="739"/>
  <c r="V19" i="739"/>
  <c r="V167" i="739" s="1"/>
  <c r="V168" i="740"/>
  <c r="U110" i="740"/>
  <c r="U75" i="740"/>
  <c r="U54" i="740"/>
  <c r="U64" i="740"/>
  <c r="U104" i="740"/>
  <c r="U63" i="740"/>
  <c r="U57" i="740"/>
  <c r="U58" i="740"/>
  <c r="U51" i="740"/>
  <c r="I65" i="740" s="1"/>
  <c r="U56" i="740"/>
  <c r="U60" i="740"/>
  <c r="U61" i="740"/>
  <c r="U59" i="740"/>
  <c r="U55" i="740"/>
  <c r="S109" i="740"/>
  <c r="R14" i="740"/>
  <c r="AC14" i="740"/>
  <c r="K32" i="740"/>
  <c r="V32" i="740"/>
  <c r="I102" i="740"/>
  <c r="I92" i="740"/>
  <c r="I198" i="740" s="1"/>
  <c r="J181" i="740"/>
  <c r="J161" i="740"/>
  <c r="V13" i="740"/>
  <c r="K13" i="740"/>
  <c r="H184" i="740"/>
  <c r="T161" i="740"/>
  <c r="W47" i="740"/>
  <c r="L47" i="740"/>
  <c r="H83" i="740"/>
  <c r="X19" i="740"/>
  <c r="L167" i="740"/>
  <c r="M19" i="740"/>
  <c r="H189" i="740"/>
  <c r="S189" i="740"/>
  <c r="I188" i="740"/>
  <c r="L72" i="740"/>
  <c r="X10" i="740"/>
  <c r="M10" i="740"/>
  <c r="U164" i="740"/>
  <c r="U194" i="740"/>
  <c r="U89" i="740"/>
  <c r="U88" i="740"/>
  <c r="I190" i="740"/>
  <c r="J49" i="740"/>
  <c r="U49" i="740"/>
  <c r="W11" i="740"/>
  <c r="L11" i="740"/>
  <c r="I186" i="740"/>
  <c r="T181" i="740"/>
  <c r="J170" i="740"/>
  <c r="V22" i="740"/>
  <c r="K22" i="740"/>
  <c r="G98" i="740"/>
  <c r="I62" i="740"/>
  <c r="I86" i="740" s="1"/>
  <c r="J8" i="740"/>
  <c r="J61" i="740"/>
  <c r="J63" i="740"/>
  <c r="J90" i="740"/>
  <c r="J59" i="740"/>
  <c r="J55" i="740"/>
  <c r="J75" i="740"/>
  <c r="J64" i="740"/>
  <c r="J56" i="740"/>
  <c r="J54" i="740"/>
  <c r="J52" i="740"/>
  <c r="K7" i="740"/>
  <c r="J57" i="740"/>
  <c r="J51" i="740"/>
  <c r="J60" i="740"/>
  <c r="J58" i="740"/>
  <c r="Q72" i="740"/>
  <c r="R10" i="740"/>
  <c r="AC10" i="740"/>
  <c r="T162" i="740"/>
  <c r="AB72" i="739"/>
  <c r="Y194" i="739"/>
  <c r="Y89" i="739"/>
  <c r="I162" i="739"/>
  <c r="L23" i="739"/>
  <c r="W23" i="739"/>
  <c r="W193" i="739"/>
  <c r="AD193" i="739"/>
  <c r="I167" i="739"/>
  <c r="AA15" i="739"/>
  <c r="P15" i="739"/>
  <c r="U31" i="740"/>
  <c r="J31" i="740"/>
  <c r="J175" i="740"/>
  <c r="K9" i="740"/>
  <c r="V9" i="740"/>
  <c r="S92" i="740"/>
  <c r="S102" i="740"/>
  <c r="H92" i="740"/>
  <c r="H102" i="740"/>
  <c r="S184" i="740"/>
  <c r="V165" i="740"/>
  <c r="U170" i="740"/>
  <c r="H85" i="740"/>
  <c r="U48" i="740"/>
  <c r="J48" i="740"/>
  <c r="S182" i="739"/>
  <c r="T170" i="739"/>
  <c r="I163" i="739"/>
  <c r="H183" i="739"/>
  <c r="J175" i="739"/>
  <c r="V9" i="739"/>
  <c r="K9" i="739"/>
  <c r="I105" i="739"/>
  <c r="I173" i="739"/>
  <c r="J24" i="739"/>
  <c r="U24" i="739"/>
  <c r="Y31" i="739"/>
  <c r="N31" i="739"/>
  <c r="X88" i="739"/>
  <c r="G74" i="740"/>
  <c r="S185" i="740"/>
  <c r="S65" i="740"/>
  <c r="S98" i="740" s="1"/>
  <c r="W68" i="740"/>
  <c r="W72" i="740"/>
  <c r="AD88" i="740"/>
  <c r="S186" i="740"/>
  <c r="AC88" i="740"/>
  <c r="U169" i="740"/>
  <c r="P15" i="740"/>
  <c r="AA15" i="740"/>
  <c r="I53" i="740"/>
  <c r="AA88" i="740"/>
  <c r="T162" i="739"/>
  <c r="T52" i="739"/>
  <c r="W48" i="739"/>
  <c r="L48" i="739"/>
  <c r="T169" i="739"/>
  <c r="I166" i="739"/>
  <c r="U18" i="739"/>
  <c r="U166" i="739" s="1"/>
  <c r="J18" i="739"/>
  <c r="J169" i="739"/>
  <c r="V21" i="739"/>
  <c r="K21" i="739"/>
  <c r="M49" i="739"/>
  <c r="X49" i="739"/>
  <c r="X193" i="739"/>
  <c r="AD89" i="739"/>
  <c r="I80" i="738"/>
  <c r="I186" i="738"/>
  <c r="I79" i="738"/>
  <c r="I185" i="738"/>
  <c r="T65" i="738"/>
  <c r="U31" i="738"/>
  <c r="J31" i="738"/>
  <c r="H102" i="738"/>
  <c r="H92" i="738"/>
  <c r="U6" i="738"/>
  <c r="J6" i="738"/>
  <c r="U173" i="738"/>
  <c r="U105" i="738"/>
  <c r="H79" i="738"/>
  <c r="H65" i="738"/>
  <c r="J104" i="738"/>
  <c r="J110" i="738"/>
  <c r="V12" i="738"/>
  <c r="K12" i="738"/>
  <c r="U104" i="738"/>
  <c r="U110" i="738"/>
  <c r="U63" i="738"/>
  <c r="U59" i="738"/>
  <c r="U64" i="738"/>
  <c r="U51" i="738"/>
  <c r="U54" i="738"/>
  <c r="U75" i="738"/>
  <c r="V11" i="738"/>
  <c r="K11" i="738"/>
  <c r="K49" i="738"/>
  <c r="V49" i="738"/>
  <c r="J75" i="738"/>
  <c r="J90" i="738"/>
  <c r="J59" i="738"/>
  <c r="J54" i="738"/>
  <c r="J58" i="738"/>
  <c r="K7" i="738"/>
  <c r="J52" i="738"/>
  <c r="J63" i="738"/>
  <c r="J51" i="738"/>
  <c r="I167" i="738"/>
  <c r="J19" i="738"/>
  <c r="U19" i="738"/>
  <c r="U167" i="738" s="1"/>
  <c r="S102" i="738"/>
  <c r="S92" i="738"/>
  <c r="G65" i="738"/>
  <c r="Z15" i="738"/>
  <c r="O15" i="738"/>
  <c r="T80" i="738"/>
  <c r="I170" i="738"/>
  <c r="J22" i="738"/>
  <c r="J60" i="738" s="1"/>
  <c r="U22" i="738"/>
  <c r="T64" i="738"/>
  <c r="T75" i="738"/>
  <c r="I169" i="738"/>
  <c r="J21" i="738"/>
  <c r="U21" i="738"/>
  <c r="U169" i="738" s="1"/>
  <c r="U48" i="738"/>
  <c r="J48" i="738"/>
  <c r="T175" i="738"/>
  <c r="K4" i="738"/>
  <c r="V4" i="738"/>
  <c r="T89" i="738"/>
  <c r="I102" i="738"/>
  <c r="I92" i="738"/>
  <c r="I198" i="738" s="1"/>
  <c r="I57" i="738"/>
  <c r="J175" i="738"/>
  <c r="V9" i="738"/>
  <c r="K9" i="738"/>
  <c r="I183" i="738"/>
  <c r="U88" i="738"/>
  <c r="I165" i="738"/>
  <c r="J17" i="738"/>
  <c r="U17" i="738"/>
  <c r="U165" i="738" s="1"/>
  <c r="U32" i="738"/>
  <c r="J32" i="738"/>
  <c r="T190" i="738"/>
  <c r="I171" i="738"/>
  <c r="J23" i="738"/>
  <c r="U23" i="738"/>
  <c r="U61" i="738" s="1"/>
  <c r="I72" i="738"/>
  <c r="U10" i="738"/>
  <c r="U55" i="738" s="1"/>
  <c r="Z88" i="738"/>
  <c r="AA194" i="738"/>
  <c r="AA89" i="738"/>
  <c r="H184" i="738"/>
  <c r="I58" i="738"/>
  <c r="S190" i="738"/>
  <c r="AE88" i="738"/>
  <c r="H80" i="738"/>
  <c r="J168" i="738"/>
  <c r="V20" i="738"/>
  <c r="V168" i="738" s="1"/>
  <c r="K20" i="738"/>
  <c r="AE89" i="738"/>
  <c r="T189" i="738"/>
  <c r="T53" i="738"/>
  <c r="J173" i="738"/>
  <c r="J105" i="738"/>
  <c r="V24" i="738"/>
  <c r="K24" i="738"/>
  <c r="I54" i="738"/>
  <c r="I109" i="738" s="1"/>
  <c r="I176" i="738" s="1"/>
  <c r="I52" i="738"/>
  <c r="I166" i="738"/>
  <c r="J18" i="738"/>
  <c r="J56" i="738" s="1"/>
  <c r="U18" i="738"/>
  <c r="U166" i="738" s="1"/>
  <c r="I174" i="738"/>
  <c r="J25" i="738"/>
  <c r="J64" i="738" s="1"/>
  <c r="U25" i="738"/>
  <c r="U174" i="738" s="1"/>
  <c r="Z194" i="738"/>
  <c r="Z89" i="738"/>
  <c r="U193" i="738"/>
  <c r="T58" i="738"/>
  <c r="J164" i="738"/>
  <c r="V16" i="738"/>
  <c r="V164" i="738" s="1"/>
  <c r="K16" i="738"/>
  <c r="H185" i="738"/>
  <c r="U181" i="738"/>
  <c r="S184" i="738"/>
  <c r="I61" i="738"/>
  <c r="I60" i="738"/>
  <c r="AC68" i="738"/>
  <c r="AC72" i="738"/>
  <c r="U89" i="738"/>
  <c r="H109" i="738"/>
  <c r="H176" i="738" s="1"/>
  <c r="T165" i="738"/>
  <c r="T55" i="738"/>
  <c r="T109" i="738" s="1"/>
  <c r="T176" i="738" s="1"/>
  <c r="H188" i="738"/>
  <c r="R14" i="738"/>
  <c r="AC14" i="738"/>
  <c r="U47" i="738"/>
  <c r="J47" i="738"/>
  <c r="S109" i="738"/>
  <c r="S65" i="738"/>
  <c r="S98" i="738" s="1"/>
  <c r="T191" i="738"/>
  <c r="T78" i="738"/>
  <c r="AB88" i="738"/>
  <c r="T102" i="738"/>
  <c r="T92" i="738"/>
  <c r="T198" i="738" s="1"/>
  <c r="T187" i="738"/>
  <c r="I163" i="738"/>
  <c r="U15" i="738"/>
  <c r="U53" i="738" s="1"/>
  <c r="J15" i="738"/>
  <c r="L72" i="738"/>
  <c r="X10" i="738"/>
  <c r="M10" i="738"/>
  <c r="J181" i="738"/>
  <c r="J161" i="738"/>
  <c r="V13" i="738"/>
  <c r="K13" i="738"/>
  <c r="U164" i="738"/>
  <c r="H190" i="738"/>
  <c r="I164" i="738"/>
  <c r="H76" i="738"/>
  <c r="I161" i="738"/>
  <c r="T76" i="738"/>
  <c r="K162" i="738"/>
  <c r="W14" i="738"/>
  <c r="L14" i="738"/>
  <c r="J62" i="738"/>
  <c r="J86" i="738" s="1"/>
  <c r="K8" i="738"/>
  <c r="I59" i="738"/>
  <c r="I64" i="738"/>
  <c r="AB89" i="738"/>
  <c r="H27" i="664"/>
  <c r="H26" i="664"/>
  <c r="U171" i="739" l="1"/>
  <c r="S192" i="739"/>
  <c r="S74" i="739"/>
  <c r="S98" i="739"/>
  <c r="U53" i="739"/>
  <c r="H192" i="745"/>
  <c r="H87" i="745"/>
  <c r="H91" i="745" s="1"/>
  <c r="H98" i="745"/>
  <c r="H93" i="745"/>
  <c r="H74" i="745"/>
  <c r="U76" i="746"/>
  <c r="U182" i="746"/>
  <c r="L22" i="745"/>
  <c r="K170" i="745"/>
  <c r="W22" i="745"/>
  <c r="I79" i="746"/>
  <c r="I185" i="746"/>
  <c r="J104" i="745"/>
  <c r="J110" i="745"/>
  <c r="V12" i="745"/>
  <c r="K12" i="745"/>
  <c r="X72" i="745"/>
  <c r="X68" i="745"/>
  <c r="T78" i="745"/>
  <c r="T184" i="745"/>
  <c r="M31" i="745"/>
  <c r="X31" i="745"/>
  <c r="J165" i="746"/>
  <c r="V17" i="746"/>
  <c r="K17" i="746"/>
  <c r="K105" i="746"/>
  <c r="L24" i="746"/>
  <c r="W24" i="746"/>
  <c r="I76" i="745"/>
  <c r="I182" i="745"/>
  <c r="I79" i="745"/>
  <c r="I185" i="745"/>
  <c r="J163" i="746"/>
  <c r="V15" i="746"/>
  <c r="K15" i="746"/>
  <c r="S192" i="745"/>
  <c r="S87" i="745"/>
  <c r="S91" i="745" s="1"/>
  <c r="I102" i="746"/>
  <c r="I92" i="746"/>
  <c r="S74" i="744"/>
  <c r="V170" i="745"/>
  <c r="J181" i="746"/>
  <c r="J161" i="746"/>
  <c r="V13" i="746"/>
  <c r="K13" i="746"/>
  <c r="J59" i="746"/>
  <c r="J51" i="746"/>
  <c r="J90" i="746"/>
  <c r="J64" i="746"/>
  <c r="J58" i="746"/>
  <c r="J54" i="746"/>
  <c r="J63" i="746"/>
  <c r="J61" i="746"/>
  <c r="J60" i="746"/>
  <c r="J57" i="746"/>
  <c r="J75" i="746"/>
  <c r="J52" i="746"/>
  <c r="K7" i="746"/>
  <c r="J56" i="746"/>
  <c r="J55" i="746"/>
  <c r="J53" i="746"/>
  <c r="I84" i="746"/>
  <c r="I190" i="746"/>
  <c r="L6" i="746"/>
  <c r="W6" i="746"/>
  <c r="U168" i="746"/>
  <c r="U75" i="745"/>
  <c r="U59" i="745"/>
  <c r="U51" i="745"/>
  <c r="U104" i="745"/>
  <c r="U57" i="745"/>
  <c r="U64" i="745"/>
  <c r="U60" i="745"/>
  <c r="U110" i="745"/>
  <c r="U61" i="745"/>
  <c r="U58" i="745"/>
  <c r="U63" i="745"/>
  <c r="U56" i="745"/>
  <c r="U54" i="745"/>
  <c r="U55" i="745"/>
  <c r="U170" i="745"/>
  <c r="U171" i="745"/>
  <c r="J165" i="745"/>
  <c r="V17" i="745"/>
  <c r="V165" i="745" s="1"/>
  <c r="K17" i="745"/>
  <c r="T85" i="745"/>
  <c r="T191" i="745"/>
  <c r="T83" i="745"/>
  <c r="T189" i="745"/>
  <c r="K161" i="745"/>
  <c r="K181" i="745"/>
  <c r="L13" i="745"/>
  <c r="W13" i="745"/>
  <c r="V47" i="745"/>
  <c r="K47" i="745"/>
  <c r="M72" i="746"/>
  <c r="Y10" i="746"/>
  <c r="N10" i="746"/>
  <c r="X14" i="746"/>
  <c r="M14" i="746"/>
  <c r="AD14" i="745"/>
  <c r="P15" i="745"/>
  <c r="AA15" i="745"/>
  <c r="V105" i="746"/>
  <c r="Y48" i="746"/>
  <c r="N48" i="746"/>
  <c r="I78" i="745"/>
  <c r="I184" i="745"/>
  <c r="I109" i="745"/>
  <c r="I176" i="745" s="1"/>
  <c r="J164" i="745"/>
  <c r="V16" i="745"/>
  <c r="V164" i="745" s="1"/>
  <c r="K16" i="745"/>
  <c r="J166" i="745"/>
  <c r="V18" i="745"/>
  <c r="V166" i="745" s="1"/>
  <c r="K18" i="745"/>
  <c r="S198" i="745"/>
  <c r="S93" i="745"/>
  <c r="U181" i="746"/>
  <c r="U161" i="746"/>
  <c r="I109" i="746"/>
  <c r="I176" i="746" s="1"/>
  <c r="I85" i="746"/>
  <c r="I191" i="746"/>
  <c r="L6" i="745"/>
  <c r="W6" i="745"/>
  <c r="J168" i="746"/>
  <c r="V20" i="746"/>
  <c r="K20" i="746"/>
  <c r="N10" i="745"/>
  <c r="M72" i="745"/>
  <c r="Y10" i="745"/>
  <c r="AD14" i="746"/>
  <c r="T84" i="745"/>
  <c r="T190" i="745"/>
  <c r="T80" i="745"/>
  <c r="T186" i="745"/>
  <c r="V181" i="745"/>
  <c r="V161" i="745"/>
  <c r="L8" i="745"/>
  <c r="K62" i="745"/>
  <c r="K86" i="745" s="1"/>
  <c r="X68" i="746"/>
  <c r="X72" i="746"/>
  <c r="P15" i="746"/>
  <c r="AA15" i="746"/>
  <c r="U167" i="746"/>
  <c r="S192" i="746"/>
  <c r="S87" i="746"/>
  <c r="S91" i="746" s="1"/>
  <c r="I77" i="745"/>
  <c r="I183" i="745"/>
  <c r="T81" i="746"/>
  <c r="T187" i="746"/>
  <c r="X47" i="746"/>
  <c r="M47" i="746"/>
  <c r="J166" i="746"/>
  <c r="V18" i="746"/>
  <c r="K18" i="746"/>
  <c r="I82" i="746"/>
  <c r="I188" i="746"/>
  <c r="K162" i="745"/>
  <c r="L14" i="745"/>
  <c r="W14" i="745"/>
  <c r="L22" i="746"/>
  <c r="W22" i="746"/>
  <c r="I92" i="745"/>
  <c r="I102" i="745"/>
  <c r="T79" i="745"/>
  <c r="T185" i="745"/>
  <c r="J181" i="745"/>
  <c r="S98" i="745"/>
  <c r="J167" i="746"/>
  <c r="V19" i="746"/>
  <c r="K19" i="746"/>
  <c r="I81" i="745"/>
  <c r="I187" i="745"/>
  <c r="I80" i="745"/>
  <c r="I186" i="745"/>
  <c r="G192" i="745"/>
  <c r="G87" i="745"/>
  <c r="G98" i="745"/>
  <c r="G74" i="745"/>
  <c r="U173" i="746"/>
  <c r="S98" i="746"/>
  <c r="K163" i="745"/>
  <c r="W15" i="745"/>
  <c r="Y4" i="745"/>
  <c r="N4" i="745"/>
  <c r="I76" i="746"/>
  <c r="I182" i="746"/>
  <c r="I83" i="746"/>
  <c r="I189" i="746"/>
  <c r="V11" i="745"/>
  <c r="K11" i="745"/>
  <c r="V162" i="745"/>
  <c r="V52" i="745"/>
  <c r="J168" i="745"/>
  <c r="V20" i="745"/>
  <c r="V168" i="745" s="1"/>
  <c r="K20" i="745"/>
  <c r="K171" i="745"/>
  <c r="W23" i="745"/>
  <c r="L23" i="745"/>
  <c r="T82" i="745"/>
  <c r="T188" i="745"/>
  <c r="J161" i="745"/>
  <c r="J169" i="745"/>
  <c r="V21" i="745"/>
  <c r="V169" i="745" s="1"/>
  <c r="K21" i="745"/>
  <c r="W31" i="746"/>
  <c r="L31" i="746"/>
  <c r="K105" i="745"/>
  <c r="K173" i="745"/>
  <c r="W24" i="745"/>
  <c r="L24" i="745"/>
  <c r="L174" i="745"/>
  <c r="M25" i="745"/>
  <c r="X25" i="745"/>
  <c r="X174" i="745" s="1"/>
  <c r="S198" i="746"/>
  <c r="S93" i="746"/>
  <c r="V53" i="745"/>
  <c r="I65" i="745"/>
  <c r="U175" i="745"/>
  <c r="J175" i="746"/>
  <c r="K9" i="746"/>
  <c r="V9" i="746"/>
  <c r="U171" i="746"/>
  <c r="G192" i="746"/>
  <c r="G87" i="746"/>
  <c r="G93" i="746"/>
  <c r="G74" i="746"/>
  <c r="G98" i="746"/>
  <c r="I77" i="746"/>
  <c r="I183" i="746"/>
  <c r="V171" i="745"/>
  <c r="G199" i="745"/>
  <c r="G94" i="745"/>
  <c r="X49" i="746"/>
  <c r="M49" i="746"/>
  <c r="U170" i="746"/>
  <c r="T109" i="745"/>
  <c r="T176" i="745" s="1"/>
  <c r="T74" i="745"/>
  <c r="T102" i="745"/>
  <c r="T92" i="745"/>
  <c r="Y32" i="745"/>
  <c r="N32" i="745"/>
  <c r="U52" i="745"/>
  <c r="T76" i="746"/>
  <c r="T182" i="746"/>
  <c r="X32" i="746"/>
  <c r="M32" i="746"/>
  <c r="L21" i="746"/>
  <c r="W21" i="746"/>
  <c r="V173" i="745"/>
  <c r="V105" i="745"/>
  <c r="H198" i="746"/>
  <c r="I83" i="745"/>
  <c r="I189" i="745"/>
  <c r="I85" i="745"/>
  <c r="I191" i="745"/>
  <c r="L23" i="746"/>
  <c r="W23" i="746"/>
  <c r="J163" i="745"/>
  <c r="J175" i="745"/>
  <c r="K9" i="745"/>
  <c r="V9" i="745"/>
  <c r="U175" i="746"/>
  <c r="R72" i="745"/>
  <c r="AD10" i="745"/>
  <c r="T82" i="746"/>
  <c r="T188" i="746"/>
  <c r="I78" i="746"/>
  <c r="I184" i="746"/>
  <c r="I80" i="746"/>
  <c r="I186" i="746"/>
  <c r="J167" i="745"/>
  <c r="V19" i="745"/>
  <c r="V167" i="745" s="1"/>
  <c r="K19" i="745"/>
  <c r="M11" i="746"/>
  <c r="X11" i="746"/>
  <c r="J171" i="745"/>
  <c r="T78" i="746"/>
  <c r="T184" i="746"/>
  <c r="U164" i="746"/>
  <c r="U162" i="745"/>
  <c r="U174" i="746"/>
  <c r="U162" i="746"/>
  <c r="V49" i="745"/>
  <c r="K49" i="745"/>
  <c r="U53" i="745"/>
  <c r="I84" i="745"/>
  <c r="I190" i="745"/>
  <c r="S74" i="745"/>
  <c r="R72" i="746"/>
  <c r="AD10" i="746"/>
  <c r="V48" i="745"/>
  <c r="K48" i="745"/>
  <c r="J110" i="746"/>
  <c r="J104" i="746"/>
  <c r="V12" i="746"/>
  <c r="K12" i="746"/>
  <c r="AC68" i="745"/>
  <c r="AC72" i="745"/>
  <c r="T109" i="746"/>
  <c r="T176" i="746" s="1"/>
  <c r="T65" i="746"/>
  <c r="T93" i="746" s="1"/>
  <c r="H65" i="746"/>
  <c r="I81" i="746"/>
  <c r="I187" i="746"/>
  <c r="V4" i="746"/>
  <c r="K4" i="746"/>
  <c r="K171" i="746" s="1"/>
  <c r="J162" i="746"/>
  <c r="T65" i="745"/>
  <c r="K174" i="746"/>
  <c r="L25" i="746"/>
  <c r="W25" i="746"/>
  <c r="T81" i="745"/>
  <c r="T187" i="745"/>
  <c r="J164" i="746"/>
  <c r="V16" i="746"/>
  <c r="V164" i="746" s="1"/>
  <c r="K16" i="746"/>
  <c r="U165" i="746"/>
  <c r="J169" i="746"/>
  <c r="T198" i="746"/>
  <c r="J58" i="745"/>
  <c r="J90" i="745"/>
  <c r="J61" i="745"/>
  <c r="J63" i="745"/>
  <c r="J56" i="745"/>
  <c r="J75" i="745"/>
  <c r="J59" i="745"/>
  <c r="J51" i="745"/>
  <c r="J64" i="745"/>
  <c r="J52" i="745"/>
  <c r="K7" i="745"/>
  <c r="J60" i="745"/>
  <c r="J57" i="745"/>
  <c r="J53" i="745"/>
  <c r="J55" i="745"/>
  <c r="J54" i="745"/>
  <c r="I82" i="745"/>
  <c r="I188" i="745"/>
  <c r="J62" i="746"/>
  <c r="J86" i="746" s="1"/>
  <c r="K8" i="746"/>
  <c r="AC72" i="746"/>
  <c r="AC68" i="746"/>
  <c r="J171" i="746"/>
  <c r="U110" i="746"/>
  <c r="U64" i="746"/>
  <c r="U60" i="746"/>
  <c r="U75" i="746"/>
  <c r="U63" i="746"/>
  <c r="U104" i="746"/>
  <c r="U61" i="746"/>
  <c r="U55" i="746"/>
  <c r="U59" i="746"/>
  <c r="U58" i="746"/>
  <c r="U57" i="746"/>
  <c r="U56" i="746"/>
  <c r="U54" i="746"/>
  <c r="U51" i="746"/>
  <c r="U65" i="746" s="1"/>
  <c r="U72" i="745"/>
  <c r="U68" i="745"/>
  <c r="U174" i="745"/>
  <c r="U190" i="742"/>
  <c r="U84" i="742"/>
  <c r="U82" i="742"/>
  <c r="U188" i="742"/>
  <c r="I79" i="742"/>
  <c r="I185" i="742"/>
  <c r="J181" i="743"/>
  <c r="J161" i="743"/>
  <c r="V13" i="743"/>
  <c r="K13" i="743"/>
  <c r="G192" i="743"/>
  <c r="G87" i="743"/>
  <c r="G93" i="743"/>
  <c r="G74" i="743"/>
  <c r="G98" i="743"/>
  <c r="U80" i="744"/>
  <c r="U186" i="744"/>
  <c r="U181" i="741"/>
  <c r="U161" i="741"/>
  <c r="K48" i="744"/>
  <c r="V48" i="744"/>
  <c r="K90" i="741"/>
  <c r="L7" i="741"/>
  <c r="L62" i="744"/>
  <c r="L86" i="744" s="1"/>
  <c r="M8" i="744"/>
  <c r="K175" i="741"/>
  <c r="L9" i="741"/>
  <c r="W9" i="741"/>
  <c r="X68" i="741"/>
  <c r="X72" i="741"/>
  <c r="I198" i="742"/>
  <c r="U169" i="742"/>
  <c r="J169" i="743"/>
  <c r="V21" i="743"/>
  <c r="V169" i="743" s="1"/>
  <c r="K21" i="743"/>
  <c r="I79" i="743"/>
  <c r="I185" i="743"/>
  <c r="J166" i="744"/>
  <c r="V18" i="744"/>
  <c r="K18" i="744"/>
  <c r="AC68" i="741"/>
  <c r="AC72" i="741"/>
  <c r="T109" i="741"/>
  <c r="T176" i="741" s="1"/>
  <c r="T102" i="741"/>
  <c r="T92" i="741"/>
  <c r="S198" i="741"/>
  <c r="S93" i="741"/>
  <c r="U161" i="742"/>
  <c r="J168" i="744"/>
  <c r="K20" i="744"/>
  <c r="V20" i="744"/>
  <c r="V11" i="741"/>
  <c r="K11" i="741"/>
  <c r="T76" i="743"/>
  <c r="T182" i="743"/>
  <c r="V78" i="744"/>
  <c r="V184" i="744"/>
  <c r="K171" i="744"/>
  <c r="L23" i="744"/>
  <c r="W23" i="744"/>
  <c r="I102" i="741"/>
  <c r="I92" i="741"/>
  <c r="J174" i="742"/>
  <c r="V25" i="742"/>
  <c r="V174" i="742" s="1"/>
  <c r="K25" i="742"/>
  <c r="I76" i="744"/>
  <c r="I182" i="744"/>
  <c r="L4" i="742"/>
  <c r="W4" i="742"/>
  <c r="U76" i="742"/>
  <c r="U182" i="742"/>
  <c r="J82" i="741"/>
  <c r="J188" i="741"/>
  <c r="U68" i="742"/>
  <c r="U72" i="742"/>
  <c r="M72" i="741"/>
  <c r="Y10" i="741"/>
  <c r="N10" i="741"/>
  <c r="M72" i="742"/>
  <c r="N10" i="742"/>
  <c r="Y10" i="742"/>
  <c r="J169" i="742"/>
  <c r="V21" i="742"/>
  <c r="V169" i="742" s="1"/>
  <c r="K21" i="742"/>
  <c r="I76" i="743"/>
  <c r="I182" i="743"/>
  <c r="U181" i="742"/>
  <c r="S192" i="742"/>
  <c r="S87" i="742"/>
  <c r="S91" i="742" s="1"/>
  <c r="T85" i="743"/>
  <c r="T191" i="743"/>
  <c r="X110" i="744"/>
  <c r="X104" i="744"/>
  <c r="X57" i="744"/>
  <c r="X53" i="744"/>
  <c r="G192" i="742"/>
  <c r="G87" i="742"/>
  <c r="G93" i="742"/>
  <c r="G74" i="742"/>
  <c r="G98" i="742"/>
  <c r="J105" i="742"/>
  <c r="J173" i="742"/>
  <c r="V24" i="742"/>
  <c r="K24" i="742"/>
  <c r="J170" i="743"/>
  <c r="V22" i="743"/>
  <c r="V170" i="743" s="1"/>
  <c r="K22" i="743"/>
  <c r="W31" i="741"/>
  <c r="L31" i="741"/>
  <c r="W11" i="742"/>
  <c r="L11" i="742"/>
  <c r="U174" i="742"/>
  <c r="K165" i="744"/>
  <c r="L17" i="744"/>
  <c r="W17" i="744"/>
  <c r="J162" i="744"/>
  <c r="V14" i="744"/>
  <c r="K14" i="744"/>
  <c r="V173" i="744"/>
  <c r="V105" i="744"/>
  <c r="V48" i="741"/>
  <c r="K48" i="741"/>
  <c r="I109" i="742"/>
  <c r="I176" i="742" s="1"/>
  <c r="J84" i="744"/>
  <c r="J190" i="744"/>
  <c r="W49" i="741"/>
  <c r="L49" i="741"/>
  <c r="I182" i="742"/>
  <c r="I76" i="742"/>
  <c r="J165" i="743"/>
  <c r="V17" i="743"/>
  <c r="V165" i="743" s="1"/>
  <c r="K17" i="743"/>
  <c r="U82" i="743"/>
  <c r="U188" i="743"/>
  <c r="S192" i="743"/>
  <c r="S87" i="743"/>
  <c r="S91" i="743" s="1"/>
  <c r="J83" i="744"/>
  <c r="J189" i="744"/>
  <c r="J85" i="744"/>
  <c r="J191" i="744"/>
  <c r="Y4" i="744"/>
  <c r="N4" i="744"/>
  <c r="M163" i="744"/>
  <c r="T80" i="744"/>
  <c r="T186" i="744"/>
  <c r="T92" i="744"/>
  <c r="T102" i="744"/>
  <c r="W48" i="742"/>
  <c r="L48" i="742"/>
  <c r="U78" i="744"/>
  <c r="U184" i="744"/>
  <c r="U85" i="744"/>
  <c r="U191" i="744"/>
  <c r="K62" i="741"/>
  <c r="K86" i="741" s="1"/>
  <c r="L8" i="741"/>
  <c r="U162" i="742"/>
  <c r="J164" i="743"/>
  <c r="V16" i="743"/>
  <c r="V164" i="743" s="1"/>
  <c r="K16" i="743"/>
  <c r="S192" i="744"/>
  <c r="S87" i="744"/>
  <c r="S91" i="744" s="1"/>
  <c r="V166" i="741"/>
  <c r="J85" i="741"/>
  <c r="J191" i="741"/>
  <c r="J77" i="741"/>
  <c r="J183" i="741"/>
  <c r="K162" i="742"/>
  <c r="W14" i="742"/>
  <c r="L14" i="742"/>
  <c r="H65" i="742"/>
  <c r="V31" i="742"/>
  <c r="K31" i="742"/>
  <c r="V175" i="743"/>
  <c r="S198" i="744"/>
  <c r="S93" i="744"/>
  <c r="X72" i="742"/>
  <c r="X68" i="742"/>
  <c r="I85" i="743"/>
  <c r="I191" i="743"/>
  <c r="I84" i="743"/>
  <c r="I190" i="743"/>
  <c r="I81" i="741"/>
  <c r="I187" i="741"/>
  <c r="T85" i="741"/>
  <c r="T191" i="741"/>
  <c r="T65" i="741"/>
  <c r="K104" i="742"/>
  <c r="K110" i="742"/>
  <c r="W12" i="742"/>
  <c r="W181" i="742" s="1"/>
  <c r="L12" i="742"/>
  <c r="J171" i="742"/>
  <c r="V23" i="742"/>
  <c r="V171" i="742" s="1"/>
  <c r="K23" i="742"/>
  <c r="J62" i="743"/>
  <c r="J86" i="743" s="1"/>
  <c r="K8" i="743"/>
  <c r="M104" i="744"/>
  <c r="M110" i="744"/>
  <c r="N12" i="744"/>
  <c r="Y12" i="744"/>
  <c r="K6" i="744"/>
  <c r="V6" i="744"/>
  <c r="J163" i="741"/>
  <c r="K15" i="741"/>
  <c r="K53" i="741" s="1"/>
  <c r="V15" i="741"/>
  <c r="U61" i="742"/>
  <c r="U54" i="742"/>
  <c r="U173" i="742"/>
  <c r="U105" i="742"/>
  <c r="V81" i="744"/>
  <c r="V187" i="744"/>
  <c r="V61" i="744"/>
  <c r="I85" i="741"/>
  <c r="I191" i="741"/>
  <c r="V75" i="743"/>
  <c r="V110" i="743"/>
  <c r="V55" i="743"/>
  <c r="V104" i="743"/>
  <c r="V59" i="743"/>
  <c r="V51" i="743"/>
  <c r="V60" i="743"/>
  <c r="V54" i="743"/>
  <c r="V64" i="743"/>
  <c r="U162" i="744"/>
  <c r="U52" i="744"/>
  <c r="K173" i="744"/>
  <c r="K105" i="744"/>
  <c r="L24" i="744"/>
  <c r="W24" i="744"/>
  <c r="I76" i="741"/>
  <c r="I182" i="741"/>
  <c r="I83" i="742"/>
  <c r="I189" i="742"/>
  <c r="T79" i="743"/>
  <c r="T185" i="743"/>
  <c r="J78" i="744"/>
  <c r="J184" i="744"/>
  <c r="U81" i="744"/>
  <c r="U187" i="744"/>
  <c r="W4" i="741"/>
  <c r="L4" i="741"/>
  <c r="J75" i="742"/>
  <c r="J54" i="742"/>
  <c r="J64" i="742"/>
  <c r="J59" i="742"/>
  <c r="J53" i="742"/>
  <c r="J63" i="742"/>
  <c r="J60" i="742"/>
  <c r="J51" i="742"/>
  <c r="J55" i="742"/>
  <c r="J58" i="742"/>
  <c r="J56" i="742"/>
  <c r="K7" i="742"/>
  <c r="J61" i="742"/>
  <c r="J90" i="742"/>
  <c r="J57" i="742"/>
  <c r="J52" i="742"/>
  <c r="I77" i="742"/>
  <c r="I183" i="742"/>
  <c r="J174" i="743"/>
  <c r="V25" i="743"/>
  <c r="V174" i="743" s="1"/>
  <c r="K25" i="743"/>
  <c r="U83" i="743"/>
  <c r="U189" i="743"/>
  <c r="U55" i="743"/>
  <c r="W47" i="743"/>
  <c r="L47" i="743"/>
  <c r="W81" i="744"/>
  <c r="W187" i="744"/>
  <c r="J79" i="744"/>
  <c r="J185" i="744"/>
  <c r="J77" i="744"/>
  <c r="J183" i="744"/>
  <c r="T84" i="744"/>
  <c r="T190" i="744"/>
  <c r="K62" i="742"/>
  <c r="K86" i="742" s="1"/>
  <c r="L8" i="742"/>
  <c r="V32" i="743"/>
  <c r="K32" i="743"/>
  <c r="U83" i="744"/>
  <c r="U189" i="744"/>
  <c r="Y49" i="742"/>
  <c r="N49" i="742"/>
  <c r="H198" i="744"/>
  <c r="K174" i="744"/>
  <c r="L25" i="744"/>
  <c r="W25" i="744"/>
  <c r="K166" i="741"/>
  <c r="L18" i="741"/>
  <c r="W18" i="741"/>
  <c r="W166" i="741" s="1"/>
  <c r="J185" i="741"/>
  <c r="J79" i="741"/>
  <c r="V162" i="742"/>
  <c r="V52" i="742"/>
  <c r="K175" i="743"/>
  <c r="W9" i="743"/>
  <c r="L9" i="743"/>
  <c r="V165" i="741"/>
  <c r="W4" i="743"/>
  <c r="L4" i="743"/>
  <c r="I77" i="743"/>
  <c r="I183" i="743"/>
  <c r="Y47" i="744"/>
  <c r="N47" i="744"/>
  <c r="T81" i="741"/>
  <c r="T187" i="741"/>
  <c r="H65" i="741"/>
  <c r="V64" i="742"/>
  <c r="V63" i="742"/>
  <c r="V104" i="742"/>
  <c r="V61" i="742"/>
  <c r="V110" i="742"/>
  <c r="V60" i="742"/>
  <c r="V75" i="742"/>
  <c r="V59" i="742"/>
  <c r="V51" i="742"/>
  <c r="K162" i="743"/>
  <c r="L14" i="743"/>
  <c r="W14" i="743"/>
  <c r="U171" i="742"/>
  <c r="I83" i="741"/>
  <c r="I189" i="741"/>
  <c r="K25" i="741"/>
  <c r="J174" i="741"/>
  <c r="V25" i="741"/>
  <c r="V174" i="741" s="1"/>
  <c r="U57" i="742"/>
  <c r="S198" i="742"/>
  <c r="S93" i="742"/>
  <c r="V55" i="744"/>
  <c r="I82" i="741"/>
  <c r="I188" i="741"/>
  <c r="K104" i="743"/>
  <c r="K110" i="743"/>
  <c r="L12" i="743"/>
  <c r="W12" i="743"/>
  <c r="V175" i="744"/>
  <c r="K32" i="744"/>
  <c r="V32" i="744"/>
  <c r="T81" i="743"/>
  <c r="T187" i="743"/>
  <c r="S198" i="743"/>
  <c r="S93" i="743"/>
  <c r="K64" i="744"/>
  <c r="K52" i="744"/>
  <c r="K58" i="744"/>
  <c r="K61" i="744"/>
  <c r="L7" i="744"/>
  <c r="K56" i="744"/>
  <c r="K55" i="744"/>
  <c r="K57" i="744"/>
  <c r="K59" i="744"/>
  <c r="K90" i="744"/>
  <c r="K54" i="744"/>
  <c r="K53" i="744"/>
  <c r="K63" i="744"/>
  <c r="T79" i="744"/>
  <c r="T185" i="744"/>
  <c r="U85" i="743"/>
  <c r="U191" i="743"/>
  <c r="T109" i="744"/>
  <c r="T176" i="744" s="1"/>
  <c r="H65" i="744"/>
  <c r="U181" i="743"/>
  <c r="U161" i="743"/>
  <c r="W6" i="743"/>
  <c r="L6" i="743"/>
  <c r="M48" i="743"/>
  <c r="X48" i="743"/>
  <c r="V49" i="744"/>
  <c r="K49" i="744"/>
  <c r="I98" i="740"/>
  <c r="S91" i="739"/>
  <c r="S100" i="739" s="1"/>
  <c r="V173" i="741"/>
  <c r="V105" i="741"/>
  <c r="I81" i="742"/>
  <c r="I187" i="742"/>
  <c r="I82" i="742"/>
  <c r="I188" i="742"/>
  <c r="T109" i="743"/>
  <c r="T176" i="743" s="1"/>
  <c r="T65" i="743"/>
  <c r="H65" i="743"/>
  <c r="U54" i="743"/>
  <c r="U109" i="743" s="1"/>
  <c r="U176" i="743" s="1"/>
  <c r="U60" i="743"/>
  <c r="V11" i="744"/>
  <c r="K11" i="744"/>
  <c r="J58" i="744"/>
  <c r="J109" i="744" s="1"/>
  <c r="J176" i="744" s="1"/>
  <c r="J170" i="744"/>
  <c r="K22" i="744"/>
  <c r="K60" i="744" s="1"/>
  <c r="V22" i="744"/>
  <c r="W53" i="742"/>
  <c r="K170" i="742"/>
  <c r="W22" i="742"/>
  <c r="W170" i="742" s="1"/>
  <c r="L22" i="742"/>
  <c r="U79" i="744"/>
  <c r="U185" i="744"/>
  <c r="U58" i="744"/>
  <c r="I65" i="744" s="1"/>
  <c r="K162" i="741"/>
  <c r="W14" i="741"/>
  <c r="L14" i="741"/>
  <c r="G192" i="741"/>
  <c r="G87" i="741"/>
  <c r="G98" i="741"/>
  <c r="G74" i="741"/>
  <c r="S74" i="743"/>
  <c r="J80" i="741"/>
  <c r="J186" i="741"/>
  <c r="J76" i="741"/>
  <c r="J182" i="741"/>
  <c r="K23" i="741"/>
  <c r="J171" i="741"/>
  <c r="V23" i="741"/>
  <c r="AA15" i="743"/>
  <c r="P15" i="743"/>
  <c r="P15" i="742"/>
  <c r="AA15" i="742"/>
  <c r="I82" i="743"/>
  <c r="I188" i="743"/>
  <c r="I81" i="743"/>
  <c r="I187" i="743"/>
  <c r="V32" i="741"/>
  <c r="K32" i="741"/>
  <c r="T83" i="741"/>
  <c r="T189" i="741"/>
  <c r="T82" i="741"/>
  <c r="T188" i="741"/>
  <c r="V162" i="743"/>
  <c r="V52" i="743"/>
  <c r="J167" i="743"/>
  <c r="V19" i="743"/>
  <c r="V167" i="743" s="1"/>
  <c r="K19" i="743"/>
  <c r="U105" i="743"/>
  <c r="U173" i="743"/>
  <c r="L102" i="744"/>
  <c r="L92" i="744"/>
  <c r="L198" i="744" s="1"/>
  <c r="I198" i="743"/>
  <c r="V102" i="744"/>
  <c r="V92" i="744"/>
  <c r="V198" i="744" s="1"/>
  <c r="J169" i="744"/>
  <c r="V21" i="744"/>
  <c r="K21" i="744"/>
  <c r="J104" i="741"/>
  <c r="J110" i="741"/>
  <c r="V12" i="741"/>
  <c r="V170" i="741" s="1"/>
  <c r="K12" i="741"/>
  <c r="K60" i="741" s="1"/>
  <c r="J171" i="743"/>
  <c r="V23" i="743"/>
  <c r="V171" i="743" s="1"/>
  <c r="K23" i="743"/>
  <c r="J92" i="743"/>
  <c r="J102" i="743"/>
  <c r="K175" i="744"/>
  <c r="L9" i="744"/>
  <c r="W9" i="744"/>
  <c r="N72" i="744"/>
  <c r="Z10" i="744"/>
  <c r="I109" i="744"/>
  <c r="I176" i="744" s="1"/>
  <c r="T83" i="744"/>
  <c r="T189" i="744"/>
  <c r="L6" i="742"/>
  <c r="W6" i="742"/>
  <c r="I85" i="742"/>
  <c r="I191" i="742"/>
  <c r="U81" i="743"/>
  <c r="U187" i="743"/>
  <c r="AD68" i="744"/>
  <c r="AD72" i="744"/>
  <c r="T82" i="744"/>
  <c r="T188" i="744"/>
  <c r="K163" i="742"/>
  <c r="V170" i="742"/>
  <c r="U166" i="742"/>
  <c r="R72" i="743"/>
  <c r="AD10" i="743"/>
  <c r="AD14" i="743"/>
  <c r="U109" i="744"/>
  <c r="U176" i="744" s="1"/>
  <c r="U65" i="744"/>
  <c r="U98" i="744" s="1"/>
  <c r="W164" i="744"/>
  <c r="W54" i="744"/>
  <c r="V52" i="741"/>
  <c r="I109" i="741"/>
  <c r="I176" i="741" s="1"/>
  <c r="H198" i="742"/>
  <c r="H93" i="742"/>
  <c r="S98" i="743"/>
  <c r="AC15" i="744"/>
  <c r="R15" i="744"/>
  <c r="T76" i="741"/>
  <c r="T182" i="741"/>
  <c r="V47" i="741"/>
  <c r="K47" i="741"/>
  <c r="J84" i="741"/>
  <c r="J190" i="741"/>
  <c r="U168" i="742"/>
  <c r="L17" i="741"/>
  <c r="K165" i="741"/>
  <c r="W17" i="741"/>
  <c r="W165" i="741" s="1"/>
  <c r="L22" i="741"/>
  <c r="K170" i="741"/>
  <c r="W22" i="741"/>
  <c r="U76" i="743"/>
  <c r="U182" i="743"/>
  <c r="I109" i="743"/>
  <c r="I176" i="743" s="1"/>
  <c r="I83" i="743"/>
  <c r="I189" i="743"/>
  <c r="T82" i="743"/>
  <c r="T188" i="743"/>
  <c r="T79" i="741"/>
  <c r="T185" i="741"/>
  <c r="AD14" i="741"/>
  <c r="J102" i="742"/>
  <c r="J92" i="742"/>
  <c r="J173" i="743"/>
  <c r="J105" i="743"/>
  <c r="V24" i="743"/>
  <c r="K24" i="743"/>
  <c r="AD14" i="744"/>
  <c r="I82" i="744"/>
  <c r="I188" i="744"/>
  <c r="J167" i="741"/>
  <c r="K19" i="741"/>
  <c r="V19" i="741"/>
  <c r="V167" i="741" s="1"/>
  <c r="J175" i="742"/>
  <c r="V9" i="742"/>
  <c r="K9" i="742"/>
  <c r="U102" i="742"/>
  <c r="U92" i="742"/>
  <c r="S74" i="742"/>
  <c r="I80" i="741"/>
  <c r="I186" i="741"/>
  <c r="J168" i="741"/>
  <c r="K20" i="741"/>
  <c r="V20" i="741"/>
  <c r="V168" i="741" s="1"/>
  <c r="U164" i="742"/>
  <c r="Y72" i="744"/>
  <c r="Y68" i="744"/>
  <c r="Y19" i="744"/>
  <c r="Y167" i="744" s="1"/>
  <c r="M167" i="744"/>
  <c r="N19" i="744"/>
  <c r="L24" i="741"/>
  <c r="K173" i="741"/>
  <c r="K105" i="741"/>
  <c r="W24" i="741"/>
  <c r="U76" i="741"/>
  <c r="U182" i="741"/>
  <c r="I80" i="742"/>
  <c r="I186" i="742"/>
  <c r="U75" i="743"/>
  <c r="H198" i="743"/>
  <c r="H93" i="743"/>
  <c r="J76" i="744"/>
  <c r="J182" i="744"/>
  <c r="T81" i="744"/>
  <c r="T187" i="744"/>
  <c r="T85" i="744"/>
  <c r="T191" i="744"/>
  <c r="K16" i="741"/>
  <c r="J164" i="741"/>
  <c r="V16" i="741"/>
  <c r="V164" i="741" s="1"/>
  <c r="J166" i="742"/>
  <c r="V18" i="742"/>
  <c r="V166" i="742" s="1"/>
  <c r="K18" i="742"/>
  <c r="W31" i="743"/>
  <c r="L31" i="743"/>
  <c r="G192" i="744"/>
  <c r="G87" i="744"/>
  <c r="G74" i="744"/>
  <c r="G93" i="744"/>
  <c r="G98" i="744"/>
  <c r="U84" i="744"/>
  <c r="U190" i="744"/>
  <c r="U92" i="744"/>
  <c r="U198" i="744" s="1"/>
  <c r="U102" i="744"/>
  <c r="L164" i="744"/>
  <c r="X16" i="744"/>
  <c r="X164" i="744" s="1"/>
  <c r="M16" i="744"/>
  <c r="K6" i="741"/>
  <c r="V6" i="741"/>
  <c r="U170" i="742"/>
  <c r="T84" i="743"/>
  <c r="T190" i="743"/>
  <c r="AB15" i="741"/>
  <c r="Q15" i="741"/>
  <c r="J83" i="741"/>
  <c r="J189" i="741"/>
  <c r="J168" i="742"/>
  <c r="V20" i="742"/>
  <c r="V168" i="742" s="1"/>
  <c r="K20" i="742"/>
  <c r="J168" i="743"/>
  <c r="V20" i="743"/>
  <c r="V168" i="743" s="1"/>
  <c r="K20" i="743"/>
  <c r="I78" i="741"/>
  <c r="I184" i="741"/>
  <c r="I79" i="741"/>
  <c r="I185" i="741"/>
  <c r="J59" i="743"/>
  <c r="J51" i="743"/>
  <c r="K7" i="743"/>
  <c r="J75" i="743"/>
  <c r="J64" i="743"/>
  <c r="J60" i="743"/>
  <c r="J52" i="743"/>
  <c r="J90" i="743"/>
  <c r="J55" i="743"/>
  <c r="J57" i="743"/>
  <c r="J56" i="743"/>
  <c r="J54" i="743"/>
  <c r="J58" i="743"/>
  <c r="J53" i="743"/>
  <c r="J63" i="743"/>
  <c r="J61" i="743"/>
  <c r="I80" i="743"/>
  <c r="I186" i="743"/>
  <c r="AD10" i="741"/>
  <c r="R72" i="741"/>
  <c r="T78" i="741"/>
  <c r="T184" i="741"/>
  <c r="T84" i="741"/>
  <c r="T190" i="741"/>
  <c r="K11" i="743"/>
  <c r="V11" i="743"/>
  <c r="L181" i="742"/>
  <c r="L161" i="742"/>
  <c r="X13" i="742"/>
  <c r="M13" i="742"/>
  <c r="U175" i="742"/>
  <c r="U56" i="742"/>
  <c r="U59" i="742"/>
  <c r="S98" i="742"/>
  <c r="U58" i="741"/>
  <c r="U110" i="741"/>
  <c r="U61" i="741"/>
  <c r="U63" i="741"/>
  <c r="U56" i="741"/>
  <c r="U59" i="741"/>
  <c r="U51" i="741"/>
  <c r="U64" i="741"/>
  <c r="U60" i="741"/>
  <c r="U54" i="741"/>
  <c r="U75" i="741"/>
  <c r="U104" i="741"/>
  <c r="U57" i="741"/>
  <c r="U55" i="741"/>
  <c r="U168" i="741"/>
  <c r="G93" i="741"/>
  <c r="J164" i="742"/>
  <c r="V16" i="742"/>
  <c r="V164" i="742" s="1"/>
  <c r="K16" i="742"/>
  <c r="J163" i="743"/>
  <c r="V15" i="743"/>
  <c r="V53" i="743" s="1"/>
  <c r="K15" i="743"/>
  <c r="J181" i="744"/>
  <c r="J161" i="744"/>
  <c r="V13" i="744"/>
  <c r="K13" i="744"/>
  <c r="K51" i="744" s="1"/>
  <c r="X167" i="744"/>
  <c r="I78" i="742"/>
  <c r="I184" i="742"/>
  <c r="I84" i="742"/>
  <c r="I190" i="742"/>
  <c r="J165" i="742"/>
  <c r="V17" i="742"/>
  <c r="V165" i="742" s="1"/>
  <c r="K17" i="742"/>
  <c r="U80" i="743"/>
  <c r="U186" i="743"/>
  <c r="U92" i="743"/>
  <c r="U102" i="743"/>
  <c r="Z31" i="744"/>
  <c r="O31" i="744"/>
  <c r="J80" i="744"/>
  <c r="J186" i="744"/>
  <c r="J81" i="744"/>
  <c r="J187" i="744"/>
  <c r="T78" i="744"/>
  <c r="T184" i="744"/>
  <c r="AC68" i="743"/>
  <c r="AC72" i="743"/>
  <c r="I80" i="744"/>
  <c r="I186" i="744"/>
  <c r="K13" i="741"/>
  <c r="J161" i="741"/>
  <c r="J181" i="741"/>
  <c r="V13" i="741"/>
  <c r="T84" i="742"/>
  <c r="T65" i="742"/>
  <c r="T190" i="742"/>
  <c r="W47" i="742"/>
  <c r="L47" i="742"/>
  <c r="J167" i="742"/>
  <c r="V19" i="742"/>
  <c r="V167" i="742" s="1"/>
  <c r="K19" i="742"/>
  <c r="L49" i="743"/>
  <c r="W49" i="743"/>
  <c r="J54" i="741"/>
  <c r="J81" i="741"/>
  <c r="J187" i="741"/>
  <c r="S192" i="741"/>
  <c r="S87" i="741"/>
  <c r="S91" i="741" s="1"/>
  <c r="T109" i="742"/>
  <c r="T176" i="742" s="1"/>
  <c r="T83" i="743"/>
  <c r="T189" i="743"/>
  <c r="T65" i="744"/>
  <c r="T98" i="744" s="1"/>
  <c r="K21" i="741"/>
  <c r="J169" i="741"/>
  <c r="V21" i="741"/>
  <c r="V169" i="741" s="1"/>
  <c r="V175" i="741"/>
  <c r="I78" i="743"/>
  <c r="I184" i="743"/>
  <c r="V18" i="743"/>
  <c r="V166" i="743" s="1"/>
  <c r="J166" i="743"/>
  <c r="K18" i="743"/>
  <c r="I83" i="744"/>
  <c r="I189" i="744"/>
  <c r="T80" i="741"/>
  <c r="T186" i="741"/>
  <c r="I77" i="741"/>
  <c r="I183" i="741"/>
  <c r="Z72" i="743"/>
  <c r="Z68" i="743"/>
  <c r="K161" i="742"/>
  <c r="U64" i="742"/>
  <c r="U55" i="742"/>
  <c r="K32" i="742"/>
  <c r="V32" i="742"/>
  <c r="V64" i="744"/>
  <c r="T76" i="744"/>
  <c r="T182" i="744"/>
  <c r="U181" i="744"/>
  <c r="U161" i="744"/>
  <c r="T192" i="740"/>
  <c r="T87" i="740"/>
  <c r="U109" i="740"/>
  <c r="U176" i="740" s="1"/>
  <c r="U65" i="740"/>
  <c r="U98" i="740" s="1"/>
  <c r="T84" i="740"/>
  <c r="T190" i="740"/>
  <c r="I185" i="739"/>
  <c r="I79" i="739"/>
  <c r="I84" i="739"/>
  <c r="I190" i="739"/>
  <c r="T81" i="739"/>
  <c r="T187" i="739"/>
  <c r="T109" i="739"/>
  <c r="T176" i="739" s="1"/>
  <c r="T65" i="739"/>
  <c r="H65" i="739"/>
  <c r="I74" i="740"/>
  <c r="J109" i="740"/>
  <c r="J176" i="740" s="1"/>
  <c r="J62" i="739"/>
  <c r="J86" i="739" s="1"/>
  <c r="K8" i="739"/>
  <c r="T82" i="740"/>
  <c r="T188" i="740"/>
  <c r="V110" i="740"/>
  <c r="V57" i="740"/>
  <c r="V64" i="740"/>
  <c r="V104" i="740"/>
  <c r="V58" i="740"/>
  <c r="V63" i="740"/>
  <c r="V56" i="740"/>
  <c r="V54" i="740"/>
  <c r="V61" i="740"/>
  <c r="V75" i="740"/>
  <c r="V60" i="740"/>
  <c r="V51" i="740"/>
  <c r="V55" i="740"/>
  <c r="V59" i="740"/>
  <c r="I76" i="739"/>
  <c r="I182" i="739"/>
  <c r="I85" i="739"/>
  <c r="I191" i="739"/>
  <c r="V32" i="739"/>
  <c r="K32" i="739"/>
  <c r="U58" i="739"/>
  <c r="U110" i="739"/>
  <c r="U104" i="739"/>
  <c r="U61" i="739"/>
  <c r="U57" i="739"/>
  <c r="U64" i="739"/>
  <c r="U75" i="739"/>
  <c r="U56" i="739"/>
  <c r="U51" i="739"/>
  <c r="U63" i="739"/>
  <c r="U59" i="739"/>
  <c r="U54" i="739"/>
  <c r="U55" i="739"/>
  <c r="U60" i="739"/>
  <c r="U162" i="739"/>
  <c r="U170" i="739"/>
  <c r="U52" i="739"/>
  <c r="H65" i="740"/>
  <c r="S198" i="739"/>
  <c r="S93" i="739"/>
  <c r="T102" i="739"/>
  <c r="T92" i="739"/>
  <c r="T84" i="739"/>
  <c r="T190" i="739"/>
  <c r="Z17" i="740"/>
  <c r="Z165" i="740" s="1"/>
  <c r="N165" i="740"/>
  <c r="O17" i="740"/>
  <c r="J79" i="740"/>
  <c r="J185" i="740"/>
  <c r="S74" i="740"/>
  <c r="U82" i="740"/>
  <c r="U188" i="740"/>
  <c r="Y49" i="739"/>
  <c r="N49" i="739"/>
  <c r="K175" i="739"/>
  <c r="W9" i="739"/>
  <c r="L9" i="739"/>
  <c r="J81" i="740"/>
  <c r="J187" i="740"/>
  <c r="J83" i="740"/>
  <c r="J189" i="740"/>
  <c r="N10" i="740"/>
  <c r="Y10" i="740"/>
  <c r="M72" i="740"/>
  <c r="M167" i="740"/>
  <c r="N19" i="740"/>
  <c r="Y19" i="740"/>
  <c r="Y167" i="740" s="1"/>
  <c r="L32" i="740"/>
  <c r="W32" i="740"/>
  <c r="U81" i="740"/>
  <c r="U187" i="740"/>
  <c r="T81" i="740"/>
  <c r="T187" i="740"/>
  <c r="T92" i="740"/>
  <c r="T102" i="740"/>
  <c r="W12" i="740"/>
  <c r="K110" i="740"/>
  <c r="K104" i="740"/>
  <c r="L12" i="740"/>
  <c r="K171" i="740"/>
  <c r="V6" i="740"/>
  <c r="K6" i="740"/>
  <c r="I81" i="739"/>
  <c r="I187" i="739"/>
  <c r="R4" i="740"/>
  <c r="AD4" i="740" s="1"/>
  <c r="AC4" i="740"/>
  <c r="U76" i="740"/>
  <c r="U182" i="740"/>
  <c r="G199" i="740"/>
  <c r="G94" i="740"/>
  <c r="G95" i="740" s="1"/>
  <c r="U181" i="739"/>
  <c r="U161" i="739"/>
  <c r="T83" i="739"/>
  <c r="T189" i="739"/>
  <c r="Y47" i="739"/>
  <c r="N47" i="739"/>
  <c r="I192" i="740"/>
  <c r="I87" i="740"/>
  <c r="X11" i="740"/>
  <c r="M11" i="740"/>
  <c r="I77" i="740"/>
  <c r="I183" i="740"/>
  <c r="S198" i="740"/>
  <c r="S93" i="740"/>
  <c r="AB15" i="739"/>
  <c r="Q15" i="739"/>
  <c r="K63" i="740"/>
  <c r="K56" i="740"/>
  <c r="K75" i="740"/>
  <c r="K54" i="740"/>
  <c r="K58" i="740"/>
  <c r="K52" i="740"/>
  <c r="K61" i="740"/>
  <c r="L7" i="740"/>
  <c r="K57" i="740"/>
  <c r="K59" i="740"/>
  <c r="K90" i="740"/>
  <c r="K64" i="740"/>
  <c r="K55" i="740"/>
  <c r="K51" i="740"/>
  <c r="K60" i="740"/>
  <c r="K170" i="740"/>
  <c r="L22" i="740"/>
  <c r="W22" i="740"/>
  <c r="K49" i="740"/>
  <c r="V49" i="740"/>
  <c r="X68" i="740"/>
  <c r="X72" i="740"/>
  <c r="K181" i="740"/>
  <c r="W13" i="740"/>
  <c r="K161" i="740"/>
  <c r="L13" i="740"/>
  <c r="AC68" i="739"/>
  <c r="AC72" i="739"/>
  <c r="T78" i="740"/>
  <c r="T184" i="740"/>
  <c r="N72" i="739"/>
  <c r="Z10" i="739"/>
  <c r="I109" i="739"/>
  <c r="I176" i="739" s="1"/>
  <c r="I82" i="739"/>
  <c r="I188" i="739"/>
  <c r="J110" i="739"/>
  <c r="J104" i="739"/>
  <c r="K12" i="739"/>
  <c r="K169" i="739" s="1"/>
  <c r="V12" i="739"/>
  <c r="V168" i="739" s="1"/>
  <c r="J171" i="739"/>
  <c r="J162" i="739"/>
  <c r="J163" i="739"/>
  <c r="J170" i="739"/>
  <c r="U68" i="739"/>
  <c r="U72" i="739"/>
  <c r="G199" i="739"/>
  <c r="G94" i="739"/>
  <c r="J181" i="739"/>
  <c r="J161" i="739"/>
  <c r="K13" i="739"/>
  <c r="V13" i="739"/>
  <c r="U168" i="739"/>
  <c r="V171" i="740"/>
  <c r="K31" i="740"/>
  <c r="V31" i="740"/>
  <c r="J84" i="740"/>
  <c r="J190" i="740"/>
  <c r="L21" i="739"/>
  <c r="W21" i="739"/>
  <c r="M48" i="739"/>
  <c r="X48" i="739"/>
  <c r="V175" i="739"/>
  <c r="U79" i="740"/>
  <c r="U185" i="740"/>
  <c r="V169" i="739"/>
  <c r="AB15" i="740"/>
  <c r="Q15" i="740"/>
  <c r="Z31" i="739"/>
  <c r="O31" i="739"/>
  <c r="V175" i="740"/>
  <c r="M23" i="739"/>
  <c r="X23" i="739"/>
  <c r="AC68" i="740"/>
  <c r="AC72" i="740"/>
  <c r="J76" i="740"/>
  <c r="J182" i="740"/>
  <c r="V170" i="740"/>
  <c r="X167" i="740"/>
  <c r="V181" i="740"/>
  <c r="V161" i="740"/>
  <c r="U83" i="740"/>
  <c r="U189" i="740"/>
  <c r="U102" i="740"/>
  <c r="U92" i="740"/>
  <c r="U198" i="740" s="1"/>
  <c r="L19" i="739"/>
  <c r="K167" i="739"/>
  <c r="W19" i="739"/>
  <c r="W167" i="739" s="1"/>
  <c r="R72" i="739"/>
  <c r="AD10" i="739"/>
  <c r="T79" i="740"/>
  <c r="T185" i="740"/>
  <c r="J102" i="740"/>
  <c r="J92" i="740"/>
  <c r="J198" i="740" s="1"/>
  <c r="Y72" i="739"/>
  <c r="Y68" i="739"/>
  <c r="K11" i="739"/>
  <c r="V11" i="739"/>
  <c r="I77" i="739"/>
  <c r="I183" i="739"/>
  <c r="K166" i="740"/>
  <c r="W18" i="740"/>
  <c r="W166" i="740" s="1"/>
  <c r="L18" i="740"/>
  <c r="J164" i="739"/>
  <c r="V16" i="739"/>
  <c r="V164" i="739" s="1"/>
  <c r="K16" i="739"/>
  <c r="I102" i="739"/>
  <c r="I92" i="739"/>
  <c r="K164" i="740"/>
  <c r="W16" i="740"/>
  <c r="W164" i="740" s="1"/>
  <c r="L16" i="740"/>
  <c r="K168" i="739"/>
  <c r="L20" i="739"/>
  <c r="W20" i="739"/>
  <c r="T79" i="739"/>
  <c r="T185" i="739"/>
  <c r="T76" i="739"/>
  <c r="T182" i="739"/>
  <c r="S192" i="740"/>
  <c r="S87" i="740"/>
  <c r="S91" i="740" s="1"/>
  <c r="K48" i="740"/>
  <c r="V48" i="740"/>
  <c r="K175" i="740"/>
  <c r="W9" i="740"/>
  <c r="L9" i="740"/>
  <c r="R72" i="740"/>
  <c r="AD10" i="740"/>
  <c r="J78" i="740"/>
  <c r="J184" i="740"/>
  <c r="J77" i="740"/>
  <c r="J183" i="740"/>
  <c r="U85" i="740"/>
  <c r="U191" i="740"/>
  <c r="T76" i="740"/>
  <c r="T182" i="740"/>
  <c r="T85" i="740"/>
  <c r="T191" i="740"/>
  <c r="T109" i="740"/>
  <c r="T176" i="740" s="1"/>
  <c r="T98" i="740"/>
  <c r="T74" i="740"/>
  <c r="I93" i="740"/>
  <c r="I80" i="739"/>
  <c r="I186" i="739"/>
  <c r="K169" i="740"/>
  <c r="W21" i="740"/>
  <c r="W169" i="740" s="1"/>
  <c r="L21" i="740"/>
  <c r="U164" i="739"/>
  <c r="L25" i="739"/>
  <c r="K174" i="739"/>
  <c r="W25" i="739"/>
  <c r="W174" i="739" s="1"/>
  <c r="X22" i="739"/>
  <c r="M22" i="739"/>
  <c r="J168" i="739"/>
  <c r="T85" i="739"/>
  <c r="T191" i="739"/>
  <c r="G192" i="739"/>
  <c r="G87" i="739"/>
  <c r="G98" i="739"/>
  <c r="G74" i="739"/>
  <c r="G91" i="740"/>
  <c r="J166" i="739"/>
  <c r="V18" i="739"/>
  <c r="V166" i="739" s="1"/>
  <c r="K18" i="739"/>
  <c r="U173" i="739"/>
  <c r="U105" i="739"/>
  <c r="J80" i="740"/>
  <c r="J186" i="740"/>
  <c r="J85" i="740"/>
  <c r="J191" i="740"/>
  <c r="AD14" i="740"/>
  <c r="U84" i="740"/>
  <c r="U190" i="740"/>
  <c r="U78" i="740"/>
  <c r="U184" i="740"/>
  <c r="T80" i="740"/>
  <c r="T186" i="740"/>
  <c r="T83" i="740"/>
  <c r="T189" i="740"/>
  <c r="X20" i="740"/>
  <c r="L168" i="740"/>
  <c r="M20" i="740"/>
  <c r="J57" i="739"/>
  <c r="J75" i="739"/>
  <c r="J54" i="739"/>
  <c r="J52" i="739"/>
  <c r="J51" i="739"/>
  <c r="J63" i="739"/>
  <c r="J56" i="739"/>
  <c r="J53" i="739"/>
  <c r="J60" i="739"/>
  <c r="J64" i="739"/>
  <c r="J61" i="739"/>
  <c r="J90" i="739"/>
  <c r="J59" i="739"/>
  <c r="J55" i="739"/>
  <c r="J58" i="739"/>
  <c r="K7" i="739"/>
  <c r="I78" i="739"/>
  <c r="I184" i="739"/>
  <c r="V169" i="740"/>
  <c r="J165" i="739"/>
  <c r="V17" i="739"/>
  <c r="V165" i="739" s="1"/>
  <c r="K17" i="739"/>
  <c r="L173" i="740"/>
  <c r="X24" i="740"/>
  <c r="L105" i="740"/>
  <c r="M24" i="740"/>
  <c r="T80" i="739"/>
  <c r="T186" i="739"/>
  <c r="W14" i="740"/>
  <c r="K162" i="740"/>
  <c r="L14" i="740"/>
  <c r="J173" i="739"/>
  <c r="V24" i="739"/>
  <c r="J105" i="739"/>
  <c r="K24" i="739"/>
  <c r="H198" i="740"/>
  <c r="H93" i="740"/>
  <c r="J82" i="740"/>
  <c r="J188" i="740"/>
  <c r="J62" i="740"/>
  <c r="J86" i="740" s="1"/>
  <c r="K8" i="740"/>
  <c r="X47" i="740"/>
  <c r="M47" i="740"/>
  <c r="U80" i="740"/>
  <c r="U186" i="740"/>
  <c r="V6" i="739"/>
  <c r="K6" i="739"/>
  <c r="N23" i="740"/>
  <c r="Y23" i="740"/>
  <c r="W168" i="740"/>
  <c r="M14" i="739"/>
  <c r="X14" i="739"/>
  <c r="I83" i="739"/>
  <c r="I189" i="739"/>
  <c r="X4" i="739"/>
  <c r="M4" i="739"/>
  <c r="W173" i="740"/>
  <c r="W105" i="740"/>
  <c r="K174" i="740"/>
  <c r="L25" i="740"/>
  <c r="W25" i="740"/>
  <c r="W174" i="740" s="1"/>
  <c r="T78" i="739"/>
  <c r="T184" i="739"/>
  <c r="T82" i="739"/>
  <c r="T188" i="739"/>
  <c r="V162" i="740"/>
  <c r="V52" i="740"/>
  <c r="J163" i="740"/>
  <c r="V15" i="740"/>
  <c r="V53" i="740" s="1"/>
  <c r="K15" i="740"/>
  <c r="K53" i="740" s="1"/>
  <c r="U85" i="738"/>
  <c r="U191" i="738"/>
  <c r="J80" i="738"/>
  <c r="J186" i="738"/>
  <c r="J84" i="738"/>
  <c r="J190" i="738"/>
  <c r="U79" i="738"/>
  <c r="U185" i="738"/>
  <c r="J163" i="738"/>
  <c r="V15" i="738"/>
  <c r="V53" i="738" s="1"/>
  <c r="K15" i="738"/>
  <c r="V31" i="738"/>
  <c r="K31" i="738"/>
  <c r="K181" i="738"/>
  <c r="K161" i="738"/>
  <c r="W13" i="738"/>
  <c r="L13" i="738"/>
  <c r="U78" i="738"/>
  <c r="U184" i="738"/>
  <c r="U83" i="738"/>
  <c r="U189" i="738"/>
  <c r="I83" i="738"/>
  <c r="I189" i="738"/>
  <c r="V181" i="738"/>
  <c r="V161" i="738"/>
  <c r="S192" i="738"/>
  <c r="S87" i="738"/>
  <c r="S91" i="738" s="1"/>
  <c r="H192" i="738"/>
  <c r="H87" i="738"/>
  <c r="H91" i="738" s="1"/>
  <c r="S74" i="738"/>
  <c r="AD14" i="738"/>
  <c r="H98" i="738"/>
  <c r="I85" i="738"/>
  <c r="I191" i="738"/>
  <c r="K164" i="738"/>
  <c r="W16" i="738"/>
  <c r="L16" i="738"/>
  <c r="K173" i="738"/>
  <c r="K105" i="738"/>
  <c r="W24" i="738"/>
  <c r="L24" i="738"/>
  <c r="K168" i="738"/>
  <c r="L20" i="738"/>
  <c r="W20" i="738"/>
  <c r="V32" i="738"/>
  <c r="K32" i="738"/>
  <c r="J169" i="738"/>
  <c r="V21" i="738"/>
  <c r="V169" i="738" s="1"/>
  <c r="K21" i="738"/>
  <c r="P15" i="738"/>
  <c r="AA15" i="738"/>
  <c r="K75" i="738"/>
  <c r="K58" i="738"/>
  <c r="K90" i="738"/>
  <c r="K54" i="738"/>
  <c r="K53" i="738"/>
  <c r="L7" i="738"/>
  <c r="K57" i="738"/>
  <c r="K52" i="738"/>
  <c r="K63" i="738"/>
  <c r="K59" i="738"/>
  <c r="K51" i="738"/>
  <c r="K6" i="738"/>
  <c r="V6" i="738"/>
  <c r="I78" i="738"/>
  <c r="I184" i="738"/>
  <c r="I81" i="738"/>
  <c r="I187" i="738"/>
  <c r="J83" i="738"/>
  <c r="J189" i="738"/>
  <c r="J167" i="738"/>
  <c r="K19" i="738"/>
  <c r="V19" i="738"/>
  <c r="V167" i="738" s="1"/>
  <c r="T192" i="738"/>
  <c r="T87" i="738"/>
  <c r="K62" i="738"/>
  <c r="K86" i="738" s="1"/>
  <c r="L8" i="738"/>
  <c r="H74" i="738"/>
  <c r="T98" i="738"/>
  <c r="V173" i="738"/>
  <c r="V105" i="738"/>
  <c r="K175" i="738"/>
  <c r="L9" i="738"/>
  <c r="W9" i="738"/>
  <c r="V52" i="738"/>
  <c r="V162" i="738"/>
  <c r="J82" i="738"/>
  <c r="J188" i="738"/>
  <c r="J102" i="738"/>
  <c r="J92" i="738"/>
  <c r="J198" i="738" s="1"/>
  <c r="M72" i="738"/>
  <c r="N10" i="738"/>
  <c r="Y10" i="738"/>
  <c r="V47" i="738"/>
  <c r="K47" i="738"/>
  <c r="U68" i="738"/>
  <c r="U162" i="738"/>
  <c r="U52" i="738"/>
  <c r="U72" i="738"/>
  <c r="U168" i="738"/>
  <c r="V175" i="738"/>
  <c r="L4" i="738"/>
  <c r="W4" i="738"/>
  <c r="W162" i="738" s="1"/>
  <c r="L49" i="738"/>
  <c r="W49" i="738"/>
  <c r="U57" i="738"/>
  <c r="U102" i="738"/>
  <c r="U92" i="738"/>
  <c r="U198" i="738" s="1"/>
  <c r="T93" i="738"/>
  <c r="L162" i="738"/>
  <c r="X14" i="738"/>
  <c r="M14" i="738"/>
  <c r="G192" i="738"/>
  <c r="G87" i="738"/>
  <c r="G93" i="738"/>
  <c r="G98" i="738"/>
  <c r="G74" i="738"/>
  <c r="J57" i="738"/>
  <c r="W11" i="738"/>
  <c r="L11" i="738"/>
  <c r="U60" i="738"/>
  <c r="K104" i="738"/>
  <c r="K110" i="738"/>
  <c r="W12" i="738"/>
  <c r="L12" i="738"/>
  <c r="H198" i="738"/>
  <c r="H93" i="738"/>
  <c r="J171" i="738"/>
  <c r="V23" i="738"/>
  <c r="V171" i="738" s="1"/>
  <c r="K23" i="738"/>
  <c r="J165" i="738"/>
  <c r="K17" i="738"/>
  <c r="K55" i="738" s="1"/>
  <c r="V17" i="738"/>
  <c r="V165" i="738" s="1"/>
  <c r="V48" i="738"/>
  <c r="K48" i="738"/>
  <c r="J170" i="738"/>
  <c r="K22" i="738"/>
  <c r="K60" i="738" s="1"/>
  <c r="V22" i="738"/>
  <c r="V170" i="738" s="1"/>
  <c r="J53" i="738"/>
  <c r="I84" i="738"/>
  <c r="I190" i="738"/>
  <c r="J166" i="738"/>
  <c r="V18" i="738"/>
  <c r="V166" i="738" s="1"/>
  <c r="K18" i="738"/>
  <c r="K56" i="738" s="1"/>
  <c r="J61" i="738"/>
  <c r="J55" i="738"/>
  <c r="J109" i="738" s="1"/>
  <c r="J176" i="738" s="1"/>
  <c r="U56" i="738"/>
  <c r="T74" i="738"/>
  <c r="X72" i="738"/>
  <c r="X68" i="738"/>
  <c r="T79" i="738"/>
  <c r="T185" i="738"/>
  <c r="U161" i="738"/>
  <c r="T82" i="738"/>
  <c r="T188" i="738"/>
  <c r="J174" i="738"/>
  <c r="K25" i="738"/>
  <c r="V25" i="738"/>
  <c r="V174" i="738" s="1"/>
  <c r="I76" i="738"/>
  <c r="I182" i="738"/>
  <c r="I82" i="738"/>
  <c r="I188" i="738"/>
  <c r="U171" i="738"/>
  <c r="U170" i="738"/>
  <c r="S198" i="738"/>
  <c r="S93" i="738"/>
  <c r="J76" i="738"/>
  <c r="J182" i="738"/>
  <c r="J78" i="738"/>
  <c r="J184" i="738"/>
  <c r="U58" i="738"/>
  <c r="V104" i="738"/>
  <c r="V110" i="738"/>
  <c r="V59" i="738"/>
  <c r="V51" i="738"/>
  <c r="V64" i="738"/>
  <c r="V58" i="738"/>
  <c r="V60" i="738"/>
  <c r="V57" i="738"/>
  <c r="V63" i="738"/>
  <c r="V54" i="738"/>
  <c r="V75" i="738"/>
  <c r="G104" i="664"/>
  <c r="H67" i="664"/>
  <c r="A63" i="524"/>
  <c r="A64" i="524" s="1"/>
  <c r="A65" i="524" s="1"/>
  <c r="A66" i="524" s="1"/>
  <c r="A67" i="524" s="1"/>
  <c r="A68" i="524" s="1"/>
  <c r="A14" i="524"/>
  <c r="A15" i="524" s="1"/>
  <c r="A16" i="524" s="1"/>
  <c r="A17" i="524" s="1"/>
  <c r="A18" i="524" s="1"/>
  <c r="A19" i="524" s="1"/>
  <c r="A20" i="524" s="1"/>
  <c r="A21" i="524" s="1"/>
  <c r="A22" i="524" s="1"/>
  <c r="A23" i="524" s="1"/>
  <c r="A24" i="524" s="1"/>
  <c r="A25" i="524" s="1"/>
  <c r="A26" i="524" s="1"/>
  <c r="A27" i="524" s="1"/>
  <c r="A28" i="524" s="1"/>
  <c r="A29" i="524" s="1"/>
  <c r="A30" i="524" s="1"/>
  <c r="A31" i="524" s="1"/>
  <c r="A32" i="524" s="1"/>
  <c r="A33" i="524" s="1"/>
  <c r="A34" i="524" s="1"/>
  <c r="A35" i="524" s="1"/>
  <c r="A36" i="524" s="1"/>
  <c r="A37" i="524" s="1"/>
  <c r="A38" i="524" s="1"/>
  <c r="A39" i="524" s="1"/>
  <c r="A40" i="524" s="1"/>
  <c r="A41" i="524" s="1"/>
  <c r="A42" i="524" s="1"/>
  <c r="A43" i="524" s="1"/>
  <c r="A44" i="524" s="1"/>
  <c r="A45" i="524" s="1"/>
  <c r="A46" i="524" s="1"/>
  <c r="A47" i="524" s="1"/>
  <c r="A48" i="524" s="1"/>
  <c r="A49" i="524" s="1"/>
  <c r="A50" i="524" s="1"/>
  <c r="A51" i="524" s="1"/>
  <c r="A52" i="524" s="1"/>
  <c r="A53" i="524" s="1"/>
  <c r="A54" i="524" s="1"/>
  <c r="A55" i="524" s="1"/>
  <c r="A56" i="524" s="1"/>
  <c r="A57" i="524" s="1"/>
  <c r="A60" i="524" s="1"/>
  <c r="A61" i="524" s="1"/>
  <c r="B72" i="523"/>
  <c r="B60" i="523"/>
  <c r="A64" i="523"/>
  <c r="A65" i="523" s="1"/>
  <c r="A66" i="523" s="1"/>
  <c r="A67" i="523" s="1"/>
  <c r="A68" i="523" s="1"/>
  <c r="A69" i="523" s="1"/>
  <c r="A15" i="523"/>
  <c r="A16" i="523" s="1"/>
  <c r="A17" i="523" s="1"/>
  <c r="A18" i="523" s="1"/>
  <c r="A19" i="523" s="1"/>
  <c r="A20" i="523" s="1"/>
  <c r="A21" i="523" s="1"/>
  <c r="A22" i="523" s="1"/>
  <c r="A23" i="523" s="1"/>
  <c r="A24" i="523" s="1"/>
  <c r="A25" i="523" s="1"/>
  <c r="A26" i="523" s="1"/>
  <c r="A27" i="523" s="1"/>
  <c r="A28" i="523" s="1"/>
  <c r="A29" i="523" s="1"/>
  <c r="A30" i="523" s="1"/>
  <c r="A31" i="523" s="1"/>
  <c r="A32" i="523" s="1"/>
  <c r="A33" i="523" s="1"/>
  <c r="A34" i="523" s="1"/>
  <c r="A35" i="523" s="1"/>
  <c r="A36" i="523" s="1"/>
  <c r="A37" i="523" s="1"/>
  <c r="A38" i="523" s="1"/>
  <c r="A39" i="523" s="1"/>
  <c r="A40" i="523" s="1"/>
  <c r="A41" i="523" s="1"/>
  <c r="A42" i="523" s="1"/>
  <c r="A43" i="523" s="1"/>
  <c r="A44" i="523" s="1"/>
  <c r="A45" i="523" s="1"/>
  <c r="A46" i="523" s="1"/>
  <c r="A47" i="523" s="1"/>
  <c r="A48" i="523" s="1"/>
  <c r="A49" i="523" s="1"/>
  <c r="A50" i="523" s="1"/>
  <c r="A51" i="523" s="1"/>
  <c r="A52" i="523" s="1"/>
  <c r="A53" i="523" s="1"/>
  <c r="A54" i="523" s="1"/>
  <c r="A55" i="523" s="1"/>
  <c r="A56" i="523" s="1"/>
  <c r="A57" i="523" s="1"/>
  <c r="A58" i="523" s="1"/>
  <c r="A61" i="523" s="1"/>
  <c r="A62" i="523" s="1"/>
  <c r="A64" i="512"/>
  <c r="A65" i="512" s="1"/>
  <c r="A66" i="512" s="1"/>
  <c r="A67" i="512" s="1"/>
  <c r="A68" i="512" s="1"/>
  <c r="A69" i="512" s="1"/>
  <c r="G194" i="664"/>
  <c r="G178" i="664"/>
  <c r="G68" i="664"/>
  <c r="B8" i="664"/>
  <c r="B9" i="664" s="1"/>
  <c r="B10" i="664" s="1"/>
  <c r="B11" i="664" s="1"/>
  <c r="B12" i="664" s="1"/>
  <c r="B13" i="664" s="1"/>
  <c r="B14" i="664" s="1"/>
  <c r="B15" i="664" s="1"/>
  <c r="B16" i="664" s="1"/>
  <c r="B17" i="664" s="1"/>
  <c r="B18" i="664" s="1"/>
  <c r="B19" i="664" s="1"/>
  <c r="B20" i="664" s="1"/>
  <c r="B21" i="664" s="1"/>
  <c r="B22" i="664" s="1"/>
  <c r="B23" i="664" s="1"/>
  <c r="B24" i="664" s="1"/>
  <c r="B25" i="664" s="1"/>
  <c r="B26" i="664" s="1"/>
  <c r="B27" i="664" s="1"/>
  <c r="B28" i="664" s="1"/>
  <c r="B29" i="664" s="1"/>
  <c r="B30" i="664" s="1"/>
  <c r="B31" i="664" s="1"/>
  <c r="B32" i="664" s="1"/>
  <c r="B33" i="664" s="1"/>
  <c r="B34" i="664" s="1"/>
  <c r="B35" i="664" s="1"/>
  <c r="B36" i="664" s="1"/>
  <c r="B37" i="664" s="1"/>
  <c r="B38" i="664" s="1"/>
  <c r="B39" i="664" s="1"/>
  <c r="B40" i="664" s="1"/>
  <c r="B41" i="664" s="1"/>
  <c r="B42" i="664" s="1"/>
  <c r="B43" i="664" s="1"/>
  <c r="B44" i="664" s="1"/>
  <c r="B45" i="664" s="1"/>
  <c r="B46" i="664" s="1"/>
  <c r="B47" i="664" s="1"/>
  <c r="B48" i="664" s="1"/>
  <c r="B49" i="664" s="1"/>
  <c r="B50" i="664" s="1"/>
  <c r="B51" i="664" s="1"/>
  <c r="B52" i="664" s="1"/>
  <c r="B53" i="664" s="1"/>
  <c r="B54" i="664" s="1"/>
  <c r="B55" i="664" s="1"/>
  <c r="B56" i="664" s="1"/>
  <c r="B57" i="664" s="1"/>
  <c r="B58" i="664" s="1"/>
  <c r="B59" i="664" s="1"/>
  <c r="B60" i="664" s="1"/>
  <c r="B61" i="664" s="1"/>
  <c r="B62" i="664" s="1"/>
  <c r="B63" i="664" s="1"/>
  <c r="B64" i="664" s="1"/>
  <c r="B65" i="664" s="1"/>
  <c r="B66" i="664" s="1"/>
  <c r="B67" i="664" s="1"/>
  <c r="B68" i="664" s="1"/>
  <c r="B69" i="664" s="1"/>
  <c r="B70" i="664" s="1"/>
  <c r="B71" i="664" s="1"/>
  <c r="B72" i="664" s="1"/>
  <c r="B73" i="664" s="1"/>
  <c r="B74" i="664" s="1"/>
  <c r="B75" i="664" s="1"/>
  <c r="B76" i="664" s="1"/>
  <c r="B78" i="664" s="1"/>
  <c r="B79" i="664" s="1"/>
  <c r="B80" i="664" s="1"/>
  <c r="B81" i="664" s="1"/>
  <c r="B82" i="664" s="1"/>
  <c r="B83" i="664" s="1"/>
  <c r="B84" i="664" s="1"/>
  <c r="B85" i="664" s="1"/>
  <c r="B86" i="664" s="1"/>
  <c r="B87" i="664" s="1"/>
  <c r="B88" i="664" s="1"/>
  <c r="B89" i="664" s="1"/>
  <c r="B90" i="664" s="1"/>
  <c r="B91" i="664" s="1"/>
  <c r="B92" i="664" s="1"/>
  <c r="B93" i="664" s="1"/>
  <c r="B94" i="664" s="1"/>
  <c r="B95" i="664" s="1"/>
  <c r="B96" i="664" s="1"/>
  <c r="B97" i="664" s="1"/>
  <c r="B98" i="664" s="1"/>
  <c r="B99" i="664" s="1"/>
  <c r="B100" i="664" s="1"/>
  <c r="B101" i="664" s="1"/>
  <c r="B102" i="664" s="1"/>
  <c r="B103" i="664" s="1"/>
  <c r="B104" i="664" s="1"/>
  <c r="B105" i="664" s="1"/>
  <c r="B106" i="664" s="1"/>
  <c r="B107" i="664" s="1"/>
  <c r="B108" i="664" s="1"/>
  <c r="B109" i="664" s="1"/>
  <c r="B110" i="664" s="1"/>
  <c r="G183" i="664"/>
  <c r="E53" i="664"/>
  <c r="G163" i="664" s="1"/>
  <c r="D53" i="664"/>
  <c r="C53" i="664"/>
  <c r="H8" i="664"/>
  <c r="I8" i="664" s="1"/>
  <c r="L30" i="523"/>
  <c r="F29" i="523"/>
  <c r="M29" i="523"/>
  <c r="H29" i="523"/>
  <c r="E30" i="523"/>
  <c r="J29" i="523"/>
  <c r="K30" i="523"/>
  <c r="L29" i="523"/>
  <c r="M30" i="523"/>
  <c r="I30" i="523"/>
  <c r="K29" i="523"/>
  <c r="F30" i="523"/>
  <c r="D30" i="523"/>
  <c r="G30" i="523"/>
  <c r="I29" i="523"/>
  <c r="G29" i="523"/>
  <c r="E29" i="523"/>
  <c r="J30" i="523"/>
  <c r="H30" i="523"/>
  <c r="S107" i="739" l="1"/>
  <c r="T200" i="746"/>
  <c r="T199" i="746"/>
  <c r="T94" i="746"/>
  <c r="T95" i="746"/>
  <c r="U87" i="746"/>
  <c r="U192" i="746"/>
  <c r="U83" i="746"/>
  <c r="U189" i="746"/>
  <c r="J78" i="745"/>
  <c r="J184" i="745"/>
  <c r="J109" i="745"/>
  <c r="J176" i="745" s="1"/>
  <c r="V162" i="746"/>
  <c r="V52" i="746"/>
  <c r="V171" i="746"/>
  <c r="L49" i="745"/>
  <c r="W49" i="745"/>
  <c r="Z32" i="745"/>
  <c r="O32" i="745"/>
  <c r="Y49" i="746"/>
  <c r="N49" i="746"/>
  <c r="I192" i="745"/>
  <c r="I87" i="745"/>
  <c r="I91" i="745" s="1"/>
  <c r="L11" i="745"/>
  <c r="W11" i="745"/>
  <c r="S94" i="745"/>
  <c r="S200" i="745" s="1"/>
  <c r="S199" i="745"/>
  <c r="Y14" i="746"/>
  <c r="N14" i="746"/>
  <c r="K165" i="745"/>
  <c r="W17" i="745"/>
  <c r="W165" i="745" s="1"/>
  <c r="L17" i="745"/>
  <c r="U109" i="745"/>
  <c r="U176" i="745" s="1"/>
  <c r="J76" i="746"/>
  <c r="J182" i="746"/>
  <c r="K173" i="746"/>
  <c r="U79" i="746"/>
  <c r="U91" i="746" s="1"/>
  <c r="U185" i="746"/>
  <c r="J79" i="745"/>
  <c r="J185" i="745"/>
  <c r="J83" i="745"/>
  <c r="J189" i="745"/>
  <c r="AD68" i="746"/>
  <c r="AD72" i="746"/>
  <c r="I65" i="746"/>
  <c r="I93" i="746" s="1"/>
  <c r="X21" i="746"/>
  <c r="M21" i="746"/>
  <c r="M174" i="745"/>
  <c r="N25" i="745"/>
  <c r="Y25" i="745"/>
  <c r="Y174" i="745" s="1"/>
  <c r="K169" i="745"/>
  <c r="W21" i="745"/>
  <c r="L21" i="745"/>
  <c r="Z4" i="745"/>
  <c r="O4" i="745"/>
  <c r="X22" i="746"/>
  <c r="M22" i="746"/>
  <c r="V173" i="746"/>
  <c r="L161" i="745"/>
  <c r="M13" i="745"/>
  <c r="X13" i="745"/>
  <c r="U82" i="745"/>
  <c r="U188" i="745"/>
  <c r="U83" i="745"/>
  <c r="U189" i="745"/>
  <c r="K104" i="745"/>
  <c r="K110" i="745"/>
  <c r="L12" i="745"/>
  <c r="L181" i="745" s="1"/>
  <c r="W12" i="745"/>
  <c r="W171" i="745" s="1"/>
  <c r="U85" i="746"/>
  <c r="U191" i="746"/>
  <c r="J77" i="745"/>
  <c r="J183" i="745"/>
  <c r="K104" i="746"/>
  <c r="K110" i="746"/>
  <c r="W12" i="746"/>
  <c r="L12" i="746"/>
  <c r="V169" i="746"/>
  <c r="K169" i="746"/>
  <c r="T198" i="745"/>
  <c r="T93" i="745"/>
  <c r="V175" i="746"/>
  <c r="K168" i="745"/>
  <c r="W20" i="745"/>
  <c r="W168" i="745" s="1"/>
  <c r="L20" i="745"/>
  <c r="G91" i="745"/>
  <c r="K167" i="746"/>
  <c r="L19" i="746"/>
  <c r="W19" i="746"/>
  <c r="K170" i="746"/>
  <c r="K166" i="746"/>
  <c r="L18" i="746"/>
  <c r="W18" i="746"/>
  <c r="M8" i="745"/>
  <c r="L62" i="745"/>
  <c r="L86" i="745" s="1"/>
  <c r="K166" i="745"/>
  <c r="W18" i="745"/>
  <c r="W166" i="745" s="1"/>
  <c r="L18" i="745"/>
  <c r="I74" i="745"/>
  <c r="U85" i="745"/>
  <c r="U191" i="745"/>
  <c r="J81" i="746"/>
  <c r="J187" i="746"/>
  <c r="J109" i="746"/>
  <c r="J176" i="746" s="1"/>
  <c r="I198" i="746"/>
  <c r="Y31" i="745"/>
  <c r="N31" i="745"/>
  <c r="V110" i="745"/>
  <c r="V104" i="745"/>
  <c r="V54" i="745"/>
  <c r="V75" i="745"/>
  <c r="V57" i="745"/>
  <c r="V64" i="745"/>
  <c r="V60" i="745"/>
  <c r="V55" i="745"/>
  <c r="V63" i="745"/>
  <c r="V56" i="745"/>
  <c r="V59" i="745"/>
  <c r="V51" i="745"/>
  <c r="V61" i="745"/>
  <c r="V58" i="745"/>
  <c r="U98" i="746"/>
  <c r="U74" i="746"/>
  <c r="U109" i="746"/>
  <c r="U176" i="746" s="1"/>
  <c r="U92" i="746"/>
  <c r="U102" i="746"/>
  <c r="J81" i="745"/>
  <c r="J187" i="745"/>
  <c r="J80" i="745"/>
  <c r="J186" i="745"/>
  <c r="X25" i="746"/>
  <c r="M25" i="746"/>
  <c r="H192" i="746"/>
  <c r="H87" i="746"/>
  <c r="H91" i="746" s="1"/>
  <c r="H98" i="746"/>
  <c r="H74" i="746"/>
  <c r="V110" i="746"/>
  <c r="V55" i="746"/>
  <c r="V104" i="746"/>
  <c r="V75" i="746"/>
  <c r="V61" i="746"/>
  <c r="V57" i="746"/>
  <c r="V59" i="746"/>
  <c r="V58" i="746"/>
  <c r="V63" i="746"/>
  <c r="V60" i="746"/>
  <c r="V56" i="746"/>
  <c r="V54" i="746"/>
  <c r="J65" i="746" s="1"/>
  <c r="V51" i="746"/>
  <c r="V64" i="746"/>
  <c r="X23" i="746"/>
  <c r="M23" i="746"/>
  <c r="H93" i="746"/>
  <c r="Y32" i="746"/>
  <c r="N32" i="746"/>
  <c r="K175" i="746"/>
  <c r="W9" i="746"/>
  <c r="L9" i="746"/>
  <c r="L173" i="745"/>
  <c r="L105" i="745"/>
  <c r="X24" i="745"/>
  <c r="M24" i="745"/>
  <c r="W53" i="745"/>
  <c r="V167" i="746"/>
  <c r="W52" i="745"/>
  <c r="V166" i="746"/>
  <c r="Y68" i="745"/>
  <c r="Y72" i="745"/>
  <c r="N72" i="746"/>
  <c r="Z10" i="746"/>
  <c r="J84" i="746"/>
  <c r="J190" i="746"/>
  <c r="J83" i="746"/>
  <c r="J189" i="746"/>
  <c r="U78" i="746"/>
  <c r="U184" i="746"/>
  <c r="K62" i="746"/>
  <c r="K86" i="746" s="1"/>
  <c r="L8" i="746"/>
  <c r="J84" i="745"/>
  <c r="J190" i="745"/>
  <c r="T192" i="746"/>
  <c r="T87" i="746"/>
  <c r="J92" i="746"/>
  <c r="J102" i="746"/>
  <c r="Y11" i="746"/>
  <c r="N11" i="746"/>
  <c r="G95" i="745"/>
  <c r="W173" i="745"/>
  <c r="W105" i="745"/>
  <c r="L162" i="745"/>
  <c r="M14" i="745"/>
  <c r="X14" i="745"/>
  <c r="X6" i="745"/>
  <c r="M6" i="745"/>
  <c r="I98" i="745"/>
  <c r="AB15" i="745"/>
  <c r="Q15" i="745"/>
  <c r="Y68" i="746"/>
  <c r="Y72" i="746"/>
  <c r="U84" i="745"/>
  <c r="U190" i="745"/>
  <c r="J77" i="746"/>
  <c r="J183" i="746"/>
  <c r="J85" i="746"/>
  <c r="J191" i="746"/>
  <c r="K181" i="746"/>
  <c r="K161" i="746"/>
  <c r="W13" i="746"/>
  <c r="L13" i="746"/>
  <c r="S107" i="745"/>
  <c r="S100" i="745"/>
  <c r="J92" i="745"/>
  <c r="J102" i="745"/>
  <c r="L170" i="745"/>
  <c r="X22" i="745"/>
  <c r="M22" i="745"/>
  <c r="H199" i="745"/>
  <c r="H94" i="745"/>
  <c r="H95" i="745"/>
  <c r="T91" i="740"/>
  <c r="U80" i="746"/>
  <c r="U186" i="746"/>
  <c r="K90" i="745"/>
  <c r="K61" i="745"/>
  <c r="K53" i="745"/>
  <c r="K63" i="745"/>
  <c r="K75" i="745"/>
  <c r="K59" i="745"/>
  <c r="K54" i="745"/>
  <c r="K56" i="745"/>
  <c r="K52" i="745"/>
  <c r="L7" i="745"/>
  <c r="K60" i="745"/>
  <c r="K57" i="745"/>
  <c r="K51" i="745"/>
  <c r="K58" i="745"/>
  <c r="K64" i="745"/>
  <c r="K55" i="745"/>
  <c r="J85" i="745"/>
  <c r="J191" i="745"/>
  <c r="K164" i="746"/>
  <c r="L16" i="746"/>
  <c r="W16" i="746"/>
  <c r="T87" i="745"/>
  <c r="T91" i="745" s="1"/>
  <c r="T192" i="745"/>
  <c r="K167" i="745"/>
  <c r="W19" i="745"/>
  <c r="W167" i="745" s="1"/>
  <c r="L19" i="745"/>
  <c r="V175" i="745"/>
  <c r="V65" i="745"/>
  <c r="G94" i="746"/>
  <c r="G95" i="746" s="1"/>
  <c r="G200" i="746"/>
  <c r="G199" i="746"/>
  <c r="S200" i="746"/>
  <c r="S199" i="746"/>
  <c r="S94" i="746"/>
  <c r="S95" i="746" s="1"/>
  <c r="V170" i="746"/>
  <c r="Y47" i="746"/>
  <c r="N47" i="746"/>
  <c r="Q15" i="746"/>
  <c r="AB15" i="746"/>
  <c r="N72" i="745"/>
  <c r="Z10" i="745"/>
  <c r="W16" i="745"/>
  <c r="W164" i="745" s="1"/>
  <c r="K164" i="745"/>
  <c r="L16" i="745"/>
  <c r="U79" i="745"/>
  <c r="U185" i="745"/>
  <c r="M6" i="746"/>
  <c r="X6" i="746"/>
  <c r="J79" i="746"/>
  <c r="J185" i="746"/>
  <c r="V181" i="746"/>
  <c r="V161" i="746"/>
  <c r="K165" i="746"/>
  <c r="L17" i="746"/>
  <c r="W17" i="746"/>
  <c r="U81" i="746"/>
  <c r="U187" i="746"/>
  <c r="U84" i="746"/>
  <c r="U190" i="746"/>
  <c r="J76" i="745"/>
  <c r="J182" i="745"/>
  <c r="T98" i="746"/>
  <c r="L48" i="745"/>
  <c r="W48" i="745"/>
  <c r="K175" i="745"/>
  <c r="L9" i="745"/>
  <c r="W9" i="745"/>
  <c r="T91" i="746"/>
  <c r="T98" i="745"/>
  <c r="G200" i="745"/>
  <c r="V76" i="745"/>
  <c r="V182" i="745"/>
  <c r="K168" i="746"/>
  <c r="L20" i="746"/>
  <c r="W20" i="746"/>
  <c r="L47" i="745"/>
  <c r="W47" i="745"/>
  <c r="U78" i="745"/>
  <c r="U184" i="745"/>
  <c r="U81" i="745"/>
  <c r="U187" i="745"/>
  <c r="J80" i="746"/>
  <c r="J186" i="746"/>
  <c r="J78" i="746"/>
  <c r="J184" i="746"/>
  <c r="K163" i="746"/>
  <c r="W15" i="746"/>
  <c r="W53" i="746" s="1"/>
  <c r="W105" i="746"/>
  <c r="V165" i="746"/>
  <c r="V174" i="746"/>
  <c r="H107" i="745"/>
  <c r="H100" i="745"/>
  <c r="U82" i="746"/>
  <c r="U188" i="746"/>
  <c r="J82" i="745"/>
  <c r="J188" i="745"/>
  <c r="W4" i="746"/>
  <c r="W170" i="746" s="1"/>
  <c r="L4" i="746"/>
  <c r="L171" i="746" s="1"/>
  <c r="K162" i="746"/>
  <c r="T74" i="746"/>
  <c r="AD72" i="745"/>
  <c r="AD68" i="745"/>
  <c r="U76" i="745"/>
  <c r="U182" i="745"/>
  <c r="G91" i="746"/>
  <c r="U65" i="745"/>
  <c r="U74" i="745" s="1"/>
  <c r="M31" i="746"/>
  <c r="X31" i="746"/>
  <c r="L171" i="745"/>
  <c r="M23" i="745"/>
  <c r="X23" i="745"/>
  <c r="I198" i="745"/>
  <c r="I93" i="745"/>
  <c r="S107" i="746"/>
  <c r="S100" i="746"/>
  <c r="V168" i="746"/>
  <c r="Z48" i="746"/>
  <c r="O48" i="746"/>
  <c r="U80" i="745"/>
  <c r="U186" i="745"/>
  <c r="U102" i="745"/>
  <c r="U92" i="745"/>
  <c r="K54" i="746"/>
  <c r="K75" i="746"/>
  <c r="K58" i="746"/>
  <c r="K63" i="746"/>
  <c r="K60" i="746"/>
  <c r="K56" i="746"/>
  <c r="K90" i="746"/>
  <c r="K64" i="746"/>
  <c r="K53" i="746"/>
  <c r="K61" i="746"/>
  <c r="K59" i="746"/>
  <c r="K55" i="746"/>
  <c r="K51" i="746"/>
  <c r="K57" i="746"/>
  <c r="K52" i="746"/>
  <c r="L7" i="746"/>
  <c r="J82" i="746"/>
  <c r="J188" i="746"/>
  <c r="V53" i="746"/>
  <c r="L173" i="746"/>
  <c r="L105" i="746"/>
  <c r="X24" i="746"/>
  <c r="M24" i="746"/>
  <c r="K77" i="741"/>
  <c r="K183" i="741"/>
  <c r="K109" i="744"/>
  <c r="K176" i="744" s="1"/>
  <c r="K84" i="741"/>
  <c r="K190" i="741"/>
  <c r="I192" i="744"/>
  <c r="I87" i="744"/>
  <c r="I74" i="744"/>
  <c r="I98" i="744"/>
  <c r="I93" i="744"/>
  <c r="K84" i="744"/>
  <c r="K190" i="744"/>
  <c r="S107" i="741"/>
  <c r="S100" i="741"/>
  <c r="S107" i="744"/>
  <c r="S100" i="744"/>
  <c r="K166" i="743"/>
  <c r="W18" i="743"/>
  <c r="W166" i="743" s="1"/>
  <c r="L18" i="743"/>
  <c r="T192" i="742"/>
  <c r="T87" i="742"/>
  <c r="T91" i="742" s="1"/>
  <c r="U109" i="741"/>
  <c r="U176" i="741" s="1"/>
  <c r="U65" i="741"/>
  <c r="I65" i="741"/>
  <c r="J85" i="743"/>
  <c r="J191" i="743"/>
  <c r="K168" i="742"/>
  <c r="W20" i="742"/>
  <c r="W168" i="742" s="1"/>
  <c r="L20" i="742"/>
  <c r="H199" i="743"/>
  <c r="H94" i="743"/>
  <c r="H200" i="743" s="1"/>
  <c r="K175" i="742"/>
  <c r="L9" i="742"/>
  <c r="W9" i="742"/>
  <c r="J198" i="742"/>
  <c r="V76" i="741"/>
  <c r="V182" i="741"/>
  <c r="J198" i="743"/>
  <c r="J102" i="741"/>
  <c r="J92" i="741"/>
  <c r="T192" i="743"/>
  <c r="T87" i="743"/>
  <c r="V57" i="742"/>
  <c r="L174" i="744"/>
  <c r="X25" i="744"/>
  <c r="M25" i="744"/>
  <c r="J79" i="742"/>
  <c r="J185" i="742"/>
  <c r="V78" i="743"/>
  <c r="V184" i="743"/>
  <c r="V102" i="743"/>
  <c r="V92" i="743"/>
  <c r="M92" i="744"/>
  <c r="M198" i="744" s="1"/>
  <c r="M102" i="744"/>
  <c r="L162" i="742"/>
  <c r="X14" i="742"/>
  <c r="M14" i="742"/>
  <c r="T198" i="744"/>
  <c r="T93" i="744"/>
  <c r="K173" i="742"/>
  <c r="W24" i="742"/>
  <c r="L24" i="742"/>
  <c r="K105" i="742"/>
  <c r="G91" i="742"/>
  <c r="N72" i="742"/>
  <c r="Z10" i="742"/>
  <c r="J109" i="741"/>
  <c r="J176" i="741" s="1"/>
  <c r="M4" i="742"/>
  <c r="X4" i="742"/>
  <c r="L163" i="742"/>
  <c r="I198" i="741"/>
  <c r="T91" i="743"/>
  <c r="L175" i="741"/>
  <c r="X9" i="741"/>
  <c r="M9" i="741"/>
  <c r="W48" i="744"/>
  <c r="L48" i="744"/>
  <c r="I65" i="743"/>
  <c r="U83" i="742"/>
  <c r="U189" i="742"/>
  <c r="T91" i="738"/>
  <c r="U93" i="740"/>
  <c r="U199" i="740" s="1"/>
  <c r="M49" i="743"/>
  <c r="X49" i="743"/>
  <c r="K165" i="742"/>
  <c r="W17" i="742"/>
  <c r="W165" i="742" s="1"/>
  <c r="L17" i="742"/>
  <c r="U79" i="741"/>
  <c r="U185" i="741"/>
  <c r="U83" i="741"/>
  <c r="U189" i="741"/>
  <c r="U80" i="742"/>
  <c r="U186" i="742"/>
  <c r="J76" i="743"/>
  <c r="J182" i="743"/>
  <c r="X31" i="743"/>
  <c r="M31" i="743"/>
  <c r="L16" i="741"/>
  <c r="K164" i="741"/>
  <c r="W16" i="741"/>
  <c r="W164" i="741" s="1"/>
  <c r="W105" i="741"/>
  <c r="W173" i="741"/>
  <c r="V175" i="742"/>
  <c r="V162" i="741"/>
  <c r="M6" i="742"/>
  <c r="X6" i="742"/>
  <c r="Z68" i="744"/>
  <c r="Z72" i="744"/>
  <c r="K171" i="743"/>
  <c r="W23" i="743"/>
  <c r="W171" i="743" s="1"/>
  <c r="L23" i="743"/>
  <c r="K169" i="744"/>
  <c r="L21" i="744"/>
  <c r="W21" i="744"/>
  <c r="V76" i="743"/>
  <c r="V182" i="743"/>
  <c r="W32" i="741"/>
  <c r="L32" i="741"/>
  <c r="Q15" i="742"/>
  <c r="AB15" i="742"/>
  <c r="L23" i="741"/>
  <c r="K171" i="741"/>
  <c r="W23" i="741"/>
  <c r="G91" i="741"/>
  <c r="T98" i="743"/>
  <c r="H192" i="744"/>
  <c r="H87" i="744"/>
  <c r="H91" i="744" s="1"/>
  <c r="H98" i="744"/>
  <c r="H74" i="744"/>
  <c r="K79" i="744"/>
  <c r="K185" i="744"/>
  <c r="W32" i="744"/>
  <c r="L32" i="744"/>
  <c r="K102" i="743"/>
  <c r="K92" i="743"/>
  <c r="U81" i="742"/>
  <c r="U187" i="742"/>
  <c r="V85" i="742"/>
  <c r="V191" i="742"/>
  <c r="O47" i="744"/>
  <c r="Z47" i="744"/>
  <c r="U79" i="743"/>
  <c r="U185" i="743"/>
  <c r="J182" i="742"/>
  <c r="J76" i="742"/>
  <c r="J109" i="742"/>
  <c r="J176" i="742" s="1"/>
  <c r="W173" i="744"/>
  <c r="W105" i="744"/>
  <c r="W63" i="744"/>
  <c r="V57" i="743"/>
  <c r="V58" i="743"/>
  <c r="K62" i="743"/>
  <c r="K86" i="743" s="1"/>
  <c r="L8" i="743"/>
  <c r="K102" i="742"/>
  <c r="K92" i="742"/>
  <c r="W162" i="742"/>
  <c r="W52" i="742"/>
  <c r="K162" i="744"/>
  <c r="L14" i="744"/>
  <c r="W14" i="744"/>
  <c r="X11" i="742"/>
  <c r="M11" i="742"/>
  <c r="V173" i="742"/>
  <c r="V105" i="742"/>
  <c r="X54" i="744"/>
  <c r="X102" i="744"/>
  <c r="X92" i="744"/>
  <c r="X198" i="744" s="1"/>
  <c r="W161" i="742"/>
  <c r="S199" i="741"/>
  <c r="S94" i="741"/>
  <c r="S95" i="741" s="1"/>
  <c r="K54" i="741"/>
  <c r="K58" i="741"/>
  <c r="G91" i="743"/>
  <c r="K167" i="742"/>
  <c r="W19" i="742"/>
  <c r="W167" i="742" s="1"/>
  <c r="L19" i="742"/>
  <c r="V181" i="741"/>
  <c r="V161" i="741"/>
  <c r="AA31" i="744"/>
  <c r="P31" i="744"/>
  <c r="K164" i="742"/>
  <c r="W16" i="742"/>
  <c r="W164" i="742" s="1"/>
  <c r="L16" i="742"/>
  <c r="U81" i="741"/>
  <c r="U187" i="741"/>
  <c r="U80" i="741"/>
  <c r="U186" i="741"/>
  <c r="I65" i="742"/>
  <c r="J77" i="743"/>
  <c r="J183" i="743"/>
  <c r="J84" i="743"/>
  <c r="J190" i="743"/>
  <c r="M164" i="744"/>
  <c r="Y16" i="744"/>
  <c r="Y164" i="744" s="1"/>
  <c r="N16" i="744"/>
  <c r="G199" i="744"/>
  <c r="G94" i="744"/>
  <c r="G200" i="744" s="1"/>
  <c r="I91" i="744"/>
  <c r="T74" i="742"/>
  <c r="AD15" i="744"/>
  <c r="W78" i="744"/>
  <c r="W184" i="744"/>
  <c r="V169" i="744"/>
  <c r="V59" i="744"/>
  <c r="X22" i="742"/>
  <c r="L170" i="742"/>
  <c r="M22" i="742"/>
  <c r="J82" i="744"/>
  <c r="J188" i="744"/>
  <c r="Y48" i="743"/>
  <c r="N48" i="743"/>
  <c r="K80" i="744"/>
  <c r="K186" i="744"/>
  <c r="S94" i="743"/>
  <c r="S200" i="743" s="1"/>
  <c r="S199" i="743"/>
  <c r="T93" i="742"/>
  <c r="U109" i="742"/>
  <c r="U176" i="742" s="1"/>
  <c r="V83" i="742"/>
  <c r="V189" i="742"/>
  <c r="V102" i="742"/>
  <c r="V92" i="742"/>
  <c r="L32" i="743"/>
  <c r="W32" i="743"/>
  <c r="J81" i="742"/>
  <c r="J187" i="742"/>
  <c r="J84" i="742"/>
  <c r="J190" i="742"/>
  <c r="L173" i="744"/>
  <c r="L105" i="744"/>
  <c r="X24" i="744"/>
  <c r="M24" i="744"/>
  <c r="V84" i="743"/>
  <c r="V190" i="743"/>
  <c r="V79" i="743"/>
  <c r="V185" i="743"/>
  <c r="L6" i="744"/>
  <c r="W6" i="744"/>
  <c r="T87" i="741"/>
  <c r="T91" i="741" s="1"/>
  <c r="T192" i="741"/>
  <c r="K164" i="743"/>
  <c r="L16" i="743"/>
  <c r="W16" i="743"/>
  <c r="W164" i="743" s="1"/>
  <c r="S100" i="743"/>
  <c r="S107" i="743"/>
  <c r="V162" i="744"/>
  <c r="V52" i="744"/>
  <c r="U93" i="744"/>
  <c r="N72" i="741"/>
  <c r="Z10" i="741"/>
  <c r="W171" i="744"/>
  <c r="W61" i="744"/>
  <c r="K166" i="744"/>
  <c r="L18" i="744"/>
  <c r="W18" i="744"/>
  <c r="K56" i="741"/>
  <c r="K55" i="741"/>
  <c r="L32" i="742"/>
  <c r="W32" i="742"/>
  <c r="K181" i="744"/>
  <c r="K161" i="744"/>
  <c r="L13" i="744"/>
  <c r="W13" i="744"/>
  <c r="U102" i="741"/>
  <c r="U92" i="741"/>
  <c r="U65" i="742"/>
  <c r="U98" i="742" s="1"/>
  <c r="J82" i="743"/>
  <c r="J188" i="743"/>
  <c r="K166" i="742"/>
  <c r="W18" i="742"/>
  <c r="W166" i="742" s="1"/>
  <c r="L18" i="742"/>
  <c r="W175" i="744"/>
  <c r="AB15" i="743"/>
  <c r="Q15" i="743"/>
  <c r="L11" i="744"/>
  <c r="W11" i="744"/>
  <c r="T74" i="743"/>
  <c r="X6" i="743"/>
  <c r="M6" i="743"/>
  <c r="T74" i="744"/>
  <c r="K77" i="744"/>
  <c r="K183" i="744"/>
  <c r="L90" i="744"/>
  <c r="L55" i="744"/>
  <c r="L75" i="744"/>
  <c r="L61" i="744"/>
  <c r="L52" i="744"/>
  <c r="L51" i="744"/>
  <c r="L57" i="744"/>
  <c r="L64" i="744"/>
  <c r="L59" i="744"/>
  <c r="L63" i="744"/>
  <c r="L54" i="744"/>
  <c r="L53" i="744"/>
  <c r="M7" i="744"/>
  <c r="L175" i="743"/>
  <c r="X9" i="743"/>
  <c r="M9" i="743"/>
  <c r="H93" i="744"/>
  <c r="X4" i="741"/>
  <c r="M4" i="741"/>
  <c r="K171" i="742"/>
  <c r="W23" i="742"/>
  <c r="W171" i="742" s="1"/>
  <c r="L23" i="742"/>
  <c r="X31" i="741"/>
  <c r="M31" i="741"/>
  <c r="Y72" i="741"/>
  <c r="Y68" i="741"/>
  <c r="L171" i="744"/>
  <c r="M23" i="744"/>
  <c r="X23" i="744"/>
  <c r="L11" i="741"/>
  <c r="W11" i="741"/>
  <c r="T198" i="741"/>
  <c r="T93" i="741"/>
  <c r="V166" i="744"/>
  <c r="V56" i="744"/>
  <c r="M62" i="744"/>
  <c r="M86" i="744" s="1"/>
  <c r="N8" i="744"/>
  <c r="K57" i="741"/>
  <c r="K52" i="741"/>
  <c r="V181" i="744"/>
  <c r="V161" i="744"/>
  <c r="V51" i="744"/>
  <c r="V75" i="744"/>
  <c r="U85" i="741"/>
  <c r="U191" i="741"/>
  <c r="J78" i="743"/>
  <c r="J184" i="743"/>
  <c r="G91" i="744"/>
  <c r="L173" i="741"/>
  <c r="L105" i="741"/>
  <c r="M24" i="741"/>
  <c r="X24" i="741"/>
  <c r="K105" i="743"/>
  <c r="K173" i="743"/>
  <c r="W24" i="743"/>
  <c r="L24" i="743"/>
  <c r="M22" i="741"/>
  <c r="X22" i="741"/>
  <c r="U192" i="744"/>
  <c r="U87" i="744"/>
  <c r="L175" i="744"/>
  <c r="X9" i="744"/>
  <c r="M9" i="744"/>
  <c r="X14" i="741"/>
  <c r="M14" i="741"/>
  <c r="K78" i="744"/>
  <c r="K184" i="744"/>
  <c r="K85" i="744"/>
  <c r="K191" i="744"/>
  <c r="V84" i="742"/>
  <c r="V190" i="742"/>
  <c r="W175" i="743"/>
  <c r="L62" i="742"/>
  <c r="L86" i="742" s="1"/>
  <c r="M8" i="742"/>
  <c r="K174" i="743"/>
  <c r="W25" i="743"/>
  <c r="W174" i="743" s="1"/>
  <c r="L25" i="743"/>
  <c r="J85" i="742"/>
  <c r="J191" i="742"/>
  <c r="J77" i="742"/>
  <c r="J183" i="742"/>
  <c r="V83" i="743"/>
  <c r="V189" i="743"/>
  <c r="U78" i="742"/>
  <c r="U184" i="742"/>
  <c r="Z4" i="744"/>
  <c r="O4" i="744"/>
  <c r="N163" i="744"/>
  <c r="W48" i="741"/>
  <c r="L48" i="741"/>
  <c r="K169" i="742"/>
  <c r="W21" i="742"/>
  <c r="W169" i="742" s="1"/>
  <c r="L21" i="742"/>
  <c r="K174" i="742"/>
  <c r="W25" i="742"/>
  <c r="W174" i="742" s="1"/>
  <c r="L25" i="742"/>
  <c r="K59" i="741"/>
  <c r="U74" i="740"/>
  <c r="L21" i="741"/>
  <c r="K169" i="741"/>
  <c r="W21" i="741"/>
  <c r="W169" i="741" s="1"/>
  <c r="M47" i="742"/>
  <c r="X47" i="742"/>
  <c r="K161" i="741"/>
  <c r="K181" i="741"/>
  <c r="W13" i="741"/>
  <c r="L13" i="741"/>
  <c r="U78" i="741"/>
  <c r="U184" i="741"/>
  <c r="W11" i="743"/>
  <c r="L11" i="743"/>
  <c r="AD68" i="741"/>
  <c r="AD72" i="741"/>
  <c r="J80" i="743"/>
  <c r="J186" i="743"/>
  <c r="K90" i="743"/>
  <c r="K75" i="743"/>
  <c r="K54" i="743"/>
  <c r="K57" i="743"/>
  <c r="K64" i="743"/>
  <c r="K60" i="743"/>
  <c r="K55" i="743"/>
  <c r="K58" i="743"/>
  <c r="K59" i="743"/>
  <c r="K52" i="743"/>
  <c r="K61" i="743"/>
  <c r="K53" i="743"/>
  <c r="K51" i="743"/>
  <c r="K63" i="743"/>
  <c r="K56" i="743"/>
  <c r="L7" i="743"/>
  <c r="K168" i="743"/>
  <c r="L20" i="743"/>
  <c r="W20" i="743"/>
  <c r="W168" i="743" s="1"/>
  <c r="AC15" i="741"/>
  <c r="R15" i="741"/>
  <c r="U198" i="742"/>
  <c r="K167" i="741"/>
  <c r="L19" i="741"/>
  <c r="W19" i="741"/>
  <c r="W167" i="741" s="1"/>
  <c r="V173" i="743"/>
  <c r="V105" i="743"/>
  <c r="W47" i="741"/>
  <c r="L47" i="741"/>
  <c r="AD68" i="743"/>
  <c r="AD72" i="743"/>
  <c r="K104" i="741"/>
  <c r="K110" i="741"/>
  <c r="L12" i="741"/>
  <c r="L58" i="741" s="1"/>
  <c r="W12" i="741"/>
  <c r="W52" i="741" s="1"/>
  <c r="W162" i="741"/>
  <c r="U84" i="743"/>
  <c r="U190" i="743"/>
  <c r="K82" i="744"/>
  <c r="K188" i="744"/>
  <c r="V79" i="744"/>
  <c r="V185" i="744"/>
  <c r="W162" i="743"/>
  <c r="W52" i="743"/>
  <c r="V54" i="742"/>
  <c r="V58" i="742"/>
  <c r="L166" i="741"/>
  <c r="X18" i="741"/>
  <c r="X166" i="741" s="1"/>
  <c r="M18" i="741"/>
  <c r="O49" i="742"/>
  <c r="Z49" i="742"/>
  <c r="K57" i="742"/>
  <c r="K90" i="742"/>
  <c r="K63" i="742"/>
  <c r="K58" i="742"/>
  <c r="K61" i="742"/>
  <c r="K75" i="742"/>
  <c r="K64" i="742"/>
  <c r="K55" i="742"/>
  <c r="K54" i="742"/>
  <c r="K59" i="742"/>
  <c r="K56" i="742"/>
  <c r="L7" i="742"/>
  <c r="K52" i="742"/>
  <c r="K60" i="742"/>
  <c r="K53" i="742"/>
  <c r="K51" i="742"/>
  <c r="J83" i="742"/>
  <c r="J189" i="742"/>
  <c r="U76" i="744"/>
  <c r="U182" i="744"/>
  <c r="V56" i="743"/>
  <c r="U85" i="742"/>
  <c r="U191" i="742"/>
  <c r="Y110" i="744"/>
  <c r="Y54" i="744"/>
  <c r="Y104" i="744"/>
  <c r="Y57" i="744"/>
  <c r="Y53" i="744"/>
  <c r="L31" i="742"/>
  <c r="W31" i="742"/>
  <c r="X48" i="742"/>
  <c r="M48" i="742"/>
  <c r="M49" i="741"/>
  <c r="X49" i="741"/>
  <c r="W165" i="744"/>
  <c r="W55" i="744"/>
  <c r="K170" i="743"/>
  <c r="W22" i="743"/>
  <c r="W170" i="743" s="1"/>
  <c r="L22" i="743"/>
  <c r="S100" i="742"/>
  <c r="S107" i="742"/>
  <c r="V168" i="744"/>
  <c r="V58" i="744"/>
  <c r="L55" i="741"/>
  <c r="L90" i="741"/>
  <c r="L53" i="741"/>
  <c r="L63" i="741"/>
  <c r="L59" i="741"/>
  <c r="L57" i="741"/>
  <c r="L54" i="741"/>
  <c r="M7" i="741"/>
  <c r="L52" i="741"/>
  <c r="L75" i="741"/>
  <c r="K64" i="741"/>
  <c r="K181" i="743"/>
  <c r="K161" i="743"/>
  <c r="W13" i="743"/>
  <c r="L13" i="743"/>
  <c r="T93" i="743"/>
  <c r="U79" i="742"/>
  <c r="U185" i="742"/>
  <c r="T192" i="744"/>
  <c r="T87" i="744"/>
  <c r="T91" i="744" s="1"/>
  <c r="J78" i="741"/>
  <c r="J184" i="741"/>
  <c r="U198" i="743"/>
  <c r="G199" i="741"/>
  <c r="G94" i="741"/>
  <c r="G95" i="741" s="1"/>
  <c r="U84" i="741"/>
  <c r="U190" i="741"/>
  <c r="U82" i="741"/>
  <c r="U188" i="741"/>
  <c r="M181" i="742"/>
  <c r="N13" i="742"/>
  <c r="Y13" i="742"/>
  <c r="J81" i="743"/>
  <c r="J187" i="743"/>
  <c r="J109" i="743"/>
  <c r="J176" i="743" s="1"/>
  <c r="Z19" i="744"/>
  <c r="O19" i="744"/>
  <c r="N167" i="744"/>
  <c r="U74" i="744"/>
  <c r="V110" i="741"/>
  <c r="V61" i="741"/>
  <c r="V63" i="741"/>
  <c r="V56" i="741"/>
  <c r="V59" i="741"/>
  <c r="V51" i="741"/>
  <c r="V75" i="741"/>
  <c r="V104" i="741"/>
  <c r="V64" i="741"/>
  <c r="V58" i="741"/>
  <c r="V57" i="741"/>
  <c r="V55" i="741"/>
  <c r="V60" i="741"/>
  <c r="V54" i="741"/>
  <c r="K167" i="743"/>
  <c r="W19" i="743"/>
  <c r="W167" i="743" s="1"/>
  <c r="L19" i="743"/>
  <c r="V170" i="744"/>
  <c r="V60" i="744"/>
  <c r="U78" i="743"/>
  <c r="U184" i="743"/>
  <c r="K83" i="744"/>
  <c r="K189" i="744"/>
  <c r="K75" i="744"/>
  <c r="W104" i="743"/>
  <c r="W110" i="743"/>
  <c r="W58" i="743"/>
  <c r="W75" i="743"/>
  <c r="W61" i="743"/>
  <c r="W63" i="743"/>
  <c r="W51" i="743"/>
  <c r="W54" i="743"/>
  <c r="W60" i="743"/>
  <c r="W56" i="743"/>
  <c r="W55" i="743"/>
  <c r="W64" i="743"/>
  <c r="L162" i="743"/>
  <c r="X14" i="743"/>
  <c r="M14" i="743"/>
  <c r="V55" i="742"/>
  <c r="H192" i="741"/>
  <c r="H87" i="741"/>
  <c r="H91" i="741" s="1"/>
  <c r="H93" i="741"/>
  <c r="H98" i="741"/>
  <c r="H74" i="741"/>
  <c r="X4" i="743"/>
  <c r="M4" i="743"/>
  <c r="L163" i="743"/>
  <c r="J80" i="742"/>
  <c r="J186" i="742"/>
  <c r="V63" i="743"/>
  <c r="V53" i="741"/>
  <c r="N110" i="744"/>
  <c r="N104" i="744"/>
  <c r="Z12" i="744"/>
  <c r="O12" i="744"/>
  <c r="L104" i="742"/>
  <c r="L110" i="742"/>
  <c r="X12" i="742"/>
  <c r="X161" i="742" s="1"/>
  <c r="M12" i="742"/>
  <c r="S200" i="744"/>
  <c r="S199" i="744"/>
  <c r="S94" i="744"/>
  <c r="S95" i="744" s="1"/>
  <c r="K165" i="743"/>
  <c r="W17" i="743"/>
  <c r="W165" i="743" s="1"/>
  <c r="L17" i="743"/>
  <c r="L165" i="744"/>
  <c r="X17" i="744"/>
  <c r="M17" i="744"/>
  <c r="G199" i="742"/>
  <c r="G94" i="742"/>
  <c r="G95" i="742" s="1"/>
  <c r="X81" i="744"/>
  <c r="X187" i="744"/>
  <c r="K168" i="744"/>
  <c r="L20" i="744"/>
  <c r="W20" i="744"/>
  <c r="T74" i="741"/>
  <c r="K63" i="741"/>
  <c r="K75" i="741"/>
  <c r="V181" i="743"/>
  <c r="V161" i="743"/>
  <c r="T98" i="742"/>
  <c r="K163" i="743"/>
  <c r="W15" i="743"/>
  <c r="W53" i="743" s="1"/>
  <c r="X181" i="742"/>
  <c r="J79" i="743"/>
  <c r="J185" i="743"/>
  <c r="J83" i="743"/>
  <c r="J189" i="743"/>
  <c r="L6" i="741"/>
  <c r="W6" i="741"/>
  <c r="L20" i="741"/>
  <c r="W20" i="741"/>
  <c r="W168" i="741" s="1"/>
  <c r="K168" i="741"/>
  <c r="L165" i="741"/>
  <c r="M17" i="741"/>
  <c r="X17" i="741"/>
  <c r="X165" i="741" s="1"/>
  <c r="H199" i="742"/>
  <c r="H200" i="742"/>
  <c r="H94" i="742"/>
  <c r="H95" i="742" s="1"/>
  <c r="V171" i="741"/>
  <c r="U82" i="744"/>
  <c r="U188" i="744"/>
  <c r="K170" i="744"/>
  <c r="L22" i="744"/>
  <c r="W22" i="744"/>
  <c r="H192" i="743"/>
  <c r="H87" i="743"/>
  <c r="H91" i="743" s="1"/>
  <c r="H74" i="743"/>
  <c r="H98" i="743"/>
  <c r="W49" i="744"/>
  <c r="L49" i="744"/>
  <c r="K81" i="744"/>
  <c r="K187" i="744"/>
  <c r="K76" i="744"/>
  <c r="K182" i="744"/>
  <c r="L110" i="743"/>
  <c r="M12" i="743"/>
  <c r="L104" i="743"/>
  <c r="X12" i="743"/>
  <c r="S200" i="742"/>
  <c r="S199" i="742"/>
  <c r="S94" i="742"/>
  <c r="S95" i="742" s="1"/>
  <c r="L25" i="741"/>
  <c r="K174" i="741"/>
  <c r="W25" i="741"/>
  <c r="W174" i="741" s="1"/>
  <c r="V56" i="742"/>
  <c r="V76" i="742"/>
  <c r="V182" i="742"/>
  <c r="W174" i="744"/>
  <c r="W64" i="744"/>
  <c r="M47" i="743"/>
  <c r="X47" i="743"/>
  <c r="J82" i="742"/>
  <c r="J188" i="742"/>
  <c r="J78" i="742"/>
  <c r="J184" i="742"/>
  <c r="V61" i="743"/>
  <c r="V85" i="744"/>
  <c r="V191" i="744"/>
  <c r="K163" i="741"/>
  <c r="W15" i="741"/>
  <c r="W53" i="741" s="1"/>
  <c r="W110" i="742"/>
  <c r="W61" i="742"/>
  <c r="W104" i="742"/>
  <c r="W58" i="742"/>
  <c r="W57" i="742"/>
  <c r="W75" i="742"/>
  <c r="W60" i="742"/>
  <c r="W64" i="742"/>
  <c r="W63" i="742"/>
  <c r="W56" i="742"/>
  <c r="W59" i="742"/>
  <c r="W51" i="742"/>
  <c r="W55" i="742"/>
  <c r="W54" i="742"/>
  <c r="H87" i="742"/>
  <c r="H91" i="742" s="1"/>
  <c r="H192" i="742"/>
  <c r="H98" i="742"/>
  <c r="H74" i="742"/>
  <c r="L62" i="741"/>
  <c r="L86" i="741" s="1"/>
  <c r="M8" i="741"/>
  <c r="Y72" i="742"/>
  <c r="Y68" i="742"/>
  <c r="T98" i="741"/>
  <c r="K169" i="743"/>
  <c r="W21" i="743"/>
  <c r="W169" i="743" s="1"/>
  <c r="L21" i="743"/>
  <c r="W175" i="741"/>
  <c r="K51" i="741"/>
  <c r="K61" i="741"/>
  <c r="G94" i="743"/>
  <c r="G95" i="743" s="1"/>
  <c r="G199" i="743"/>
  <c r="U65" i="743"/>
  <c r="U98" i="743" s="1"/>
  <c r="T107" i="740"/>
  <c r="T100" i="740"/>
  <c r="K77" i="740"/>
  <c r="K183" i="740"/>
  <c r="J109" i="739"/>
  <c r="J176" i="739" s="1"/>
  <c r="L48" i="740"/>
  <c r="W48" i="740"/>
  <c r="Y23" i="739"/>
  <c r="N23" i="739"/>
  <c r="W181" i="740"/>
  <c r="W161" i="740"/>
  <c r="K81" i="740"/>
  <c r="K187" i="740"/>
  <c r="N11" i="740"/>
  <c r="Y11" i="740"/>
  <c r="K102" i="740"/>
  <c r="K92" i="740"/>
  <c r="Z10" i="740"/>
  <c r="N72" i="740"/>
  <c r="U79" i="739"/>
  <c r="U185" i="739"/>
  <c r="U81" i="739"/>
  <c r="U187" i="739"/>
  <c r="V84" i="740"/>
  <c r="V190" i="740"/>
  <c r="G91" i="739"/>
  <c r="V76" i="740"/>
  <c r="V182" i="740"/>
  <c r="J76" i="739"/>
  <c r="J182" i="739"/>
  <c r="K166" i="739"/>
  <c r="L18" i="739"/>
  <c r="W18" i="739"/>
  <c r="W166" i="739" s="1"/>
  <c r="I199" i="740"/>
  <c r="I200" i="740"/>
  <c r="I94" i="740"/>
  <c r="I95" i="740" s="1"/>
  <c r="AD68" i="740"/>
  <c r="AD72" i="740"/>
  <c r="S100" i="740"/>
  <c r="S107" i="740"/>
  <c r="X20" i="739"/>
  <c r="M20" i="739"/>
  <c r="I198" i="739"/>
  <c r="L167" i="739"/>
  <c r="X19" i="739"/>
  <c r="X167" i="739" s="1"/>
  <c r="M19" i="739"/>
  <c r="R15" i="740"/>
  <c r="AC15" i="740"/>
  <c r="V110" i="739"/>
  <c r="V61" i="739"/>
  <c r="V63" i="739"/>
  <c r="V56" i="739"/>
  <c r="V104" i="739"/>
  <c r="V51" i="739"/>
  <c r="V59" i="739"/>
  <c r="V64" i="739"/>
  <c r="V57" i="739"/>
  <c r="V54" i="739"/>
  <c r="V75" i="739"/>
  <c r="V60" i="739"/>
  <c r="V55" i="739"/>
  <c r="V58" i="739"/>
  <c r="V170" i="739"/>
  <c r="V162" i="739"/>
  <c r="V171" i="739"/>
  <c r="V52" i="739"/>
  <c r="V53" i="739"/>
  <c r="K84" i="740"/>
  <c r="K190" i="740"/>
  <c r="L59" i="740"/>
  <c r="L51" i="740"/>
  <c r="M7" i="740"/>
  <c r="L75" i="740"/>
  <c r="L63" i="740"/>
  <c r="L64" i="740"/>
  <c r="L57" i="740"/>
  <c r="L53" i="740"/>
  <c r="L90" i="740"/>
  <c r="L61" i="740"/>
  <c r="L56" i="740"/>
  <c r="L54" i="740"/>
  <c r="L55" i="740"/>
  <c r="L52" i="740"/>
  <c r="L58" i="740"/>
  <c r="L60" i="740"/>
  <c r="AC15" i="739"/>
  <c r="R15" i="739"/>
  <c r="S94" i="739"/>
  <c r="S95" i="739" s="1"/>
  <c r="S199" i="739"/>
  <c r="U78" i="739"/>
  <c r="U184" i="739"/>
  <c r="U85" i="739"/>
  <c r="U191" i="739"/>
  <c r="V81" i="740"/>
  <c r="V187" i="740"/>
  <c r="W6" i="739"/>
  <c r="L6" i="739"/>
  <c r="H199" i="740"/>
  <c r="H94" i="740"/>
  <c r="H95" i="740" s="1"/>
  <c r="M173" i="740"/>
  <c r="M105" i="740"/>
  <c r="N24" i="740"/>
  <c r="Y24" i="740"/>
  <c r="J85" i="739"/>
  <c r="J191" i="739"/>
  <c r="J78" i="739"/>
  <c r="J184" i="739"/>
  <c r="L174" i="739"/>
  <c r="X25" i="739"/>
  <c r="X174" i="739" s="1"/>
  <c r="M25" i="739"/>
  <c r="V181" i="739"/>
  <c r="V161" i="739"/>
  <c r="G200" i="739"/>
  <c r="K104" i="739"/>
  <c r="K110" i="739"/>
  <c r="L12" i="739"/>
  <c r="L168" i="739" s="1"/>
  <c r="W12" i="739"/>
  <c r="K170" i="739"/>
  <c r="K163" i="739"/>
  <c r="K171" i="739"/>
  <c r="K162" i="739"/>
  <c r="K109" i="740"/>
  <c r="K176" i="740" s="1"/>
  <c r="K85" i="740"/>
  <c r="K191" i="740"/>
  <c r="L6" i="740"/>
  <c r="W6" i="740"/>
  <c r="W64" i="740"/>
  <c r="W60" i="740"/>
  <c r="W104" i="740"/>
  <c r="W63" i="740"/>
  <c r="W75" i="740"/>
  <c r="W61" i="740"/>
  <c r="W110" i="740"/>
  <c r="W56" i="740"/>
  <c r="W54" i="740"/>
  <c r="W59" i="740"/>
  <c r="W57" i="740"/>
  <c r="W58" i="740"/>
  <c r="W51" i="740"/>
  <c r="W55" i="740"/>
  <c r="W171" i="740"/>
  <c r="M32" i="740"/>
  <c r="X32" i="740"/>
  <c r="O49" i="739"/>
  <c r="Z49" i="739"/>
  <c r="P17" i="740"/>
  <c r="O165" i="740"/>
  <c r="AA17" i="740"/>
  <c r="AA165" i="740" s="1"/>
  <c r="U83" i="739"/>
  <c r="U189" i="739"/>
  <c r="U102" i="739"/>
  <c r="U92" i="739"/>
  <c r="V85" i="740"/>
  <c r="V191" i="740"/>
  <c r="X25" i="740"/>
  <c r="X174" i="740" s="1"/>
  <c r="L174" i="740"/>
  <c r="M25" i="740"/>
  <c r="O23" i="740"/>
  <c r="Z23" i="740"/>
  <c r="J83" i="739"/>
  <c r="J189" i="739"/>
  <c r="N47" i="740"/>
  <c r="Y47" i="740"/>
  <c r="L162" i="740"/>
  <c r="X14" i="740"/>
  <c r="M14" i="740"/>
  <c r="L175" i="740"/>
  <c r="M9" i="740"/>
  <c r="X9" i="740"/>
  <c r="K164" i="739"/>
  <c r="L16" i="739"/>
  <c r="W16" i="739"/>
  <c r="W164" i="739" s="1"/>
  <c r="K181" i="739"/>
  <c r="K161" i="739"/>
  <c r="L13" i="739"/>
  <c r="W13" i="739"/>
  <c r="J102" i="739"/>
  <c r="J92" i="739"/>
  <c r="K79" i="740"/>
  <c r="K185" i="740"/>
  <c r="K76" i="740"/>
  <c r="K182" i="740"/>
  <c r="H192" i="740"/>
  <c r="H87" i="740"/>
  <c r="H98" i="740"/>
  <c r="H74" i="740"/>
  <c r="V78" i="740"/>
  <c r="V184" i="740"/>
  <c r="H192" i="739"/>
  <c r="H87" i="739"/>
  <c r="H91" i="739" s="1"/>
  <c r="H98" i="739"/>
  <c r="H93" i="739"/>
  <c r="H74" i="739"/>
  <c r="Y14" i="739"/>
  <c r="N14" i="739"/>
  <c r="O14" i="739" s="1"/>
  <c r="X105" i="740"/>
  <c r="X173" i="740"/>
  <c r="J84" i="739"/>
  <c r="J190" i="739"/>
  <c r="J81" i="739"/>
  <c r="J187" i="739"/>
  <c r="G107" i="740"/>
  <c r="G100" i="740"/>
  <c r="X21" i="740"/>
  <c r="L169" i="740"/>
  <c r="M21" i="740"/>
  <c r="W175" i="740"/>
  <c r="L164" i="740"/>
  <c r="X16" i="740"/>
  <c r="X164" i="740" s="1"/>
  <c r="M16" i="740"/>
  <c r="L11" i="739"/>
  <c r="W11" i="739"/>
  <c r="V65" i="740"/>
  <c r="V74" i="740" s="1"/>
  <c r="K82" i="740"/>
  <c r="K188" i="740"/>
  <c r="S199" i="740"/>
  <c r="S94" i="740"/>
  <c r="S200" i="740" s="1"/>
  <c r="T198" i="740"/>
  <c r="T93" i="740"/>
  <c r="N167" i="740"/>
  <c r="O19" i="740"/>
  <c r="Z19" i="740"/>
  <c r="Z167" i="740" s="1"/>
  <c r="U76" i="739"/>
  <c r="U182" i="739"/>
  <c r="U109" i="739"/>
  <c r="U176" i="739" s="1"/>
  <c r="I65" i="739"/>
  <c r="U65" i="739"/>
  <c r="U82" i="739"/>
  <c r="U188" i="739"/>
  <c r="V80" i="740"/>
  <c r="V186" i="740"/>
  <c r="T87" i="739"/>
  <c r="T91" i="739" s="1"/>
  <c r="T192" i="739"/>
  <c r="Y4" i="739"/>
  <c r="N4" i="739"/>
  <c r="K62" i="740"/>
  <c r="K86" i="740" s="1"/>
  <c r="L8" i="740"/>
  <c r="L24" i="739"/>
  <c r="K173" i="739"/>
  <c r="K105" i="739"/>
  <c r="W24" i="739"/>
  <c r="W52" i="740"/>
  <c r="W162" i="740"/>
  <c r="K64" i="739"/>
  <c r="K60" i="739"/>
  <c r="K52" i="739"/>
  <c r="K90" i="739"/>
  <c r="K53" i="739"/>
  <c r="K61" i="739"/>
  <c r="K75" i="739"/>
  <c r="K51" i="739"/>
  <c r="K59" i="739"/>
  <c r="K57" i="739"/>
  <c r="K54" i="739"/>
  <c r="K58" i="739"/>
  <c r="L7" i="739"/>
  <c r="K55" i="739"/>
  <c r="K63" i="739"/>
  <c r="K56" i="739"/>
  <c r="J77" i="739"/>
  <c r="J183" i="739"/>
  <c r="N20" i="740"/>
  <c r="Y20" i="740"/>
  <c r="Y22" i="739"/>
  <c r="N22" i="739"/>
  <c r="AD68" i="739"/>
  <c r="AD72" i="739"/>
  <c r="J65" i="740"/>
  <c r="N48" i="739"/>
  <c r="Y48" i="739"/>
  <c r="W31" i="740"/>
  <c r="L31" i="740"/>
  <c r="L49" i="740"/>
  <c r="W49" i="740"/>
  <c r="K78" i="740"/>
  <c r="K184" i="740"/>
  <c r="O47" i="739"/>
  <c r="Z47" i="739"/>
  <c r="G202" i="740"/>
  <c r="G96" i="740"/>
  <c r="G97" i="740" s="1"/>
  <c r="L175" i="739"/>
  <c r="X9" i="739"/>
  <c r="M9" i="739"/>
  <c r="U80" i="739"/>
  <c r="U186" i="739"/>
  <c r="W32" i="739"/>
  <c r="L32" i="739"/>
  <c r="V83" i="740"/>
  <c r="V189" i="740"/>
  <c r="L8" i="739"/>
  <c r="K62" i="739"/>
  <c r="K86" i="739" s="1"/>
  <c r="S101" i="739"/>
  <c r="S103" i="739" s="1"/>
  <c r="K163" i="740"/>
  <c r="W15" i="740"/>
  <c r="W53" i="740" s="1"/>
  <c r="K165" i="739"/>
  <c r="L17" i="739"/>
  <c r="W17" i="739"/>
  <c r="W165" i="739" s="1"/>
  <c r="J82" i="739"/>
  <c r="J188" i="739"/>
  <c r="J80" i="739"/>
  <c r="J186" i="739"/>
  <c r="X18" i="740"/>
  <c r="X166" i="740" s="1"/>
  <c r="L166" i="740"/>
  <c r="M18" i="740"/>
  <c r="W169" i="739"/>
  <c r="Z68" i="739"/>
  <c r="Z72" i="739"/>
  <c r="L181" i="740"/>
  <c r="L161" i="740"/>
  <c r="X13" i="740"/>
  <c r="M13" i="740"/>
  <c r="W170" i="740"/>
  <c r="W175" i="739"/>
  <c r="V79" i="740"/>
  <c r="V185" i="740"/>
  <c r="V82" i="740"/>
  <c r="V188" i="740"/>
  <c r="T74" i="739"/>
  <c r="V105" i="739"/>
  <c r="V173" i="739"/>
  <c r="J185" i="739"/>
  <c r="J79" i="739"/>
  <c r="X168" i="740"/>
  <c r="P31" i="739"/>
  <c r="AA31" i="739"/>
  <c r="L169" i="739"/>
  <c r="X21" i="739"/>
  <c r="M21" i="739"/>
  <c r="G95" i="739"/>
  <c r="L170" i="740"/>
  <c r="X22" i="740"/>
  <c r="X170" i="740" s="1"/>
  <c r="M22" i="740"/>
  <c r="K83" i="740"/>
  <c r="K189" i="740"/>
  <c r="K80" i="740"/>
  <c r="K186" i="740"/>
  <c r="I91" i="740"/>
  <c r="G200" i="740"/>
  <c r="L110" i="740"/>
  <c r="L104" i="740"/>
  <c r="M12" i="740"/>
  <c r="X12" i="740"/>
  <c r="L163" i="740"/>
  <c r="L171" i="740"/>
  <c r="Y72" i="740"/>
  <c r="Y68" i="740"/>
  <c r="T198" i="739"/>
  <c r="T93" i="739"/>
  <c r="U84" i="739"/>
  <c r="U190" i="739"/>
  <c r="V109" i="740"/>
  <c r="V176" i="740" s="1"/>
  <c r="V102" i="740"/>
  <c r="V92" i="740"/>
  <c r="V198" i="740" s="1"/>
  <c r="J74" i="740"/>
  <c r="T98" i="739"/>
  <c r="U87" i="740"/>
  <c r="U91" i="740" s="1"/>
  <c r="U192" i="740"/>
  <c r="K80" i="738"/>
  <c r="K186" i="738"/>
  <c r="K79" i="738"/>
  <c r="K185" i="738"/>
  <c r="T107" i="738"/>
  <c r="T100" i="738"/>
  <c r="K84" i="738"/>
  <c r="K190" i="738"/>
  <c r="L90" i="738"/>
  <c r="L75" i="738"/>
  <c r="L61" i="738"/>
  <c r="L53" i="738"/>
  <c r="L63" i="738"/>
  <c r="L64" i="738"/>
  <c r="L58" i="738"/>
  <c r="M7" i="738"/>
  <c r="L52" i="738"/>
  <c r="L54" i="738"/>
  <c r="L51" i="738"/>
  <c r="L32" i="738"/>
  <c r="W32" i="738"/>
  <c r="K163" i="738"/>
  <c r="W15" i="738"/>
  <c r="W53" i="738" s="1"/>
  <c r="K171" i="738"/>
  <c r="W23" i="738"/>
  <c r="W171" i="738" s="1"/>
  <c r="L23" i="738"/>
  <c r="W110" i="738"/>
  <c r="W104" i="738"/>
  <c r="W54" i="738"/>
  <c r="W75" i="738"/>
  <c r="W57" i="738"/>
  <c r="W61" i="738"/>
  <c r="W51" i="738"/>
  <c r="W63" i="738"/>
  <c r="W58" i="738"/>
  <c r="T199" i="738"/>
  <c r="T94" i="738"/>
  <c r="T200" i="738" s="1"/>
  <c r="M4" i="738"/>
  <c r="X4" i="738"/>
  <c r="L163" i="738"/>
  <c r="K77" i="738"/>
  <c r="K183" i="738"/>
  <c r="L164" i="738"/>
  <c r="X16" i="738"/>
  <c r="M16" i="738"/>
  <c r="V81" i="738"/>
  <c r="V187" i="738"/>
  <c r="U82" i="738"/>
  <c r="U188" i="738"/>
  <c r="V84" i="738"/>
  <c r="V190" i="738"/>
  <c r="J81" i="738"/>
  <c r="J187" i="738"/>
  <c r="N72" i="738"/>
  <c r="Z10" i="738"/>
  <c r="L175" i="738"/>
  <c r="M9" i="738"/>
  <c r="X9" i="738"/>
  <c r="G199" i="738"/>
  <c r="G94" i="738"/>
  <c r="G95" i="738" s="1"/>
  <c r="W168" i="738"/>
  <c r="W164" i="738"/>
  <c r="H107" i="738"/>
  <c r="H100" i="738"/>
  <c r="L181" i="738"/>
  <c r="L161" i="738"/>
  <c r="X13" i="738"/>
  <c r="M13" i="738"/>
  <c r="K167" i="738"/>
  <c r="W19" i="738"/>
  <c r="W167" i="738" s="1"/>
  <c r="L19" i="738"/>
  <c r="AB15" i="738"/>
  <c r="Q15" i="738"/>
  <c r="L168" i="738"/>
  <c r="M20" i="738"/>
  <c r="X20" i="738"/>
  <c r="W181" i="738"/>
  <c r="W161" i="738"/>
  <c r="U65" i="738"/>
  <c r="L104" i="738"/>
  <c r="L110" i="738"/>
  <c r="X12" i="738"/>
  <c r="M12" i="738"/>
  <c r="K82" i="738"/>
  <c r="K188" i="738"/>
  <c r="V78" i="738"/>
  <c r="V184" i="738"/>
  <c r="W52" i="738"/>
  <c r="U80" i="738"/>
  <c r="U186" i="738"/>
  <c r="K170" i="738"/>
  <c r="L22" i="738"/>
  <c r="W22" i="738"/>
  <c r="W170" i="738" s="1"/>
  <c r="V83" i="738"/>
  <c r="V189" i="738"/>
  <c r="K102" i="738"/>
  <c r="K92" i="738"/>
  <c r="V65" i="738"/>
  <c r="V56" i="738"/>
  <c r="K174" i="738"/>
  <c r="L25" i="738"/>
  <c r="W25" i="738"/>
  <c r="W174" i="738" s="1"/>
  <c r="W48" i="738"/>
  <c r="L48" i="738"/>
  <c r="U84" i="738"/>
  <c r="U190" i="738"/>
  <c r="G91" i="738"/>
  <c r="U81" i="738"/>
  <c r="U187" i="738"/>
  <c r="L47" i="738"/>
  <c r="W47" i="738"/>
  <c r="K83" i="738"/>
  <c r="K189" i="738"/>
  <c r="K64" i="738"/>
  <c r="S107" i="738"/>
  <c r="S100" i="738"/>
  <c r="J85" i="738"/>
  <c r="J191" i="738"/>
  <c r="K165" i="738"/>
  <c r="L17" i="738"/>
  <c r="L55" i="738" s="1"/>
  <c r="W17" i="738"/>
  <c r="W165" i="738" s="1"/>
  <c r="X162" i="738"/>
  <c r="X52" i="738"/>
  <c r="K81" i="738"/>
  <c r="K187" i="738"/>
  <c r="V82" i="738"/>
  <c r="V188" i="738"/>
  <c r="K166" i="738"/>
  <c r="W18" i="738"/>
  <c r="W166" i="738" s="1"/>
  <c r="L18" i="738"/>
  <c r="L56" i="738" s="1"/>
  <c r="J77" i="738"/>
  <c r="J183" i="738"/>
  <c r="U76" i="738"/>
  <c r="U182" i="738"/>
  <c r="I65" i="738"/>
  <c r="V55" i="738"/>
  <c r="S199" i="738"/>
  <c r="S94" i="738"/>
  <c r="S200" i="738" s="1"/>
  <c r="V61" i="738"/>
  <c r="V92" i="738"/>
  <c r="V198" i="738" s="1"/>
  <c r="V102" i="738"/>
  <c r="U109" i="738"/>
  <c r="U176" i="738" s="1"/>
  <c r="H199" i="738"/>
  <c r="H94" i="738"/>
  <c r="H200" i="738" s="1"/>
  <c r="X11" i="738"/>
  <c r="M11" i="738"/>
  <c r="V76" i="738"/>
  <c r="V182" i="738"/>
  <c r="L6" i="738"/>
  <c r="W6" i="738"/>
  <c r="K78" i="738"/>
  <c r="K184" i="738"/>
  <c r="K169" i="738"/>
  <c r="W21" i="738"/>
  <c r="W169" i="738" s="1"/>
  <c r="L21" i="738"/>
  <c r="L59" i="738" s="1"/>
  <c r="L105" i="738"/>
  <c r="L173" i="738"/>
  <c r="M24" i="738"/>
  <c r="X24" i="738"/>
  <c r="J79" i="738"/>
  <c r="J185" i="738"/>
  <c r="M162" i="738"/>
  <c r="Y14" i="738"/>
  <c r="N14" i="738"/>
  <c r="M49" i="738"/>
  <c r="X49" i="738"/>
  <c r="Y68" i="738"/>
  <c r="Y72" i="738"/>
  <c r="W175" i="738"/>
  <c r="M8" i="738"/>
  <c r="L62" i="738"/>
  <c r="L86" i="738" s="1"/>
  <c r="K76" i="738"/>
  <c r="K182" i="738"/>
  <c r="K61" i="738"/>
  <c r="K109" i="738" s="1"/>
  <c r="K176" i="738" s="1"/>
  <c r="W173" i="738"/>
  <c r="W105" i="738"/>
  <c r="W31" i="738"/>
  <c r="L31" i="738"/>
  <c r="G77" i="664"/>
  <c r="J8" i="664"/>
  <c r="F14" i="664"/>
  <c r="S15" i="664"/>
  <c r="T15" i="664"/>
  <c r="AA14" i="739" l="1"/>
  <c r="P14" i="739"/>
  <c r="G200" i="742"/>
  <c r="S202" i="746"/>
  <c r="S96" i="746"/>
  <c r="S97" i="746" s="1"/>
  <c r="I107" i="745"/>
  <c r="I100" i="745"/>
  <c r="I200" i="746"/>
  <c r="I199" i="746"/>
  <c r="I95" i="746"/>
  <c r="I94" i="746"/>
  <c r="U107" i="746"/>
  <c r="U100" i="746"/>
  <c r="T107" i="745"/>
  <c r="T100" i="745"/>
  <c r="J192" i="746"/>
  <c r="J87" i="746"/>
  <c r="J91" i="746" s="1"/>
  <c r="J98" i="746"/>
  <c r="J74" i="746"/>
  <c r="G202" i="746"/>
  <c r="G96" i="746"/>
  <c r="G97" i="746" s="1"/>
  <c r="K79" i="746"/>
  <c r="K185" i="746"/>
  <c r="R15" i="746"/>
  <c r="AC15" i="746"/>
  <c r="K77" i="746"/>
  <c r="K183" i="746"/>
  <c r="K78" i="746"/>
  <c r="K184" i="746"/>
  <c r="S101" i="746"/>
  <c r="S103" i="746" s="1"/>
  <c r="G100" i="746"/>
  <c r="G107" i="746"/>
  <c r="L168" i="746"/>
  <c r="X20" i="746"/>
  <c r="M20" i="746"/>
  <c r="X48" i="745"/>
  <c r="M48" i="745"/>
  <c r="L164" i="746"/>
  <c r="M16" i="746"/>
  <c r="X16" i="746"/>
  <c r="X164" i="746" s="1"/>
  <c r="K81" i="745"/>
  <c r="K187" i="745"/>
  <c r="H202" i="745"/>
  <c r="H96" i="745"/>
  <c r="H97" i="745" s="1"/>
  <c r="J198" i="745"/>
  <c r="Z11" i="746"/>
  <c r="O11" i="746"/>
  <c r="V79" i="745"/>
  <c r="V185" i="745"/>
  <c r="Z31" i="745"/>
  <c r="O31" i="745"/>
  <c r="L167" i="746"/>
  <c r="M19" i="746"/>
  <c r="X19" i="746"/>
  <c r="X167" i="746" s="1"/>
  <c r="K102" i="745"/>
  <c r="K92" i="745"/>
  <c r="N13" i="745"/>
  <c r="Y13" i="745"/>
  <c r="W181" i="745"/>
  <c r="AA32" i="745"/>
  <c r="P32" i="745"/>
  <c r="L167" i="745"/>
  <c r="M19" i="745"/>
  <c r="X19" i="745"/>
  <c r="X167" i="745" s="1"/>
  <c r="K84" i="745"/>
  <c r="K190" i="745"/>
  <c r="K77" i="745"/>
  <c r="K183" i="745"/>
  <c r="S101" i="745"/>
  <c r="S103" i="745"/>
  <c r="AC15" i="745"/>
  <c r="R15" i="745"/>
  <c r="L62" i="746"/>
  <c r="L86" i="746" s="1"/>
  <c r="M8" i="746"/>
  <c r="V82" i="746"/>
  <c r="V188" i="746"/>
  <c r="W170" i="745"/>
  <c r="V84" i="745"/>
  <c r="V190" i="745"/>
  <c r="N8" i="745"/>
  <c r="M62" i="745"/>
  <c r="M86" i="745" s="1"/>
  <c r="L104" i="746"/>
  <c r="L110" i="746"/>
  <c r="M12" i="746"/>
  <c r="X12" i="746"/>
  <c r="AA4" i="745"/>
  <c r="P4" i="745"/>
  <c r="N21" i="746"/>
  <c r="Y21" i="746"/>
  <c r="U98" i="745"/>
  <c r="Z14" i="746"/>
  <c r="H200" i="740"/>
  <c r="L90" i="746"/>
  <c r="L57" i="746"/>
  <c r="L75" i="746"/>
  <c r="L63" i="746"/>
  <c r="L61" i="746"/>
  <c r="L55" i="746"/>
  <c r="L64" i="746"/>
  <c r="L56" i="746"/>
  <c r="L52" i="746"/>
  <c r="L59" i="746"/>
  <c r="L51" i="746"/>
  <c r="L58" i="746"/>
  <c r="L60" i="746"/>
  <c r="L54" i="746"/>
  <c r="M7" i="746"/>
  <c r="L53" i="746"/>
  <c r="M4" i="746"/>
  <c r="X4" i="746"/>
  <c r="L163" i="746"/>
  <c r="L162" i="746"/>
  <c r="V98" i="740"/>
  <c r="U94" i="740"/>
  <c r="U200" i="740" s="1"/>
  <c r="H95" i="743"/>
  <c r="M105" i="746"/>
  <c r="N24" i="746"/>
  <c r="Y24" i="746"/>
  <c r="K76" i="746"/>
  <c r="K182" i="746"/>
  <c r="N23" i="745"/>
  <c r="Y23" i="745"/>
  <c r="W162" i="746"/>
  <c r="W52" i="746"/>
  <c r="T107" i="746"/>
  <c r="T100" i="746"/>
  <c r="W165" i="746"/>
  <c r="N6" i="746"/>
  <c r="Y6" i="746"/>
  <c r="Z68" i="745"/>
  <c r="Z72" i="745"/>
  <c r="L90" i="745"/>
  <c r="L63" i="745"/>
  <c r="L56" i="745"/>
  <c r="L75" i="745"/>
  <c r="L59" i="745"/>
  <c r="L57" i="745"/>
  <c r="L60" i="745"/>
  <c r="L53" i="745"/>
  <c r="L61" i="745"/>
  <c r="L58" i="745"/>
  <c r="L54" i="745"/>
  <c r="L51" i="745"/>
  <c r="L52" i="745"/>
  <c r="M7" i="745"/>
  <c r="L64" i="745"/>
  <c r="L55" i="745"/>
  <c r="K85" i="745"/>
  <c r="K191" i="745"/>
  <c r="H200" i="745"/>
  <c r="M173" i="745"/>
  <c r="M105" i="745"/>
  <c r="N24" i="745"/>
  <c r="Y24" i="745"/>
  <c r="V83" i="746"/>
  <c r="V189" i="746"/>
  <c r="V82" i="745"/>
  <c r="V188" i="745"/>
  <c r="G107" i="745"/>
  <c r="G100" i="745"/>
  <c r="W110" i="746"/>
  <c r="W75" i="746"/>
  <c r="W58" i="746"/>
  <c r="W61" i="746"/>
  <c r="W57" i="746"/>
  <c r="W60" i="746"/>
  <c r="W59" i="746"/>
  <c r="W64" i="746"/>
  <c r="W104" i="746"/>
  <c r="W63" i="746"/>
  <c r="W56" i="746"/>
  <c r="W54" i="746"/>
  <c r="W51" i="746"/>
  <c r="W55" i="746"/>
  <c r="X169" i="746"/>
  <c r="M11" i="745"/>
  <c r="X11" i="745"/>
  <c r="W169" i="746"/>
  <c r="W65" i="740"/>
  <c r="U198" i="745"/>
  <c r="U93" i="745"/>
  <c r="H101" i="745"/>
  <c r="H103" i="745" s="1"/>
  <c r="U93" i="742"/>
  <c r="X173" i="746"/>
  <c r="X105" i="746"/>
  <c r="K81" i="746"/>
  <c r="K187" i="746"/>
  <c r="K80" i="746"/>
  <c r="K186" i="746"/>
  <c r="I200" i="745"/>
  <c r="I199" i="745"/>
  <c r="I94" i="745"/>
  <c r="I95" i="745" s="1"/>
  <c r="X47" i="745"/>
  <c r="M47" i="745"/>
  <c r="W175" i="745"/>
  <c r="L165" i="746"/>
  <c r="M17" i="746"/>
  <c r="X17" i="746"/>
  <c r="X165" i="746" s="1"/>
  <c r="K76" i="745"/>
  <c r="K182" i="745"/>
  <c r="L181" i="746"/>
  <c r="L161" i="746"/>
  <c r="M13" i="746"/>
  <c r="X13" i="746"/>
  <c r="J198" i="746"/>
  <c r="J93" i="746"/>
  <c r="X173" i="745"/>
  <c r="X105" i="745"/>
  <c r="O32" i="746"/>
  <c r="Z32" i="746"/>
  <c r="V81" i="746"/>
  <c r="V187" i="746"/>
  <c r="H100" i="746"/>
  <c r="H107" i="746"/>
  <c r="V85" i="745"/>
  <c r="V191" i="745"/>
  <c r="V81" i="745"/>
  <c r="V187" i="745"/>
  <c r="W166" i="746"/>
  <c r="T199" i="745"/>
  <c r="T95" i="745"/>
  <c r="T94" i="745"/>
  <c r="T200" i="745" s="1"/>
  <c r="M170" i="746"/>
  <c r="N22" i="746"/>
  <c r="Y22" i="746"/>
  <c r="L169" i="745"/>
  <c r="X21" i="745"/>
  <c r="M21" i="745"/>
  <c r="L169" i="746"/>
  <c r="T96" i="746"/>
  <c r="T97" i="746" s="1"/>
  <c r="T202" i="746"/>
  <c r="K109" i="746"/>
  <c r="K176" i="746" s="1"/>
  <c r="K84" i="746"/>
  <c r="K190" i="746"/>
  <c r="L175" i="745"/>
  <c r="M9" i="745"/>
  <c r="X9" i="745"/>
  <c r="K79" i="745"/>
  <c r="K185" i="745"/>
  <c r="K80" i="745"/>
  <c r="K186" i="745"/>
  <c r="N22" i="745"/>
  <c r="Y22" i="745"/>
  <c r="W181" i="746"/>
  <c r="W161" i="746"/>
  <c r="N14" i="745"/>
  <c r="Y14" i="745"/>
  <c r="G96" i="745"/>
  <c r="G97" i="745" s="1"/>
  <c r="G202" i="745"/>
  <c r="V109" i="746"/>
  <c r="V176" i="746" s="1"/>
  <c r="V85" i="746"/>
  <c r="V191" i="746"/>
  <c r="V98" i="745"/>
  <c r="V74" i="745"/>
  <c r="V109" i="745"/>
  <c r="V176" i="745" s="1"/>
  <c r="L166" i="746"/>
  <c r="M18" i="746"/>
  <c r="X18" i="746"/>
  <c r="X166" i="746" s="1"/>
  <c r="L168" i="745"/>
  <c r="M20" i="745"/>
  <c r="X20" i="745"/>
  <c r="K102" i="746"/>
  <c r="K92" i="746"/>
  <c r="X170" i="746"/>
  <c r="W169" i="745"/>
  <c r="L165" i="745"/>
  <c r="X17" i="745"/>
  <c r="X165" i="745" s="1"/>
  <c r="M17" i="745"/>
  <c r="S95" i="745"/>
  <c r="M49" i="745"/>
  <c r="X49" i="745"/>
  <c r="AA48" i="746"/>
  <c r="P48" i="746"/>
  <c r="Y31" i="746"/>
  <c r="N31" i="746"/>
  <c r="V192" i="745"/>
  <c r="V87" i="745"/>
  <c r="K78" i="745"/>
  <c r="K184" i="745"/>
  <c r="Y6" i="745"/>
  <c r="N6" i="745"/>
  <c r="H200" i="746"/>
  <c r="H94" i="746"/>
  <c r="H95" i="746" s="1"/>
  <c r="H199" i="746"/>
  <c r="V78" i="746"/>
  <c r="V184" i="746"/>
  <c r="M174" i="746"/>
  <c r="N25" i="746"/>
  <c r="Y25" i="746"/>
  <c r="U198" i="746"/>
  <c r="U93" i="746"/>
  <c r="V83" i="745"/>
  <c r="V189" i="745"/>
  <c r="V78" i="745"/>
  <c r="V91" i="745" s="1"/>
  <c r="V184" i="745"/>
  <c r="L166" i="745"/>
  <c r="X18" i="745"/>
  <c r="X166" i="745" s="1"/>
  <c r="M18" i="745"/>
  <c r="W110" i="745"/>
  <c r="W64" i="745"/>
  <c r="W104" i="745"/>
  <c r="W75" i="745"/>
  <c r="W57" i="745"/>
  <c r="W60" i="745"/>
  <c r="W58" i="745"/>
  <c r="W63" i="745"/>
  <c r="W56" i="745"/>
  <c r="W54" i="745"/>
  <c r="W51" i="745"/>
  <c r="W61" i="745"/>
  <c r="W55" i="745"/>
  <c r="W59" i="745"/>
  <c r="L170" i="746"/>
  <c r="I192" i="746"/>
  <c r="I87" i="746"/>
  <c r="I98" i="746"/>
  <c r="I74" i="746"/>
  <c r="K83" i="746"/>
  <c r="K189" i="746"/>
  <c r="K82" i="746"/>
  <c r="K188" i="746"/>
  <c r="K82" i="745"/>
  <c r="K188" i="745"/>
  <c r="K83" i="745"/>
  <c r="K189" i="745"/>
  <c r="Z68" i="746"/>
  <c r="Z72" i="746"/>
  <c r="W76" i="745"/>
  <c r="W182" i="745"/>
  <c r="L175" i="746"/>
  <c r="M9" i="746"/>
  <c r="X9" i="746"/>
  <c r="M171" i="746"/>
  <c r="N23" i="746"/>
  <c r="Y23" i="746"/>
  <c r="V80" i="746"/>
  <c r="V186" i="746"/>
  <c r="V92" i="746"/>
  <c r="V102" i="746"/>
  <c r="X174" i="746"/>
  <c r="V80" i="745"/>
  <c r="V186" i="745"/>
  <c r="V92" i="745"/>
  <c r="V102" i="745"/>
  <c r="W174" i="746"/>
  <c r="L104" i="745"/>
  <c r="X12" i="745"/>
  <c r="X181" i="745" s="1"/>
  <c r="M12" i="745"/>
  <c r="M171" i="745" s="1"/>
  <c r="L110" i="745"/>
  <c r="L163" i="745"/>
  <c r="O49" i="746"/>
  <c r="Z49" i="746"/>
  <c r="V76" i="746"/>
  <c r="V182" i="746"/>
  <c r="S95" i="743"/>
  <c r="K85" i="746"/>
  <c r="K191" i="746"/>
  <c r="U192" i="745"/>
  <c r="U87" i="745"/>
  <c r="U91" i="745" s="1"/>
  <c r="T211" i="746"/>
  <c r="T106" i="746"/>
  <c r="W173" i="746"/>
  <c r="W168" i="746"/>
  <c r="L164" i="745"/>
  <c r="M16" i="745"/>
  <c r="X16" i="745"/>
  <c r="X164" i="745" s="1"/>
  <c r="O47" i="746"/>
  <c r="Z47" i="746"/>
  <c r="J65" i="745"/>
  <c r="W164" i="746"/>
  <c r="K109" i="745"/>
  <c r="K176" i="745" s="1"/>
  <c r="W162" i="745"/>
  <c r="W175" i="746"/>
  <c r="K65" i="746"/>
  <c r="K98" i="746" s="1"/>
  <c r="W65" i="746"/>
  <c r="X171" i="746"/>
  <c r="V84" i="746"/>
  <c r="V190" i="746"/>
  <c r="V79" i="746"/>
  <c r="V185" i="746"/>
  <c r="L174" i="746"/>
  <c r="W167" i="746"/>
  <c r="V65" i="746"/>
  <c r="V98" i="746" s="1"/>
  <c r="W171" i="746"/>
  <c r="X161" i="745"/>
  <c r="N174" i="745"/>
  <c r="Z25" i="745"/>
  <c r="Z174" i="745" s="1"/>
  <c r="O25" i="745"/>
  <c r="W161" i="745"/>
  <c r="T107" i="742"/>
  <c r="T100" i="742"/>
  <c r="W76" i="741"/>
  <c r="W182" i="741"/>
  <c r="S202" i="741"/>
  <c r="S96" i="741"/>
  <c r="S97" i="741" s="1"/>
  <c r="L82" i="741"/>
  <c r="L188" i="741"/>
  <c r="T107" i="744"/>
  <c r="T100" i="744"/>
  <c r="T107" i="741"/>
  <c r="T100" i="741"/>
  <c r="V79" i="742"/>
  <c r="V185" i="742"/>
  <c r="W84" i="743"/>
  <c r="W190" i="743"/>
  <c r="V84" i="744"/>
  <c r="V190" i="744"/>
  <c r="V78" i="741"/>
  <c r="V184" i="741"/>
  <c r="V109" i="741"/>
  <c r="V176" i="741" s="1"/>
  <c r="J65" i="741"/>
  <c r="J93" i="741" s="1"/>
  <c r="V65" i="741"/>
  <c r="U93" i="743"/>
  <c r="V82" i="744"/>
  <c r="V188" i="744"/>
  <c r="Y78" i="744"/>
  <c r="Y184" i="744"/>
  <c r="K83" i="742"/>
  <c r="K189" i="742"/>
  <c r="V78" i="742"/>
  <c r="V184" i="742"/>
  <c r="K83" i="743"/>
  <c r="K189" i="743"/>
  <c r="M90" i="744"/>
  <c r="M58" i="744"/>
  <c r="M61" i="744"/>
  <c r="M63" i="744"/>
  <c r="M57" i="744"/>
  <c r="M55" i="744"/>
  <c r="M64" i="744"/>
  <c r="M54" i="744"/>
  <c r="M53" i="744"/>
  <c r="N7" i="744"/>
  <c r="W166" i="744"/>
  <c r="W56" i="744"/>
  <c r="V76" i="744"/>
  <c r="V182" i="744"/>
  <c r="X170" i="742"/>
  <c r="W170" i="741"/>
  <c r="U74" i="743"/>
  <c r="S200" i="741"/>
  <c r="X78" i="744"/>
  <c r="X184" i="744"/>
  <c r="W76" i="742"/>
  <c r="W182" i="742"/>
  <c r="K198" i="743"/>
  <c r="H100" i="744"/>
  <c r="H107" i="744"/>
  <c r="L169" i="744"/>
  <c r="X21" i="744"/>
  <c r="M21" i="744"/>
  <c r="Y4" i="742"/>
  <c r="N4" i="742"/>
  <c r="M163" i="742"/>
  <c r="W173" i="742"/>
  <c r="W105" i="742"/>
  <c r="H202" i="743"/>
  <c r="H96" i="743"/>
  <c r="H97" i="743" s="1"/>
  <c r="H211" i="743" s="1"/>
  <c r="I87" i="741"/>
  <c r="I91" i="741" s="1"/>
  <c r="I192" i="741"/>
  <c r="I98" i="741"/>
  <c r="I74" i="741"/>
  <c r="S101" i="741"/>
  <c r="S103" i="741" s="1"/>
  <c r="I199" i="744"/>
  <c r="I94" i="744"/>
  <c r="I200" i="744" s="1"/>
  <c r="W83" i="742"/>
  <c r="W189" i="742"/>
  <c r="M165" i="741"/>
  <c r="Y17" i="741"/>
  <c r="N17" i="741"/>
  <c r="W168" i="744"/>
  <c r="W58" i="744"/>
  <c r="S95" i="740"/>
  <c r="W80" i="742"/>
  <c r="W186" i="742"/>
  <c r="W85" i="742"/>
  <c r="W191" i="742"/>
  <c r="L170" i="744"/>
  <c r="M22" i="744"/>
  <c r="M60" i="744" s="1"/>
  <c r="X22" i="744"/>
  <c r="L168" i="744"/>
  <c r="X20" i="744"/>
  <c r="M20" i="744"/>
  <c r="Z104" i="744"/>
  <c r="Z57" i="744"/>
  <c r="Z110" i="744"/>
  <c r="Z53" i="744"/>
  <c r="N4" i="743"/>
  <c r="Y4" i="743"/>
  <c r="M163" i="743"/>
  <c r="M162" i="743"/>
  <c r="Y14" i="743"/>
  <c r="N14" i="743"/>
  <c r="W78" i="743"/>
  <c r="W184" i="743"/>
  <c r="W92" i="743"/>
  <c r="W102" i="743"/>
  <c r="V84" i="741"/>
  <c r="V190" i="741"/>
  <c r="V83" i="741"/>
  <c r="V189" i="741"/>
  <c r="O167" i="744"/>
  <c r="P19" i="744"/>
  <c r="AA19" i="744"/>
  <c r="L76" i="741"/>
  <c r="L182" i="741"/>
  <c r="L77" i="741"/>
  <c r="L183" i="741"/>
  <c r="K78" i="742"/>
  <c r="K184" i="742"/>
  <c r="K81" i="742"/>
  <c r="K187" i="742"/>
  <c r="W76" i="743"/>
  <c r="W182" i="743"/>
  <c r="U199" i="742"/>
  <c r="U94" i="742"/>
  <c r="U200" i="742" s="1"/>
  <c r="L90" i="743"/>
  <c r="L57" i="743"/>
  <c r="L64" i="743"/>
  <c r="L60" i="743"/>
  <c r="L58" i="743"/>
  <c r="L61" i="743"/>
  <c r="L53" i="743"/>
  <c r="L75" i="743"/>
  <c r="L59" i="743"/>
  <c r="L52" i="743"/>
  <c r="L54" i="743"/>
  <c r="M7" i="743"/>
  <c r="L51" i="743"/>
  <c r="L63" i="743"/>
  <c r="L56" i="743"/>
  <c r="L55" i="743"/>
  <c r="K82" i="743"/>
  <c r="K188" i="743"/>
  <c r="L169" i="742"/>
  <c r="X21" i="742"/>
  <c r="X169" i="742" s="1"/>
  <c r="M21" i="742"/>
  <c r="M175" i="744"/>
  <c r="Y9" i="744"/>
  <c r="N9" i="744"/>
  <c r="N22" i="741"/>
  <c r="Y22" i="741"/>
  <c r="X105" i="741"/>
  <c r="X173" i="741"/>
  <c r="K76" i="741"/>
  <c r="K182" i="741"/>
  <c r="H200" i="744"/>
  <c r="H199" i="744"/>
  <c r="H94" i="744"/>
  <c r="H95" i="744" s="1"/>
  <c r="L77" i="744"/>
  <c r="L183" i="744"/>
  <c r="L76" i="744"/>
  <c r="L182" i="744"/>
  <c r="M11" i="744"/>
  <c r="X11" i="744"/>
  <c r="L166" i="742"/>
  <c r="X18" i="742"/>
  <c r="X166" i="742" s="1"/>
  <c r="M18" i="742"/>
  <c r="L166" i="744"/>
  <c r="M18" i="744"/>
  <c r="X18" i="744"/>
  <c r="V83" i="744"/>
  <c r="V189" i="744"/>
  <c r="N164" i="744"/>
  <c r="O16" i="744"/>
  <c r="Z16" i="744"/>
  <c r="Z164" i="744" s="1"/>
  <c r="I192" i="742"/>
  <c r="I87" i="742"/>
  <c r="I91" i="742" s="1"/>
  <c r="I93" i="742"/>
  <c r="I74" i="742"/>
  <c r="I98" i="742"/>
  <c r="Q31" i="744"/>
  <c r="AB31" i="744"/>
  <c r="R15" i="742"/>
  <c r="AC15" i="742"/>
  <c r="N6" i="742"/>
  <c r="Y6" i="742"/>
  <c r="L165" i="742"/>
  <c r="X17" i="742"/>
  <c r="X165" i="742" s="1"/>
  <c r="M17" i="742"/>
  <c r="J198" i="741"/>
  <c r="U192" i="741"/>
  <c r="U87" i="741"/>
  <c r="U91" i="741" s="1"/>
  <c r="U95" i="740"/>
  <c r="U96" i="740" s="1"/>
  <c r="U97" i="740" s="1"/>
  <c r="V80" i="742"/>
  <c r="V186" i="742"/>
  <c r="X104" i="743"/>
  <c r="X110" i="743"/>
  <c r="X64" i="743"/>
  <c r="X53" i="743"/>
  <c r="X49" i="744"/>
  <c r="M49" i="744"/>
  <c r="M165" i="744"/>
  <c r="Y17" i="744"/>
  <c r="N17" i="744"/>
  <c r="N102" i="744"/>
  <c r="N92" i="744"/>
  <c r="X162" i="743"/>
  <c r="X52" i="743"/>
  <c r="V79" i="741"/>
  <c r="V185" i="741"/>
  <c r="V80" i="741"/>
  <c r="V186" i="741"/>
  <c r="Z167" i="744"/>
  <c r="T199" i="743"/>
  <c r="T94" i="743"/>
  <c r="T200" i="743" s="1"/>
  <c r="M90" i="741"/>
  <c r="N7" i="741"/>
  <c r="L61" i="741"/>
  <c r="W79" i="744"/>
  <c r="W185" i="744"/>
  <c r="M31" i="742"/>
  <c r="X31" i="742"/>
  <c r="K109" i="742"/>
  <c r="K176" i="742" s="1"/>
  <c r="K79" i="742"/>
  <c r="K185" i="742"/>
  <c r="M47" i="741"/>
  <c r="X47" i="741"/>
  <c r="K80" i="743"/>
  <c r="K186" i="743"/>
  <c r="K79" i="743"/>
  <c r="K185" i="743"/>
  <c r="L181" i="741"/>
  <c r="L161" i="741"/>
  <c r="X13" i="741"/>
  <c r="M13" i="741"/>
  <c r="L169" i="741"/>
  <c r="X21" i="741"/>
  <c r="M21" i="741"/>
  <c r="X175" i="744"/>
  <c r="L170" i="741"/>
  <c r="M173" i="741"/>
  <c r="M105" i="741"/>
  <c r="Y24" i="741"/>
  <c r="N24" i="741"/>
  <c r="K81" i="741"/>
  <c r="K187" i="741"/>
  <c r="M11" i="741"/>
  <c r="X11" i="741"/>
  <c r="Y31" i="741"/>
  <c r="N31" i="741"/>
  <c r="M175" i="743"/>
  <c r="Y9" i="743"/>
  <c r="N9" i="743"/>
  <c r="L78" i="744"/>
  <c r="L184" i="744"/>
  <c r="L56" i="744"/>
  <c r="R15" i="743"/>
  <c r="AC15" i="743"/>
  <c r="M105" i="744"/>
  <c r="M173" i="744"/>
  <c r="Y24" i="744"/>
  <c r="N24" i="744"/>
  <c r="O48" i="743"/>
  <c r="Z48" i="743"/>
  <c r="G107" i="743"/>
  <c r="G100" i="743"/>
  <c r="V82" i="743"/>
  <c r="V188" i="743"/>
  <c r="X32" i="744"/>
  <c r="M32" i="744"/>
  <c r="L171" i="743"/>
  <c r="X23" i="743"/>
  <c r="X171" i="743" s="1"/>
  <c r="M23" i="743"/>
  <c r="T107" i="743"/>
  <c r="T100" i="743"/>
  <c r="Z68" i="742"/>
  <c r="Z72" i="742"/>
  <c r="M174" i="744"/>
  <c r="Y25" i="744"/>
  <c r="N25" i="744"/>
  <c r="H100" i="742"/>
  <c r="H107" i="742"/>
  <c r="L102" i="743"/>
  <c r="L92" i="743"/>
  <c r="H96" i="742"/>
  <c r="H97" i="742" s="1"/>
  <c r="H211" i="742" s="1"/>
  <c r="H202" i="742"/>
  <c r="X165" i="744"/>
  <c r="X55" i="744"/>
  <c r="W59" i="743"/>
  <c r="V81" i="741"/>
  <c r="V187" i="741"/>
  <c r="L181" i="743"/>
  <c r="L161" i="743"/>
  <c r="M13" i="743"/>
  <c r="X13" i="743"/>
  <c r="X75" i="743" s="1"/>
  <c r="L78" i="741"/>
  <c r="L184" i="741"/>
  <c r="S101" i="742"/>
  <c r="S103" i="742" s="1"/>
  <c r="Y81" i="744"/>
  <c r="Y187" i="744"/>
  <c r="K77" i="742"/>
  <c r="K183" i="742"/>
  <c r="AA49" i="742"/>
  <c r="P49" i="742"/>
  <c r="AD15" i="741"/>
  <c r="K84" i="743"/>
  <c r="K190" i="743"/>
  <c r="W181" i="741"/>
  <c r="W161" i="741"/>
  <c r="L174" i="743"/>
  <c r="X25" i="743"/>
  <c r="X174" i="743" s="1"/>
  <c r="M25" i="743"/>
  <c r="L173" i="743"/>
  <c r="L105" i="743"/>
  <c r="X24" i="743"/>
  <c r="X63" i="743" s="1"/>
  <c r="M24" i="743"/>
  <c r="O8" i="744"/>
  <c r="N62" i="744"/>
  <c r="N86" i="744" s="1"/>
  <c r="X171" i="744"/>
  <c r="X61" i="744"/>
  <c r="L60" i="744"/>
  <c r="N6" i="743"/>
  <c r="Y6" i="743"/>
  <c r="U87" i="742"/>
  <c r="U91" i="742" s="1"/>
  <c r="U192" i="742"/>
  <c r="X32" i="742"/>
  <c r="M32" i="742"/>
  <c r="W85" i="744"/>
  <c r="W191" i="744"/>
  <c r="X6" i="744"/>
  <c r="M6" i="744"/>
  <c r="X173" i="744"/>
  <c r="X105" i="744"/>
  <c r="X63" i="744"/>
  <c r="M32" i="743"/>
  <c r="X32" i="743"/>
  <c r="T94" i="742"/>
  <c r="T200" i="742" s="1"/>
  <c r="T199" i="742"/>
  <c r="T95" i="742"/>
  <c r="I100" i="744"/>
  <c r="I107" i="744"/>
  <c r="N11" i="742"/>
  <c r="Y11" i="742"/>
  <c r="V81" i="743"/>
  <c r="V187" i="743"/>
  <c r="V109" i="742"/>
  <c r="V176" i="742" s="1"/>
  <c r="G100" i="741"/>
  <c r="G107" i="741"/>
  <c r="M32" i="741"/>
  <c r="X32" i="741"/>
  <c r="I192" i="743"/>
  <c r="I87" i="743"/>
  <c r="I91" i="743" s="1"/>
  <c r="I93" i="743"/>
  <c r="I98" i="743"/>
  <c r="I74" i="743"/>
  <c r="I93" i="741"/>
  <c r="T199" i="744"/>
  <c r="T94" i="744"/>
  <c r="T200" i="744" s="1"/>
  <c r="V198" i="743"/>
  <c r="X174" i="744"/>
  <c r="X64" i="744"/>
  <c r="W175" i="742"/>
  <c r="W65" i="742"/>
  <c r="W98" i="742" s="1"/>
  <c r="K65" i="742"/>
  <c r="K98" i="742" s="1"/>
  <c r="L168" i="742"/>
  <c r="X20" i="742"/>
  <c r="X168" i="742" s="1"/>
  <c r="M20" i="742"/>
  <c r="U74" i="741"/>
  <c r="S101" i="744"/>
  <c r="S103" i="744" s="1"/>
  <c r="W190" i="742"/>
  <c r="W84" i="742"/>
  <c r="M104" i="743"/>
  <c r="M110" i="743"/>
  <c r="N12" i="743"/>
  <c r="Y12" i="743"/>
  <c r="L168" i="741"/>
  <c r="X20" i="741"/>
  <c r="M20" i="741"/>
  <c r="M104" i="742"/>
  <c r="M110" i="742"/>
  <c r="N12" i="742"/>
  <c r="N161" i="742" s="1"/>
  <c r="Y12" i="742"/>
  <c r="Y161" i="742" s="1"/>
  <c r="V82" i="741"/>
  <c r="V188" i="741"/>
  <c r="V85" i="741"/>
  <c r="V191" i="741"/>
  <c r="M161" i="742"/>
  <c r="W161" i="743"/>
  <c r="W181" i="743"/>
  <c r="L51" i="741"/>
  <c r="V80" i="743"/>
  <c r="V186" i="743"/>
  <c r="K84" i="742"/>
  <c r="K190" i="742"/>
  <c r="Y18" i="741"/>
  <c r="Y166" i="741" s="1"/>
  <c r="N18" i="741"/>
  <c r="M166" i="741"/>
  <c r="W110" i="741"/>
  <c r="W61" i="741"/>
  <c r="W63" i="741"/>
  <c r="W56" i="741"/>
  <c r="W59" i="741"/>
  <c r="W51" i="741"/>
  <c r="W75" i="741"/>
  <c r="W54" i="741"/>
  <c r="W104" i="741"/>
  <c r="W60" i="741"/>
  <c r="W57" i="741"/>
  <c r="W55" i="741"/>
  <c r="W58" i="741"/>
  <c r="W64" i="741"/>
  <c r="K109" i="743"/>
  <c r="K176" i="743" s="1"/>
  <c r="M48" i="741"/>
  <c r="X48" i="741"/>
  <c r="W173" i="743"/>
  <c r="W105" i="743"/>
  <c r="M171" i="744"/>
  <c r="N23" i="744"/>
  <c r="Y23" i="744"/>
  <c r="V65" i="743"/>
  <c r="V98" i="743" s="1"/>
  <c r="V109" i="743"/>
  <c r="V176" i="743" s="1"/>
  <c r="X175" i="743"/>
  <c r="L83" i="744"/>
  <c r="L189" i="744"/>
  <c r="L85" i="744"/>
  <c r="L191" i="744"/>
  <c r="U198" i="741"/>
  <c r="U93" i="741"/>
  <c r="S101" i="743"/>
  <c r="S103" i="743" s="1"/>
  <c r="S202" i="743"/>
  <c r="S96" i="743"/>
  <c r="S97" i="743" s="1"/>
  <c r="K82" i="741"/>
  <c r="K188" i="741"/>
  <c r="K198" i="742"/>
  <c r="M48" i="744"/>
  <c r="X48" i="744"/>
  <c r="G107" i="742"/>
  <c r="G100" i="742"/>
  <c r="L175" i="742"/>
  <c r="M9" i="742"/>
  <c r="X9" i="742"/>
  <c r="U98" i="741"/>
  <c r="U192" i="743"/>
  <c r="U87" i="743"/>
  <c r="U91" i="743" s="1"/>
  <c r="H106" i="742"/>
  <c r="W92" i="742"/>
  <c r="W102" i="742"/>
  <c r="W170" i="744"/>
  <c r="W60" i="744"/>
  <c r="O110" i="744"/>
  <c r="O104" i="744"/>
  <c r="AA12" i="744"/>
  <c r="P12" i="744"/>
  <c r="G200" i="743"/>
  <c r="L169" i="743"/>
  <c r="X21" i="743"/>
  <c r="X169" i="743" s="1"/>
  <c r="M21" i="743"/>
  <c r="W78" i="742"/>
  <c r="W184" i="742"/>
  <c r="Y47" i="743"/>
  <c r="N47" i="743"/>
  <c r="L174" i="741"/>
  <c r="M25" i="741"/>
  <c r="X25" i="741"/>
  <c r="X174" i="741" s="1"/>
  <c r="H106" i="743"/>
  <c r="G202" i="742"/>
  <c r="G96" i="742"/>
  <c r="G97" i="742" s="1"/>
  <c r="L165" i="743"/>
  <c r="M17" i="743"/>
  <c r="X17" i="743"/>
  <c r="X165" i="743" s="1"/>
  <c r="X56" i="742"/>
  <c r="X110" i="742"/>
  <c r="X75" i="742"/>
  <c r="X55" i="742"/>
  <c r="X51" i="742"/>
  <c r="X104" i="742"/>
  <c r="X60" i="742"/>
  <c r="X59" i="742"/>
  <c r="X58" i="742"/>
  <c r="X53" i="742"/>
  <c r="H199" i="741"/>
  <c r="H94" i="741"/>
  <c r="W79" i="743"/>
  <c r="W185" i="743"/>
  <c r="W85" i="743"/>
  <c r="W191" i="743"/>
  <c r="L167" i="743"/>
  <c r="X19" i="743"/>
  <c r="X167" i="743" s="1"/>
  <c r="M19" i="743"/>
  <c r="N181" i="742"/>
  <c r="O13" i="742"/>
  <c r="Z13" i="742"/>
  <c r="G202" i="741"/>
  <c r="G96" i="741"/>
  <c r="G97" i="741" s="1"/>
  <c r="L81" i="741"/>
  <c r="L187" i="741"/>
  <c r="L79" i="741"/>
  <c r="L185" i="741"/>
  <c r="N49" i="741"/>
  <c r="Y49" i="741"/>
  <c r="Y102" i="744"/>
  <c r="Y92" i="744"/>
  <c r="Y198" i="744" s="1"/>
  <c r="K76" i="742"/>
  <c r="K182" i="742"/>
  <c r="K85" i="742"/>
  <c r="K191" i="742"/>
  <c r="L104" i="741"/>
  <c r="L110" i="741"/>
  <c r="M12" i="741"/>
  <c r="M56" i="741" s="1"/>
  <c r="X12" i="741"/>
  <c r="X52" i="741" s="1"/>
  <c r="K77" i="743"/>
  <c r="K183" i="743"/>
  <c r="K81" i="743"/>
  <c r="K187" i="743"/>
  <c r="K83" i="741"/>
  <c r="K189" i="741"/>
  <c r="N14" i="741"/>
  <c r="Y14" i="741"/>
  <c r="G100" i="744"/>
  <c r="G107" i="744"/>
  <c r="V80" i="744"/>
  <c r="V186" i="744"/>
  <c r="N4" i="741"/>
  <c r="Y4" i="741"/>
  <c r="L58" i="744"/>
  <c r="Z72" i="741"/>
  <c r="Z68" i="741"/>
  <c r="V198" i="742"/>
  <c r="V93" i="742"/>
  <c r="L167" i="742"/>
  <c r="X19" i="742"/>
  <c r="X167" i="742" s="1"/>
  <c r="M19" i="742"/>
  <c r="K78" i="741"/>
  <c r="K184" i="741"/>
  <c r="W162" i="744"/>
  <c r="W52" i="744"/>
  <c r="W171" i="741"/>
  <c r="V65" i="742"/>
  <c r="Y49" i="743"/>
  <c r="N49" i="743"/>
  <c r="M162" i="742"/>
  <c r="N14" i="742"/>
  <c r="Y14" i="742"/>
  <c r="V81" i="742"/>
  <c r="V187" i="742"/>
  <c r="K109" i="741"/>
  <c r="K176" i="741" s="1"/>
  <c r="G202" i="743"/>
  <c r="G96" i="743"/>
  <c r="G97" i="743" s="1"/>
  <c r="M62" i="741"/>
  <c r="M86" i="741" s="1"/>
  <c r="N8" i="741"/>
  <c r="W79" i="742"/>
  <c r="W185" i="742"/>
  <c r="W81" i="742"/>
  <c r="W187" i="742"/>
  <c r="S202" i="742"/>
  <c r="S96" i="742"/>
  <c r="S97" i="742" s="1"/>
  <c r="H107" i="743"/>
  <c r="H100" i="743"/>
  <c r="X6" i="741"/>
  <c r="M6" i="741"/>
  <c r="H100" i="741"/>
  <c r="H107" i="741"/>
  <c r="W80" i="743"/>
  <c r="W186" i="743"/>
  <c r="V102" i="741"/>
  <c r="V92" i="741"/>
  <c r="L83" i="741"/>
  <c r="L189" i="741"/>
  <c r="L60" i="741"/>
  <c r="Y48" i="742"/>
  <c r="N48" i="742"/>
  <c r="U91" i="744"/>
  <c r="L64" i="742"/>
  <c r="L60" i="742"/>
  <c r="L52" i="742"/>
  <c r="L59" i="742"/>
  <c r="L57" i="742"/>
  <c r="L90" i="742"/>
  <c r="L54" i="742"/>
  <c r="L56" i="742"/>
  <c r="M7" i="742"/>
  <c r="L58" i="742"/>
  <c r="L61" i="742"/>
  <c r="L53" i="742"/>
  <c r="L51" i="742"/>
  <c r="L75" i="742"/>
  <c r="L63" i="742"/>
  <c r="L55" i="742"/>
  <c r="K82" i="742"/>
  <c r="K188" i="742"/>
  <c r="K85" i="743"/>
  <c r="K191" i="743"/>
  <c r="K78" i="743"/>
  <c r="K184" i="743"/>
  <c r="M11" i="743"/>
  <c r="X11" i="743"/>
  <c r="L174" i="742"/>
  <c r="X25" i="742"/>
  <c r="X174" i="742" s="1"/>
  <c r="M25" i="742"/>
  <c r="X162" i="741"/>
  <c r="V109" i="744"/>
  <c r="V176" i="744" s="1"/>
  <c r="J65" i="744"/>
  <c r="V65" i="744"/>
  <c r="L171" i="742"/>
  <c r="X23" i="742"/>
  <c r="X171" i="742" s="1"/>
  <c r="M23" i="742"/>
  <c r="L163" i="741"/>
  <c r="L79" i="744"/>
  <c r="L185" i="744"/>
  <c r="W181" i="744"/>
  <c r="W161" i="744"/>
  <c r="W75" i="744"/>
  <c r="W51" i="744"/>
  <c r="K79" i="741"/>
  <c r="K185" i="741"/>
  <c r="L164" i="743"/>
  <c r="X16" i="743"/>
  <c r="X164" i="743" s="1"/>
  <c r="M16" i="743"/>
  <c r="M170" i="742"/>
  <c r="Y22" i="742"/>
  <c r="Y170" i="742" s="1"/>
  <c r="N22" i="742"/>
  <c r="G95" i="744"/>
  <c r="L164" i="742"/>
  <c r="X16" i="742"/>
  <c r="X164" i="742" s="1"/>
  <c r="M16" i="742"/>
  <c r="L162" i="744"/>
  <c r="M14" i="744"/>
  <c r="X14" i="744"/>
  <c r="L62" i="743"/>
  <c r="L86" i="743" s="1"/>
  <c r="M8" i="743"/>
  <c r="J65" i="742"/>
  <c r="L164" i="741"/>
  <c r="X16" i="741"/>
  <c r="X164" i="741" s="1"/>
  <c r="M16" i="741"/>
  <c r="N9" i="741"/>
  <c r="Y9" i="741"/>
  <c r="M175" i="741"/>
  <c r="X162" i="742"/>
  <c r="X52" i="742"/>
  <c r="S202" i="744"/>
  <c r="S96" i="744"/>
  <c r="S97" i="744" s="1"/>
  <c r="K85" i="741"/>
  <c r="K191" i="741"/>
  <c r="W74" i="742"/>
  <c r="W109" i="742"/>
  <c r="W176" i="742" s="1"/>
  <c r="W82" i="742"/>
  <c r="W188" i="742"/>
  <c r="V85" i="743"/>
  <c r="V191" i="743"/>
  <c r="L102" i="742"/>
  <c r="L92" i="742"/>
  <c r="W57" i="743"/>
  <c r="K65" i="743" s="1"/>
  <c r="W82" i="743"/>
  <c r="W188" i="743"/>
  <c r="G200" i="741"/>
  <c r="L56" i="741"/>
  <c r="L64" i="741"/>
  <c r="L170" i="743"/>
  <c r="X22" i="743"/>
  <c r="X170" i="743" s="1"/>
  <c r="M22" i="743"/>
  <c r="K80" i="742"/>
  <c r="K186" i="742"/>
  <c r="V82" i="742"/>
  <c r="V188" i="742"/>
  <c r="K102" i="741"/>
  <c r="K92" i="741"/>
  <c r="X19" i="741"/>
  <c r="X167" i="741" s="1"/>
  <c r="L167" i="741"/>
  <c r="M19" i="741"/>
  <c r="L168" i="743"/>
  <c r="X20" i="743"/>
  <c r="X168" i="743" s="1"/>
  <c r="M20" i="743"/>
  <c r="K76" i="743"/>
  <c r="K182" i="743"/>
  <c r="Y47" i="742"/>
  <c r="N47" i="742"/>
  <c r="AA4" i="744"/>
  <c r="P4" i="744"/>
  <c r="O163" i="744"/>
  <c r="O162" i="744"/>
  <c r="M62" i="742"/>
  <c r="M86" i="742" s="1"/>
  <c r="N8" i="742"/>
  <c r="L162" i="741"/>
  <c r="T94" i="741"/>
  <c r="T95" i="741" s="1"/>
  <c r="T199" i="741"/>
  <c r="T200" i="741"/>
  <c r="U74" i="742"/>
  <c r="L81" i="744"/>
  <c r="L187" i="744"/>
  <c r="L181" i="744"/>
  <c r="L161" i="744"/>
  <c r="M13" i="744"/>
  <c r="X13" i="744"/>
  <c r="K80" i="741"/>
  <c r="K186" i="741"/>
  <c r="U199" i="744"/>
  <c r="U94" i="744"/>
  <c r="U95" i="744" s="1"/>
  <c r="AA47" i="744"/>
  <c r="P47" i="744"/>
  <c r="L171" i="741"/>
  <c r="X23" i="741"/>
  <c r="X171" i="741" s="1"/>
  <c r="M23" i="741"/>
  <c r="W169" i="744"/>
  <c r="W59" i="744"/>
  <c r="N31" i="743"/>
  <c r="Y31" i="743"/>
  <c r="X175" i="741"/>
  <c r="L173" i="742"/>
  <c r="L105" i="742"/>
  <c r="X24" i="742"/>
  <c r="X63" i="742" s="1"/>
  <c r="M24" i="742"/>
  <c r="L166" i="743"/>
  <c r="X18" i="743"/>
  <c r="X166" i="743" s="1"/>
  <c r="M18" i="743"/>
  <c r="J65" i="743"/>
  <c r="S202" i="739"/>
  <c r="S96" i="739"/>
  <c r="S97" i="739" s="1"/>
  <c r="I202" i="740"/>
  <c r="I96" i="740"/>
  <c r="I97" i="740" s="1"/>
  <c r="T100" i="739"/>
  <c r="T107" i="739"/>
  <c r="W87" i="740"/>
  <c r="W192" i="740"/>
  <c r="U100" i="740"/>
  <c r="U107" i="740"/>
  <c r="H95" i="738"/>
  <c r="H202" i="738" s="1"/>
  <c r="G200" i="738"/>
  <c r="M181" i="740"/>
  <c r="M161" i="740"/>
  <c r="N13" i="740"/>
  <c r="Y13" i="740"/>
  <c r="K83" i="739"/>
  <c r="K189" i="739"/>
  <c r="Z47" i="740"/>
  <c r="O47" i="740"/>
  <c r="W74" i="740"/>
  <c r="W98" i="740"/>
  <c r="W109" i="740"/>
  <c r="W176" i="740" s="1"/>
  <c r="K102" i="739"/>
  <c r="K92" i="739"/>
  <c r="M174" i="739"/>
  <c r="Y25" i="739"/>
  <c r="Y174" i="739" s="1"/>
  <c r="N25" i="739"/>
  <c r="Y173" i="740"/>
  <c r="Y105" i="740"/>
  <c r="X6" i="739"/>
  <c r="M6" i="739"/>
  <c r="L79" i="740"/>
  <c r="L185" i="740"/>
  <c r="U202" i="740"/>
  <c r="V82" i="739"/>
  <c r="V188" i="739"/>
  <c r="V109" i="739"/>
  <c r="V176" i="739" s="1"/>
  <c r="J65" i="739"/>
  <c r="J93" i="739" s="1"/>
  <c r="V65" i="739"/>
  <c r="Z68" i="740"/>
  <c r="Z72" i="740"/>
  <c r="T101" i="740"/>
  <c r="T103" i="740" s="1"/>
  <c r="X181" i="740"/>
  <c r="X161" i="740"/>
  <c r="M175" i="739"/>
  <c r="Y9" i="739"/>
  <c r="N9" i="739"/>
  <c r="K80" i="739"/>
  <c r="K186" i="739"/>
  <c r="K109" i="739"/>
  <c r="K176" i="739" s="1"/>
  <c r="P23" i="740"/>
  <c r="AA23" i="740"/>
  <c r="P165" i="740"/>
  <c r="Q17" i="740"/>
  <c r="AB17" i="740"/>
  <c r="AB165" i="740" s="1"/>
  <c r="W82" i="740"/>
  <c r="W188" i="740"/>
  <c r="N173" i="740"/>
  <c r="N105" i="740"/>
  <c r="Z24" i="740"/>
  <c r="O24" i="740"/>
  <c r="L78" i="740"/>
  <c r="L184" i="740"/>
  <c r="V79" i="739"/>
  <c r="V185" i="739"/>
  <c r="V102" i="739"/>
  <c r="V92" i="739"/>
  <c r="M167" i="739"/>
  <c r="Y19" i="739"/>
  <c r="Y167" i="739" s="1"/>
  <c r="N19" i="739"/>
  <c r="X48" i="740"/>
  <c r="M48" i="740"/>
  <c r="M170" i="740"/>
  <c r="N22" i="740"/>
  <c r="Y22" i="740"/>
  <c r="L165" i="739"/>
  <c r="M17" i="739"/>
  <c r="X17" i="739"/>
  <c r="X165" i="739" s="1"/>
  <c r="L62" i="739"/>
  <c r="L86" i="739" s="1"/>
  <c r="M8" i="739"/>
  <c r="X175" i="739"/>
  <c r="AA47" i="739"/>
  <c r="P47" i="739"/>
  <c r="O48" i="739"/>
  <c r="Z48" i="739"/>
  <c r="W76" i="740"/>
  <c r="W182" i="740"/>
  <c r="O4" i="739"/>
  <c r="Z4" i="739"/>
  <c r="S202" i="740"/>
  <c r="S96" i="740"/>
  <c r="S97" i="740" s="1"/>
  <c r="X11" i="739"/>
  <c r="M11" i="739"/>
  <c r="M169" i="740"/>
  <c r="N21" i="740"/>
  <c r="Y21" i="740"/>
  <c r="W81" i="740"/>
  <c r="W187" i="740"/>
  <c r="W102" i="740"/>
  <c r="W92" i="740"/>
  <c r="W198" i="740" s="1"/>
  <c r="AD15" i="739"/>
  <c r="L80" i="740"/>
  <c r="L186" i="740"/>
  <c r="M90" i="740"/>
  <c r="M75" i="740"/>
  <c r="M54" i="740"/>
  <c r="M64" i="740"/>
  <c r="M58" i="740"/>
  <c r="M61" i="740"/>
  <c r="M52" i="740"/>
  <c r="N7" i="740"/>
  <c r="M57" i="740"/>
  <c r="M59" i="740"/>
  <c r="M55" i="740"/>
  <c r="M53" i="740"/>
  <c r="M63" i="740"/>
  <c r="M51" i="740"/>
  <c r="M60" i="740"/>
  <c r="M56" i="740"/>
  <c r="V84" i="739"/>
  <c r="V190" i="739"/>
  <c r="V80" i="739"/>
  <c r="V186" i="739"/>
  <c r="G107" i="739"/>
  <c r="G100" i="739"/>
  <c r="K198" i="740"/>
  <c r="J192" i="740"/>
  <c r="J87" i="740"/>
  <c r="J91" i="740" s="1"/>
  <c r="K185" i="739"/>
  <c r="K79" i="739"/>
  <c r="K85" i="739"/>
  <c r="K191" i="739"/>
  <c r="W173" i="739"/>
  <c r="W105" i="739"/>
  <c r="U192" i="739"/>
  <c r="U87" i="739"/>
  <c r="U91" i="739" s="1"/>
  <c r="M164" i="740"/>
  <c r="N16" i="740"/>
  <c r="Y16" i="740"/>
  <c r="Y164" i="740" s="1"/>
  <c r="H199" i="739"/>
  <c r="H94" i="739"/>
  <c r="H95" i="739" s="1"/>
  <c r="M174" i="740"/>
  <c r="N25" i="740"/>
  <c r="Y25" i="740"/>
  <c r="Y174" i="740" s="1"/>
  <c r="U198" i="739"/>
  <c r="U93" i="739"/>
  <c r="P49" i="739"/>
  <c r="AA49" i="739"/>
  <c r="W83" i="740"/>
  <c r="W189" i="740"/>
  <c r="W84" i="740"/>
  <c r="W190" i="740"/>
  <c r="L85" i="740"/>
  <c r="L191" i="740"/>
  <c r="L109" i="740"/>
  <c r="L176" i="740" s="1"/>
  <c r="S101" i="740"/>
  <c r="S103" i="740" s="1"/>
  <c r="L166" i="739"/>
  <c r="M18" i="739"/>
  <c r="X18" i="739"/>
  <c r="X166" i="739" s="1"/>
  <c r="G202" i="739"/>
  <c r="G96" i="739"/>
  <c r="G97" i="739" s="1"/>
  <c r="L55" i="739"/>
  <c r="L63" i="739"/>
  <c r="L61" i="739"/>
  <c r="L57" i="739"/>
  <c r="L90" i="739"/>
  <c r="L53" i="739"/>
  <c r="L75" i="739"/>
  <c r="L64" i="739"/>
  <c r="L51" i="739"/>
  <c r="L59" i="739"/>
  <c r="L54" i="739"/>
  <c r="M7" i="739"/>
  <c r="L52" i="739"/>
  <c r="L56" i="739"/>
  <c r="L60" i="739"/>
  <c r="L58" i="739"/>
  <c r="K77" i="739"/>
  <c r="K183" i="739"/>
  <c r="I192" i="739"/>
  <c r="I87" i="739"/>
  <c r="I91" i="739" s="1"/>
  <c r="I98" i="739"/>
  <c r="I74" i="739"/>
  <c r="P19" i="740"/>
  <c r="O167" i="740"/>
  <c r="AA19" i="740"/>
  <c r="AA167" i="740" s="1"/>
  <c r="X169" i="740"/>
  <c r="H91" i="740"/>
  <c r="J198" i="739"/>
  <c r="L164" i="739"/>
  <c r="X16" i="739"/>
  <c r="X164" i="739" s="1"/>
  <c r="M16" i="739"/>
  <c r="N14" i="740"/>
  <c r="M162" i="740"/>
  <c r="Y14" i="740"/>
  <c r="W78" i="740"/>
  <c r="W184" i="740"/>
  <c r="L83" i="740"/>
  <c r="L189" i="740"/>
  <c r="V76" i="739"/>
  <c r="V182" i="739"/>
  <c r="V78" i="739"/>
  <c r="V184" i="739"/>
  <c r="V85" i="739"/>
  <c r="V191" i="739"/>
  <c r="I93" i="739"/>
  <c r="Z23" i="739"/>
  <c r="O23" i="739"/>
  <c r="Q31" i="739"/>
  <c r="AB31" i="739"/>
  <c r="S95" i="738"/>
  <c r="S96" i="738" s="1"/>
  <c r="S97" i="738" s="1"/>
  <c r="X32" i="739"/>
  <c r="M32" i="739"/>
  <c r="J93" i="740"/>
  <c r="N168" i="740"/>
  <c r="Z20" i="740"/>
  <c r="O20" i="740"/>
  <c r="K82" i="739"/>
  <c r="K188" i="739"/>
  <c r="U74" i="739"/>
  <c r="G101" i="740"/>
  <c r="H107" i="739"/>
  <c r="H100" i="739"/>
  <c r="X162" i="740"/>
  <c r="X52" i="740"/>
  <c r="Y32" i="740"/>
  <c r="N32" i="740"/>
  <c r="W80" i="740"/>
  <c r="W186" i="740"/>
  <c r="W63" i="739"/>
  <c r="W56" i="739"/>
  <c r="W104" i="739"/>
  <c r="W75" i="739"/>
  <c r="W64" i="739"/>
  <c r="W110" i="739"/>
  <c r="W51" i="739"/>
  <c r="W58" i="739"/>
  <c r="W61" i="739"/>
  <c r="W59" i="739"/>
  <c r="W57" i="739"/>
  <c r="W54" i="739"/>
  <c r="W60" i="739"/>
  <c r="W55" i="739"/>
  <c r="W171" i="739"/>
  <c r="W53" i="739"/>
  <c r="W170" i="739"/>
  <c r="W162" i="739"/>
  <c r="W52" i="739"/>
  <c r="L84" i="740"/>
  <c r="L190" i="740"/>
  <c r="L77" i="740"/>
  <c r="L183" i="740"/>
  <c r="V81" i="739"/>
  <c r="V187" i="739"/>
  <c r="O11" i="740"/>
  <c r="Z11" i="740"/>
  <c r="T95" i="738"/>
  <c r="T202" i="738" s="1"/>
  <c r="X55" i="740"/>
  <c r="X104" i="740"/>
  <c r="X61" i="740"/>
  <c r="X110" i="740"/>
  <c r="X57" i="740"/>
  <c r="X75" i="740"/>
  <c r="X60" i="740"/>
  <c r="X56" i="740"/>
  <c r="X54" i="740"/>
  <c r="X63" i="740"/>
  <c r="X59" i="740"/>
  <c r="X64" i="740"/>
  <c r="X58" i="740"/>
  <c r="X53" i="740"/>
  <c r="X51" i="740"/>
  <c r="X65" i="740" s="1"/>
  <c r="X171" i="740"/>
  <c r="N21" i="739"/>
  <c r="Y21" i="739"/>
  <c r="T199" i="739"/>
  <c r="T94" i="739"/>
  <c r="T200" i="739" s="1"/>
  <c r="M110" i="740"/>
  <c r="M104" i="740"/>
  <c r="N12" i="740"/>
  <c r="Y12" i="740"/>
  <c r="Y168" i="740" s="1"/>
  <c r="M163" i="740"/>
  <c r="M171" i="740"/>
  <c r="G211" i="740"/>
  <c r="G106" i="740"/>
  <c r="X49" i="740"/>
  <c r="M49" i="740"/>
  <c r="Z22" i="739"/>
  <c r="O22" i="739"/>
  <c r="M168" i="740"/>
  <c r="K78" i="739"/>
  <c r="K184" i="739"/>
  <c r="K76" i="739"/>
  <c r="K182" i="739"/>
  <c r="L173" i="739"/>
  <c r="M24" i="739"/>
  <c r="L105" i="739"/>
  <c r="X24" i="739"/>
  <c r="U98" i="739"/>
  <c r="T199" i="740"/>
  <c r="T94" i="740"/>
  <c r="T200" i="740" s="1"/>
  <c r="T95" i="740"/>
  <c r="V93" i="740"/>
  <c r="W181" i="739"/>
  <c r="W161" i="739"/>
  <c r="X175" i="740"/>
  <c r="W93" i="740"/>
  <c r="L110" i="739"/>
  <c r="L104" i="739"/>
  <c r="X12" i="739"/>
  <c r="X169" i="739" s="1"/>
  <c r="M12" i="739"/>
  <c r="L170" i="739"/>
  <c r="L162" i="739"/>
  <c r="L163" i="739"/>
  <c r="L171" i="739"/>
  <c r="S200" i="739"/>
  <c r="L82" i="740"/>
  <c r="L188" i="740"/>
  <c r="L81" i="740"/>
  <c r="L187" i="740"/>
  <c r="I107" i="740"/>
  <c r="I100" i="740"/>
  <c r="L102" i="740"/>
  <c r="L92" i="740"/>
  <c r="L198" i="740" s="1"/>
  <c r="M166" i="740"/>
  <c r="N18" i="740"/>
  <c r="Y18" i="740"/>
  <c r="Y166" i="740" s="1"/>
  <c r="M31" i="740"/>
  <c r="X31" i="740"/>
  <c r="K81" i="739"/>
  <c r="K187" i="739"/>
  <c r="K84" i="739"/>
  <c r="K190" i="739"/>
  <c r="M8" i="740"/>
  <c r="L62" i="740"/>
  <c r="L86" i="740" s="1"/>
  <c r="V87" i="740"/>
  <c r="V91" i="740" s="1"/>
  <c r="V192" i="740"/>
  <c r="K65" i="740"/>
  <c r="Z14" i="739"/>
  <c r="L161" i="739"/>
  <c r="L181" i="739"/>
  <c r="X13" i="739"/>
  <c r="M13" i="739"/>
  <c r="M175" i="740"/>
  <c r="Y9" i="740"/>
  <c r="N9" i="740"/>
  <c r="W79" i="740"/>
  <c r="W185" i="740"/>
  <c r="W85" i="740"/>
  <c r="W191" i="740"/>
  <c r="X6" i="740"/>
  <c r="M6" i="740"/>
  <c r="H202" i="740"/>
  <c r="H96" i="740"/>
  <c r="H97" i="740" s="1"/>
  <c r="H211" i="740" s="1"/>
  <c r="L76" i="740"/>
  <c r="L182" i="740"/>
  <c r="V83" i="739"/>
  <c r="V189" i="739"/>
  <c r="AD15" i="740"/>
  <c r="Y20" i="739"/>
  <c r="N20" i="739"/>
  <c r="J98" i="740"/>
  <c r="W168" i="739"/>
  <c r="L80" i="738"/>
  <c r="L186" i="738"/>
  <c r="L79" i="738"/>
  <c r="L185" i="738"/>
  <c r="G202" i="738"/>
  <c r="G96" i="738"/>
  <c r="G97" i="738" s="1"/>
  <c r="L83" i="738"/>
  <c r="L189" i="738"/>
  <c r="W85" i="738"/>
  <c r="W191" i="738"/>
  <c r="M47" i="738"/>
  <c r="X47" i="738"/>
  <c r="M48" i="738"/>
  <c r="X48" i="738"/>
  <c r="K198" i="738"/>
  <c r="U192" i="738"/>
  <c r="U87" i="738"/>
  <c r="U91" i="738" s="1"/>
  <c r="W82" i="738"/>
  <c r="W188" i="738"/>
  <c r="W81" i="738"/>
  <c r="W187" i="738"/>
  <c r="X175" i="738"/>
  <c r="W59" i="738"/>
  <c r="W60" i="738"/>
  <c r="L76" i="738"/>
  <c r="L182" i="738"/>
  <c r="L77" i="738"/>
  <c r="L183" i="738"/>
  <c r="T101" i="738"/>
  <c r="T103" i="738" s="1"/>
  <c r="Z14" i="738"/>
  <c r="X173" i="738"/>
  <c r="X105" i="738"/>
  <c r="U98" i="738"/>
  <c r="W76" i="738"/>
  <c r="W182" i="738"/>
  <c r="L167" i="738"/>
  <c r="X19" i="738"/>
  <c r="X167" i="738" s="1"/>
  <c r="M19" i="738"/>
  <c r="H101" i="738"/>
  <c r="H103" i="738" s="1"/>
  <c r="M175" i="738"/>
  <c r="N9" i="738"/>
  <c r="Y9" i="738"/>
  <c r="W64" i="738"/>
  <c r="L85" i="738"/>
  <c r="L191" i="738"/>
  <c r="V79" i="738"/>
  <c r="V185" i="738"/>
  <c r="I192" i="738"/>
  <c r="I87" i="738"/>
  <c r="I93" i="738"/>
  <c r="I74" i="738"/>
  <c r="I98" i="738"/>
  <c r="M173" i="738"/>
  <c r="M105" i="738"/>
  <c r="Y24" i="738"/>
  <c r="N24" i="738"/>
  <c r="N11" i="738"/>
  <c r="Y11" i="738"/>
  <c r="M6" i="738"/>
  <c r="X6" i="738"/>
  <c r="V85" i="738"/>
  <c r="V191" i="738"/>
  <c r="V74" i="738"/>
  <c r="M164" i="738"/>
  <c r="Y16" i="738"/>
  <c r="Y164" i="738" s="1"/>
  <c r="N16" i="738"/>
  <c r="Y4" i="738"/>
  <c r="N4" i="738"/>
  <c r="N162" i="738" s="1"/>
  <c r="M163" i="738"/>
  <c r="W78" i="738"/>
  <c r="W184" i="738"/>
  <c r="L57" i="738"/>
  <c r="U74" i="738"/>
  <c r="J65" i="738"/>
  <c r="L78" i="738"/>
  <c r="L184" i="738"/>
  <c r="M62" i="738"/>
  <c r="M86" i="738" s="1"/>
  <c r="N8" i="738"/>
  <c r="Y49" i="738"/>
  <c r="N49" i="738"/>
  <c r="K85" i="738"/>
  <c r="K191" i="738"/>
  <c r="L165" i="738"/>
  <c r="X17" i="738"/>
  <c r="X165" i="738" s="1"/>
  <c r="M17" i="738"/>
  <c r="G107" i="738"/>
  <c r="G100" i="738"/>
  <c r="L174" i="738"/>
  <c r="M25" i="738"/>
  <c r="X25" i="738"/>
  <c r="X174" i="738" s="1"/>
  <c r="M104" i="738"/>
  <c r="M110" i="738"/>
  <c r="N12" i="738"/>
  <c r="Y12" i="738"/>
  <c r="X168" i="738"/>
  <c r="V98" i="738"/>
  <c r="L166" i="738"/>
  <c r="X18" i="738"/>
  <c r="X166" i="738" s="1"/>
  <c r="M18" i="738"/>
  <c r="V93" i="738"/>
  <c r="X110" i="738"/>
  <c r="X104" i="738"/>
  <c r="X57" i="738"/>
  <c r="X75" i="738"/>
  <c r="X64" i="738"/>
  <c r="X56" i="738"/>
  <c r="X63" i="738"/>
  <c r="X55" i="738"/>
  <c r="X51" i="738"/>
  <c r="X54" i="738"/>
  <c r="X58" i="738"/>
  <c r="X53" i="738"/>
  <c r="M168" i="738"/>
  <c r="N20" i="738"/>
  <c r="Y20" i="738"/>
  <c r="Y168" i="738" s="1"/>
  <c r="X164" i="738"/>
  <c r="W55" i="738"/>
  <c r="W92" i="738"/>
  <c r="W198" i="738" s="1"/>
  <c r="W102" i="738"/>
  <c r="M32" i="738"/>
  <c r="X32" i="738"/>
  <c r="M90" i="738"/>
  <c r="M63" i="738"/>
  <c r="M56" i="738"/>
  <c r="M75" i="738"/>
  <c r="M58" i="738"/>
  <c r="N7" i="738"/>
  <c r="M57" i="738"/>
  <c r="M53" i="738"/>
  <c r="M52" i="738"/>
  <c r="M51" i="738"/>
  <c r="M54" i="738"/>
  <c r="M55" i="738"/>
  <c r="M64" i="738"/>
  <c r="X76" i="738"/>
  <c r="X182" i="738"/>
  <c r="S101" i="738"/>
  <c r="S103" i="738" s="1"/>
  <c r="V80" i="738"/>
  <c r="V186" i="738"/>
  <c r="M181" i="738"/>
  <c r="M161" i="738"/>
  <c r="Y13" i="738"/>
  <c r="N13" i="738"/>
  <c r="Z68" i="738"/>
  <c r="Z72" i="738"/>
  <c r="L82" i="738"/>
  <c r="L188" i="738"/>
  <c r="V192" i="738"/>
  <c r="V87" i="738"/>
  <c r="M31" i="738"/>
  <c r="X31" i="738"/>
  <c r="L169" i="738"/>
  <c r="X21" i="738"/>
  <c r="X169" i="738" s="1"/>
  <c r="M21" i="738"/>
  <c r="M59" i="738" s="1"/>
  <c r="V109" i="738"/>
  <c r="V176" i="738" s="1"/>
  <c r="U93" i="738"/>
  <c r="L170" i="738"/>
  <c r="X22" i="738"/>
  <c r="X170" i="738" s="1"/>
  <c r="M22" i="738"/>
  <c r="M60" i="738" s="1"/>
  <c r="L102" i="738"/>
  <c r="L92" i="738"/>
  <c r="L198" i="738" s="1"/>
  <c r="R15" i="738"/>
  <c r="AC15" i="738"/>
  <c r="X181" i="738"/>
  <c r="X161" i="738"/>
  <c r="W56" i="738"/>
  <c r="W109" i="738" s="1"/>
  <c r="W176" i="738" s="1"/>
  <c r="L171" i="738"/>
  <c r="M23" i="738"/>
  <c r="X23" i="738"/>
  <c r="X171" i="738" s="1"/>
  <c r="L60" i="738"/>
  <c r="L109" i="738" s="1"/>
  <c r="L176" i="738" s="1"/>
  <c r="K8" i="664"/>
  <c r="X168" i="739" l="1"/>
  <c r="Q14" i="739"/>
  <c r="AB14" i="739"/>
  <c r="J107" i="746"/>
  <c r="J100" i="746"/>
  <c r="I202" i="745"/>
  <c r="I96" i="745"/>
  <c r="I97" i="745" s="1"/>
  <c r="U107" i="745"/>
  <c r="U100" i="745"/>
  <c r="V100" i="745"/>
  <c r="V107" i="745"/>
  <c r="H202" i="746"/>
  <c r="H96" i="746"/>
  <c r="H97" i="746" s="1"/>
  <c r="O174" i="745"/>
  <c r="AA25" i="745"/>
  <c r="AA174" i="745" s="1"/>
  <c r="P25" i="745"/>
  <c r="W85" i="745"/>
  <c r="W191" i="745"/>
  <c r="O31" i="746"/>
  <c r="Z31" i="746"/>
  <c r="Z22" i="745"/>
  <c r="O22" i="745"/>
  <c r="X175" i="745"/>
  <c r="X52" i="745"/>
  <c r="N11" i="745"/>
  <c r="Y11" i="745"/>
  <c r="L109" i="745"/>
  <c r="L176" i="745" s="1"/>
  <c r="O23" i="745"/>
  <c r="Z23" i="745"/>
  <c r="N4" i="746"/>
  <c r="Y4" i="746"/>
  <c r="M163" i="746"/>
  <c r="M162" i="746"/>
  <c r="L76" i="746"/>
  <c r="L182" i="746"/>
  <c r="M181" i="745"/>
  <c r="M168" i="746"/>
  <c r="N20" i="746"/>
  <c r="Y20" i="746"/>
  <c r="W192" i="746"/>
  <c r="W87" i="746"/>
  <c r="AA49" i="746"/>
  <c r="P49" i="746"/>
  <c r="V198" i="745"/>
  <c r="V93" i="745"/>
  <c r="W109" i="745"/>
  <c r="W176" i="745" s="1"/>
  <c r="W102" i="745"/>
  <c r="W92" i="745"/>
  <c r="G211" i="745"/>
  <c r="G106" i="745"/>
  <c r="M170" i="745"/>
  <c r="M175" i="745"/>
  <c r="Y9" i="745"/>
  <c r="N9" i="745"/>
  <c r="X162" i="745"/>
  <c r="Y47" i="745"/>
  <c r="N47" i="745"/>
  <c r="W102" i="746"/>
  <c r="W92" i="746"/>
  <c r="L78" i="745"/>
  <c r="L184" i="745"/>
  <c r="L80" i="745"/>
  <c r="L186" i="745"/>
  <c r="M173" i="746"/>
  <c r="L77" i="746"/>
  <c r="L183" i="746"/>
  <c r="L80" i="746"/>
  <c r="L186" i="746"/>
  <c r="N62" i="745"/>
  <c r="N86" i="745" s="1"/>
  <c r="O8" i="745"/>
  <c r="M62" i="746"/>
  <c r="M86" i="746" s="1"/>
  <c r="N8" i="746"/>
  <c r="X171" i="745"/>
  <c r="X168" i="746"/>
  <c r="T101" i="745"/>
  <c r="T103" i="745" s="1"/>
  <c r="S211" i="746"/>
  <c r="S106" i="746"/>
  <c r="T95" i="743"/>
  <c r="K192" i="746"/>
  <c r="K87" i="746"/>
  <c r="Z23" i="746"/>
  <c r="O23" i="746"/>
  <c r="W78" i="745"/>
  <c r="W184" i="745"/>
  <c r="Q48" i="746"/>
  <c r="AB48" i="746"/>
  <c r="M166" i="746"/>
  <c r="N18" i="746"/>
  <c r="Y18" i="746"/>
  <c r="Y166" i="746" s="1"/>
  <c r="Z22" i="746"/>
  <c r="O22" i="746"/>
  <c r="AA32" i="746"/>
  <c r="P32" i="746"/>
  <c r="X181" i="746"/>
  <c r="X161" i="746"/>
  <c r="M165" i="746"/>
  <c r="N17" i="746"/>
  <c r="Y17" i="746"/>
  <c r="Y165" i="746" s="1"/>
  <c r="U200" i="745"/>
  <c r="U199" i="745"/>
  <c r="U94" i="745"/>
  <c r="U95" i="745"/>
  <c r="G101" i="745"/>
  <c r="G103" i="745" s="1"/>
  <c r="Y105" i="745"/>
  <c r="Y173" i="745"/>
  <c r="L82" i="745"/>
  <c r="L188" i="745"/>
  <c r="M90" i="746"/>
  <c r="M64" i="746"/>
  <c r="M60" i="746"/>
  <c r="M52" i="746"/>
  <c r="M61" i="746"/>
  <c r="M57" i="746"/>
  <c r="M59" i="746"/>
  <c r="M53" i="746"/>
  <c r="M56" i="746"/>
  <c r="M54" i="746"/>
  <c r="M75" i="746"/>
  <c r="M51" i="746"/>
  <c r="M63" i="746"/>
  <c r="M58" i="746"/>
  <c r="M55" i="746"/>
  <c r="N7" i="746"/>
  <c r="AB4" i="745"/>
  <c r="Q4" i="745"/>
  <c r="Q32" i="745"/>
  <c r="AB32" i="745"/>
  <c r="K198" i="745"/>
  <c r="J192" i="745"/>
  <c r="J87" i="745"/>
  <c r="J98" i="745"/>
  <c r="J74" i="745"/>
  <c r="I91" i="746"/>
  <c r="W80" i="745"/>
  <c r="W186" i="745"/>
  <c r="U199" i="746"/>
  <c r="U94" i="746"/>
  <c r="U95" i="746" s="1"/>
  <c r="X170" i="745"/>
  <c r="Z14" i="745"/>
  <c r="M181" i="746"/>
  <c r="M161" i="746"/>
  <c r="Y13" i="746"/>
  <c r="N13" i="746"/>
  <c r="W83" i="746"/>
  <c r="W189" i="746"/>
  <c r="N173" i="745"/>
  <c r="N105" i="745"/>
  <c r="Z24" i="745"/>
  <c r="O24" i="745"/>
  <c r="L85" i="745"/>
  <c r="L191" i="745"/>
  <c r="T101" i="746"/>
  <c r="T103" i="746" s="1"/>
  <c r="L78" i="746"/>
  <c r="L184" i="746"/>
  <c r="L79" i="746"/>
  <c r="L185" i="746"/>
  <c r="AD15" i="745"/>
  <c r="AA11" i="746"/>
  <c r="P11" i="746"/>
  <c r="U101" i="746"/>
  <c r="U103" i="746" s="1"/>
  <c r="M110" i="745"/>
  <c r="M104" i="745"/>
  <c r="N12" i="745"/>
  <c r="Y12" i="745"/>
  <c r="M163" i="745"/>
  <c r="X175" i="746"/>
  <c r="M166" i="745"/>
  <c r="N18" i="745"/>
  <c r="Y18" i="745"/>
  <c r="Y166" i="745" s="1"/>
  <c r="K198" i="746"/>
  <c r="K93" i="746"/>
  <c r="V74" i="746"/>
  <c r="M162" i="745"/>
  <c r="W79" i="746"/>
  <c r="W185" i="746"/>
  <c r="W84" i="746"/>
  <c r="W190" i="746"/>
  <c r="L79" i="745"/>
  <c r="L185" i="745"/>
  <c r="L77" i="745"/>
  <c r="L183" i="745"/>
  <c r="L84" i="746"/>
  <c r="L190" i="746"/>
  <c r="L85" i="746"/>
  <c r="L191" i="746"/>
  <c r="X110" i="746"/>
  <c r="X104" i="746"/>
  <c r="X61" i="746"/>
  <c r="X75" i="746"/>
  <c r="X60" i="746"/>
  <c r="X56" i="746"/>
  <c r="X64" i="746"/>
  <c r="X63" i="746"/>
  <c r="X58" i="746"/>
  <c r="X54" i="746"/>
  <c r="X59" i="746"/>
  <c r="X57" i="746"/>
  <c r="X51" i="746"/>
  <c r="X55" i="746"/>
  <c r="X53" i="746"/>
  <c r="M164" i="746"/>
  <c r="N16" i="746"/>
  <c r="Y16" i="746"/>
  <c r="Y164" i="746" s="1"/>
  <c r="G101" i="746"/>
  <c r="T96" i="738"/>
  <c r="T97" i="738" s="1"/>
  <c r="AA47" i="746"/>
  <c r="P47" i="746"/>
  <c r="X110" i="745"/>
  <c r="X104" i="745"/>
  <c r="X60" i="745"/>
  <c r="X64" i="745"/>
  <c r="X58" i="745"/>
  <c r="X61" i="745"/>
  <c r="X56" i="745"/>
  <c r="X54" i="745"/>
  <c r="X55" i="745"/>
  <c r="X59" i="745"/>
  <c r="X75" i="745"/>
  <c r="X63" i="745"/>
  <c r="X57" i="745"/>
  <c r="X51" i="745"/>
  <c r="X53" i="745"/>
  <c r="M175" i="746"/>
  <c r="Y9" i="746"/>
  <c r="N9" i="746"/>
  <c r="W82" i="745"/>
  <c r="W188" i="745"/>
  <c r="Y174" i="746"/>
  <c r="Y49" i="745"/>
  <c r="N49" i="745"/>
  <c r="T202" i="745"/>
  <c r="T96" i="745"/>
  <c r="T97" i="745" s="1"/>
  <c r="W65" i="745"/>
  <c r="W98" i="745" s="1"/>
  <c r="W109" i="746"/>
  <c r="W176" i="746" s="1"/>
  <c r="W98" i="746"/>
  <c r="W74" i="746"/>
  <c r="W81" i="746"/>
  <c r="W187" i="746"/>
  <c r="L84" i="745"/>
  <c r="L190" i="745"/>
  <c r="W76" i="746"/>
  <c r="W91" i="746" s="1"/>
  <c r="W182" i="746"/>
  <c r="L82" i="746"/>
  <c r="L188" i="746"/>
  <c r="M104" i="746"/>
  <c r="M110" i="746"/>
  <c r="Y12" i="746"/>
  <c r="N12" i="746"/>
  <c r="N171" i="746" s="1"/>
  <c r="M167" i="745"/>
  <c r="N19" i="745"/>
  <c r="Y19" i="745"/>
  <c r="Y167" i="745" s="1"/>
  <c r="M167" i="746"/>
  <c r="N19" i="746"/>
  <c r="Y19" i="746"/>
  <c r="Y167" i="746" s="1"/>
  <c r="J93" i="745"/>
  <c r="I101" i="745"/>
  <c r="I103" i="745"/>
  <c r="S202" i="738"/>
  <c r="L102" i="745"/>
  <c r="L92" i="745"/>
  <c r="V198" i="746"/>
  <c r="V93" i="746"/>
  <c r="W83" i="745"/>
  <c r="W189" i="745"/>
  <c r="W84" i="745"/>
  <c r="W190" i="745"/>
  <c r="N174" i="746"/>
  <c r="Z25" i="746"/>
  <c r="O25" i="746"/>
  <c r="S202" i="745"/>
  <c r="S96" i="745"/>
  <c r="S97" i="745" s="1"/>
  <c r="X168" i="745"/>
  <c r="M169" i="745"/>
  <c r="N21" i="745"/>
  <c r="Y21" i="745"/>
  <c r="H101" i="746"/>
  <c r="H103" i="746"/>
  <c r="J199" i="746"/>
  <c r="J94" i="746"/>
  <c r="W78" i="746"/>
  <c r="W184" i="746"/>
  <c r="W85" i="746"/>
  <c r="W191" i="746"/>
  <c r="M75" i="745"/>
  <c r="M90" i="745"/>
  <c r="M59" i="745"/>
  <c r="M51" i="745"/>
  <c r="M57" i="745"/>
  <c r="M64" i="745"/>
  <c r="M60" i="745"/>
  <c r="M52" i="745"/>
  <c r="N7" i="745"/>
  <c r="M53" i="745"/>
  <c r="M61" i="745"/>
  <c r="M58" i="745"/>
  <c r="M54" i="745"/>
  <c r="M63" i="745"/>
  <c r="M55" i="745"/>
  <c r="M56" i="745"/>
  <c r="L81" i="745"/>
  <c r="L187" i="745"/>
  <c r="Y105" i="746"/>
  <c r="Y173" i="746"/>
  <c r="L109" i="746"/>
  <c r="L176" i="746" s="1"/>
  <c r="N169" i="746"/>
  <c r="Z21" i="746"/>
  <c r="O21" i="746"/>
  <c r="N181" i="745"/>
  <c r="N161" i="745"/>
  <c r="O13" i="745"/>
  <c r="Z13" i="745"/>
  <c r="Y48" i="745"/>
  <c r="N48" i="745"/>
  <c r="I202" i="746"/>
  <c r="I96" i="746"/>
  <c r="I97" i="746" s="1"/>
  <c r="I211" i="746" s="1"/>
  <c r="W91" i="740"/>
  <c r="V93" i="743"/>
  <c r="V192" i="746"/>
  <c r="V87" i="746"/>
  <c r="V91" i="746" s="1"/>
  <c r="M164" i="745"/>
  <c r="N16" i="745"/>
  <c r="Y16" i="745"/>
  <c r="Y164" i="745" s="1"/>
  <c r="W79" i="745"/>
  <c r="W185" i="745"/>
  <c r="W81" i="745"/>
  <c r="W187" i="745"/>
  <c r="Z6" i="745"/>
  <c r="O6" i="745"/>
  <c r="M165" i="745"/>
  <c r="N17" i="745"/>
  <c r="Y17" i="745"/>
  <c r="Y165" i="745" s="1"/>
  <c r="M168" i="745"/>
  <c r="N20" i="745"/>
  <c r="Y20" i="745"/>
  <c r="Y170" i="745"/>
  <c r="K74" i="746"/>
  <c r="X169" i="745"/>
  <c r="K65" i="745"/>
  <c r="W80" i="746"/>
  <c r="W186" i="746"/>
  <c r="W82" i="746"/>
  <c r="W188" i="746"/>
  <c r="L76" i="745"/>
  <c r="L182" i="745"/>
  <c r="L83" i="745"/>
  <c r="L189" i="745"/>
  <c r="Z6" i="746"/>
  <c r="O6" i="746"/>
  <c r="Y171" i="745"/>
  <c r="N105" i="746"/>
  <c r="N173" i="746"/>
  <c r="Z24" i="746"/>
  <c r="O24" i="746"/>
  <c r="X162" i="746"/>
  <c r="X52" i="746"/>
  <c r="L83" i="746"/>
  <c r="L189" i="746"/>
  <c r="L81" i="746"/>
  <c r="L187" i="746"/>
  <c r="M169" i="746"/>
  <c r="L102" i="746"/>
  <c r="L92" i="746"/>
  <c r="M161" i="745"/>
  <c r="AA31" i="745"/>
  <c r="P31" i="745"/>
  <c r="H211" i="745"/>
  <c r="H106" i="745"/>
  <c r="AD15" i="746"/>
  <c r="G211" i="746"/>
  <c r="G106" i="746"/>
  <c r="X76" i="741"/>
  <c r="X182" i="741"/>
  <c r="T96" i="741"/>
  <c r="T97" i="741" s="1"/>
  <c r="T202" i="741"/>
  <c r="U107" i="741"/>
  <c r="U100" i="741"/>
  <c r="M80" i="741"/>
  <c r="M186" i="741"/>
  <c r="U100" i="742"/>
  <c r="U107" i="742"/>
  <c r="M84" i="744"/>
  <c r="M190" i="744"/>
  <c r="K192" i="743"/>
  <c r="K87" i="743"/>
  <c r="K74" i="743"/>
  <c r="K93" i="743"/>
  <c r="K98" i="743"/>
  <c r="U107" i="743"/>
  <c r="U100" i="743"/>
  <c r="U202" i="744"/>
  <c r="U96" i="744"/>
  <c r="U97" i="744" s="1"/>
  <c r="K91" i="743"/>
  <c r="U200" i="744"/>
  <c r="M181" i="744"/>
  <c r="M161" i="744"/>
  <c r="N13" i="744"/>
  <c r="Y13" i="744"/>
  <c r="M168" i="743"/>
  <c r="N20" i="743"/>
  <c r="Y20" i="743"/>
  <c r="Y168" i="743" s="1"/>
  <c r="L198" i="742"/>
  <c r="M164" i="741"/>
  <c r="Y16" i="741"/>
  <c r="Y164" i="741" s="1"/>
  <c r="N16" i="741"/>
  <c r="X162" i="744"/>
  <c r="X52" i="744"/>
  <c r="N170" i="742"/>
  <c r="O22" i="742"/>
  <c r="Z22" i="742"/>
  <c r="M171" i="742"/>
  <c r="Y23" i="742"/>
  <c r="Y171" i="742" s="1"/>
  <c r="N23" i="742"/>
  <c r="L79" i="742"/>
  <c r="L185" i="742"/>
  <c r="L80" i="742"/>
  <c r="L186" i="742"/>
  <c r="U107" i="744"/>
  <c r="U100" i="744"/>
  <c r="V198" i="741"/>
  <c r="V93" i="741"/>
  <c r="Y6" i="741"/>
  <c r="N6" i="741"/>
  <c r="N162" i="742"/>
  <c r="Z14" i="742"/>
  <c r="W76" i="744"/>
  <c r="W182" i="744"/>
  <c r="X61" i="742"/>
  <c r="N171" i="744"/>
  <c r="O23" i="744"/>
  <c r="Z23" i="744"/>
  <c r="W102" i="741"/>
  <c r="W92" i="741"/>
  <c r="X168" i="741"/>
  <c r="M168" i="742"/>
  <c r="Y20" i="742"/>
  <c r="Y168" i="742" s="1"/>
  <c r="N20" i="742"/>
  <c r="Y32" i="743"/>
  <c r="N32" i="743"/>
  <c r="X79" i="744"/>
  <c r="X185" i="744"/>
  <c r="M171" i="743"/>
  <c r="N23" i="743"/>
  <c r="Y23" i="743"/>
  <c r="Y171" i="743" s="1"/>
  <c r="G101" i="743"/>
  <c r="G103" i="743" s="1"/>
  <c r="L80" i="744"/>
  <c r="L186" i="744"/>
  <c r="O31" i="741"/>
  <c r="Z31" i="741"/>
  <c r="Y105" i="741"/>
  <c r="Y173" i="741"/>
  <c r="K74" i="742"/>
  <c r="M75" i="741"/>
  <c r="M54" i="741"/>
  <c r="N165" i="744"/>
  <c r="Z17" i="744"/>
  <c r="O17" i="744"/>
  <c r="X51" i="743"/>
  <c r="M166" i="742"/>
  <c r="Y18" i="742"/>
  <c r="Y166" i="742" s="1"/>
  <c r="N18" i="742"/>
  <c r="L80" i="743"/>
  <c r="L186" i="743"/>
  <c r="L77" i="743"/>
  <c r="L183" i="743"/>
  <c r="U95" i="742"/>
  <c r="P167" i="744"/>
  <c r="AB19" i="744"/>
  <c r="Q19" i="744"/>
  <c r="X168" i="744"/>
  <c r="X58" i="744"/>
  <c r="M85" i="744"/>
  <c r="M191" i="744"/>
  <c r="T101" i="742"/>
  <c r="T103" i="742" s="1"/>
  <c r="M162" i="744"/>
  <c r="Y14" i="744"/>
  <c r="N14" i="744"/>
  <c r="V94" i="742"/>
  <c r="V200" i="742" s="1"/>
  <c r="V199" i="742"/>
  <c r="Z4" i="741"/>
  <c r="O4" i="741"/>
  <c r="Z14" i="741"/>
  <c r="X82" i="742"/>
  <c r="X188" i="742"/>
  <c r="M169" i="743"/>
  <c r="N21" i="743"/>
  <c r="Y21" i="743"/>
  <c r="Y169" i="743" s="1"/>
  <c r="W84" i="744"/>
  <c r="W190" i="744"/>
  <c r="U199" i="741"/>
  <c r="U200" i="741"/>
  <c r="U95" i="741"/>
  <c r="U94" i="741"/>
  <c r="W78" i="741"/>
  <c r="W184" i="741"/>
  <c r="L109" i="741"/>
  <c r="L176" i="741" s="1"/>
  <c r="V94" i="743"/>
  <c r="V95" i="743" s="1"/>
  <c r="V199" i="743"/>
  <c r="G101" i="741"/>
  <c r="G103" i="741" s="1"/>
  <c r="Z6" i="743"/>
  <c r="O6" i="743"/>
  <c r="M105" i="743"/>
  <c r="M173" i="743"/>
  <c r="N24" i="743"/>
  <c r="Y24" i="743"/>
  <c r="AB49" i="742"/>
  <c r="Q49" i="742"/>
  <c r="N174" i="744"/>
  <c r="Z25" i="744"/>
  <c r="O25" i="744"/>
  <c r="M169" i="741"/>
  <c r="Y21" i="741"/>
  <c r="N21" i="741"/>
  <c r="M51" i="741"/>
  <c r="M59" i="741"/>
  <c r="T202" i="743"/>
  <c r="T96" i="743"/>
  <c r="T97" i="743" s="1"/>
  <c r="Y165" i="744"/>
  <c r="Y55" i="744"/>
  <c r="X61" i="743"/>
  <c r="O164" i="744"/>
  <c r="P16" i="744"/>
  <c r="AA16" i="744"/>
  <c r="AA164" i="744" s="1"/>
  <c r="L85" i="743"/>
  <c r="L191" i="743"/>
  <c r="Z54" i="744"/>
  <c r="M82" i="744"/>
  <c r="M188" i="744"/>
  <c r="U199" i="743"/>
  <c r="U94" i="743"/>
  <c r="U200" i="743" s="1"/>
  <c r="M173" i="742"/>
  <c r="M105" i="742"/>
  <c r="Y24" i="742"/>
  <c r="N24" i="742"/>
  <c r="L78" i="742"/>
  <c r="L184" i="742"/>
  <c r="L80" i="741"/>
  <c r="L186" i="741"/>
  <c r="M162" i="741"/>
  <c r="X63" i="741"/>
  <c r="X59" i="741"/>
  <c r="X51" i="741"/>
  <c r="X75" i="741"/>
  <c r="X54" i="741"/>
  <c r="X57" i="741"/>
  <c r="X104" i="741"/>
  <c r="X64" i="741"/>
  <c r="X60" i="741"/>
  <c r="X110" i="741"/>
  <c r="X55" i="741"/>
  <c r="X61" i="741"/>
  <c r="X56" i="741"/>
  <c r="X58" i="741"/>
  <c r="X53" i="741"/>
  <c r="M167" i="743"/>
  <c r="N19" i="743"/>
  <c r="Y19" i="743"/>
  <c r="Y167" i="743" s="1"/>
  <c r="H95" i="741"/>
  <c r="X83" i="742"/>
  <c r="X189" i="742"/>
  <c r="X80" i="742"/>
  <c r="X186" i="742"/>
  <c r="M174" i="741"/>
  <c r="N25" i="741"/>
  <c r="Y25" i="741"/>
  <c r="Y174" i="741" s="1"/>
  <c r="X175" i="742"/>
  <c r="N166" i="741"/>
  <c r="O18" i="741"/>
  <c r="Z18" i="741"/>
  <c r="Z166" i="741" s="1"/>
  <c r="I199" i="743"/>
  <c r="I94" i="743"/>
  <c r="I95" i="743" s="1"/>
  <c r="I101" i="744"/>
  <c r="I103" i="744" s="1"/>
  <c r="Y32" i="742"/>
  <c r="N32" i="742"/>
  <c r="X173" i="743"/>
  <c r="X105" i="743"/>
  <c r="Y174" i="744"/>
  <c r="Y64" i="744"/>
  <c r="X169" i="741"/>
  <c r="N90" i="741"/>
  <c r="O7" i="741"/>
  <c r="W109" i="743"/>
  <c r="W176" i="743" s="1"/>
  <c r="X58" i="743"/>
  <c r="Z6" i="742"/>
  <c r="O6" i="742"/>
  <c r="AC31" i="744"/>
  <c r="R31" i="744"/>
  <c r="AD31" i="744" s="1"/>
  <c r="M169" i="742"/>
  <c r="Y21" i="742"/>
  <c r="Y169" i="742" s="1"/>
  <c r="N21" i="742"/>
  <c r="L109" i="743"/>
  <c r="L176" i="743" s="1"/>
  <c r="L82" i="743"/>
  <c r="L188" i="743"/>
  <c r="N162" i="743"/>
  <c r="Z14" i="743"/>
  <c r="X170" i="744"/>
  <c r="X60" i="744"/>
  <c r="I95" i="744"/>
  <c r="Z4" i="742"/>
  <c r="O4" i="742"/>
  <c r="N163" i="742"/>
  <c r="H101" i="744"/>
  <c r="H103" i="744" s="1"/>
  <c r="L109" i="744"/>
  <c r="L176" i="744" s="1"/>
  <c r="M79" i="744"/>
  <c r="M185" i="744"/>
  <c r="M75" i="744"/>
  <c r="V192" i="741"/>
  <c r="V87" i="741"/>
  <c r="V91" i="741" s="1"/>
  <c r="O47" i="742"/>
  <c r="Z47" i="742"/>
  <c r="M167" i="741"/>
  <c r="N19" i="741"/>
  <c r="Y19" i="741"/>
  <c r="Y167" i="741" s="1"/>
  <c r="J192" i="742"/>
  <c r="J87" i="742"/>
  <c r="J74" i="742"/>
  <c r="J93" i="742"/>
  <c r="J98" i="742"/>
  <c r="M164" i="742"/>
  <c r="Y16" i="742"/>
  <c r="Y164" i="742" s="1"/>
  <c r="N16" i="742"/>
  <c r="M164" i="743"/>
  <c r="N16" i="743"/>
  <c r="Y16" i="743"/>
  <c r="Y164" i="743" s="1"/>
  <c r="V192" i="744"/>
  <c r="V87" i="744"/>
  <c r="V91" i="744" s="1"/>
  <c r="Y25" i="742"/>
  <c r="Y174" i="742" s="1"/>
  <c r="M174" i="742"/>
  <c r="N25" i="742"/>
  <c r="L109" i="742"/>
  <c r="L176" i="742" s="1"/>
  <c r="L81" i="742"/>
  <c r="L187" i="742"/>
  <c r="L84" i="741"/>
  <c r="L190" i="741"/>
  <c r="Z49" i="743"/>
  <c r="O49" i="743"/>
  <c r="M110" i="741"/>
  <c r="N12" i="741"/>
  <c r="N61" i="741" s="1"/>
  <c r="Y12" i="741"/>
  <c r="M104" i="741"/>
  <c r="X64" i="742"/>
  <c r="M175" i="742"/>
  <c r="N9" i="742"/>
  <c r="Y9" i="742"/>
  <c r="Y48" i="744"/>
  <c r="N48" i="744"/>
  <c r="W109" i="741"/>
  <c r="W176" i="741" s="1"/>
  <c r="W98" i="741"/>
  <c r="K65" i="741"/>
  <c r="W65" i="741"/>
  <c r="Y59" i="742"/>
  <c r="Y51" i="742"/>
  <c r="Y104" i="742"/>
  <c r="Y61" i="742"/>
  <c r="Y110" i="742"/>
  <c r="Y75" i="742"/>
  <c r="Y60" i="742"/>
  <c r="Y56" i="742"/>
  <c r="Y63" i="742"/>
  <c r="Y64" i="742"/>
  <c r="Y58" i="742"/>
  <c r="Y54" i="742"/>
  <c r="Y53" i="742"/>
  <c r="Y104" i="743"/>
  <c r="Y75" i="743"/>
  <c r="Y63" i="743"/>
  <c r="Y59" i="743"/>
  <c r="Y57" i="743"/>
  <c r="Y61" i="743"/>
  <c r="Y58" i="743"/>
  <c r="Y110" i="743"/>
  <c r="Y51" i="743"/>
  <c r="Y53" i="743"/>
  <c r="K192" i="742"/>
  <c r="K87" i="742"/>
  <c r="K91" i="742" s="1"/>
  <c r="T95" i="744"/>
  <c r="I100" i="743"/>
  <c r="I107" i="743"/>
  <c r="L84" i="744"/>
  <c r="L190" i="744"/>
  <c r="X181" i="743"/>
  <c r="X161" i="743"/>
  <c r="N32" i="744"/>
  <c r="Y32" i="744"/>
  <c r="N175" i="743"/>
  <c r="O9" i="743"/>
  <c r="Z9" i="743"/>
  <c r="N11" i="741"/>
  <c r="Y11" i="741"/>
  <c r="M60" i="741"/>
  <c r="M63" i="741"/>
  <c r="X55" i="743"/>
  <c r="J94" i="741"/>
  <c r="J200" i="741" s="1"/>
  <c r="J199" i="741"/>
  <c r="H202" i="744"/>
  <c r="H96" i="744"/>
  <c r="H97" i="744" s="1"/>
  <c r="M90" i="743"/>
  <c r="M75" i="743"/>
  <c r="M64" i="743"/>
  <c r="M60" i="743"/>
  <c r="M52" i="743"/>
  <c r="M55" i="743"/>
  <c r="M58" i="743"/>
  <c r="M61" i="743"/>
  <c r="M53" i="743"/>
  <c r="M63" i="743"/>
  <c r="M56" i="743"/>
  <c r="M59" i="743"/>
  <c r="M54" i="743"/>
  <c r="N7" i="743"/>
  <c r="M51" i="743"/>
  <c r="M57" i="743"/>
  <c r="L84" i="743"/>
  <c r="L190" i="743"/>
  <c r="Y162" i="743"/>
  <c r="Y52" i="743"/>
  <c r="M170" i="744"/>
  <c r="Y22" i="744"/>
  <c r="N22" i="744"/>
  <c r="W82" i="744"/>
  <c r="W188" i="744"/>
  <c r="M81" i="744"/>
  <c r="M187" i="744"/>
  <c r="J87" i="741"/>
  <c r="J192" i="741"/>
  <c r="J98" i="741"/>
  <c r="J74" i="741"/>
  <c r="T101" i="744"/>
  <c r="T103" i="744" s="1"/>
  <c r="O48" i="742"/>
  <c r="Z48" i="742"/>
  <c r="X173" i="742"/>
  <c r="X105" i="742"/>
  <c r="O31" i="743"/>
  <c r="Z31" i="743"/>
  <c r="AA162" i="744"/>
  <c r="AA52" i="744"/>
  <c r="J192" i="744"/>
  <c r="J87" i="744"/>
  <c r="J74" i="744"/>
  <c r="J98" i="744"/>
  <c r="J93" i="744"/>
  <c r="L77" i="742"/>
  <c r="L183" i="742"/>
  <c r="L83" i="742"/>
  <c r="L189" i="742"/>
  <c r="H101" i="743"/>
  <c r="H103" i="743" s="1"/>
  <c r="O8" i="741"/>
  <c r="N62" i="741"/>
  <c r="N86" i="741" s="1"/>
  <c r="M167" i="742"/>
  <c r="Y19" i="742"/>
  <c r="Y167" i="742" s="1"/>
  <c r="N19" i="742"/>
  <c r="G106" i="741"/>
  <c r="G211" i="741"/>
  <c r="H200" i="741"/>
  <c r="X190" i="742"/>
  <c r="X84" i="742"/>
  <c r="O47" i="743"/>
  <c r="Z47" i="743"/>
  <c r="W198" i="742"/>
  <c r="W93" i="742"/>
  <c r="S211" i="743"/>
  <c r="S106" i="743"/>
  <c r="W82" i="741"/>
  <c r="W188" i="741"/>
  <c r="W83" i="741"/>
  <c r="W189" i="741"/>
  <c r="N110" i="742"/>
  <c r="N104" i="742"/>
  <c r="O12" i="742"/>
  <c r="Z12" i="742"/>
  <c r="N110" i="743"/>
  <c r="N104" i="743"/>
  <c r="Z12" i="743"/>
  <c r="O12" i="743"/>
  <c r="W192" i="742"/>
  <c r="W87" i="742"/>
  <c r="W91" i="742" s="1"/>
  <c r="T202" i="742"/>
  <c r="T96" i="742"/>
  <c r="T97" i="742" s="1"/>
  <c r="Y6" i="744"/>
  <c r="N6" i="744"/>
  <c r="X85" i="744"/>
  <c r="X191" i="744"/>
  <c r="M181" i="743"/>
  <c r="M161" i="743"/>
  <c r="N13" i="743"/>
  <c r="Y13" i="743"/>
  <c r="L198" i="743"/>
  <c r="P48" i="743"/>
  <c r="AA48" i="743"/>
  <c r="Y175" i="743"/>
  <c r="M181" i="741"/>
  <c r="N13" i="741"/>
  <c r="M161" i="741"/>
  <c r="Y13" i="741"/>
  <c r="N31" i="742"/>
  <c r="Y31" i="742"/>
  <c r="M52" i="741"/>
  <c r="M53" i="741"/>
  <c r="X76" i="743"/>
  <c r="X182" i="743"/>
  <c r="Y49" i="744"/>
  <c r="N49" i="744"/>
  <c r="X57" i="743"/>
  <c r="X102" i="743"/>
  <c r="X92" i="743"/>
  <c r="N11" i="744"/>
  <c r="Y11" i="744"/>
  <c r="N170" i="741"/>
  <c r="Z22" i="741"/>
  <c r="O22" i="741"/>
  <c r="L78" i="743"/>
  <c r="L184" i="743"/>
  <c r="I100" i="741"/>
  <c r="I107" i="741"/>
  <c r="N90" i="744"/>
  <c r="N75" i="744"/>
  <c r="N61" i="744"/>
  <c r="N53" i="744"/>
  <c r="N63" i="744"/>
  <c r="N51" i="744"/>
  <c r="N57" i="744"/>
  <c r="N55" i="744"/>
  <c r="N54" i="744"/>
  <c r="N52" i="744"/>
  <c r="O7" i="744"/>
  <c r="N64" i="744"/>
  <c r="N60" i="744"/>
  <c r="M51" i="744"/>
  <c r="X170" i="741"/>
  <c r="V98" i="741"/>
  <c r="T103" i="741"/>
  <c r="T101" i="741"/>
  <c r="Q4" i="744"/>
  <c r="AB4" i="744"/>
  <c r="P162" i="744"/>
  <c r="P163" i="744"/>
  <c r="Q47" i="744"/>
  <c r="AB47" i="744"/>
  <c r="W83" i="744"/>
  <c r="W189" i="744"/>
  <c r="Y175" i="741"/>
  <c r="V98" i="744"/>
  <c r="L85" i="742"/>
  <c r="L191" i="742"/>
  <c r="L76" i="742"/>
  <c r="L182" i="742"/>
  <c r="V192" i="742"/>
  <c r="V87" i="742"/>
  <c r="V91" i="742" s="1"/>
  <c r="L102" i="741"/>
  <c r="L92" i="741"/>
  <c r="X102" i="742"/>
  <c r="X92" i="742"/>
  <c r="M165" i="743"/>
  <c r="N17" i="743"/>
  <c r="Y17" i="743"/>
  <c r="Y165" i="743" s="1"/>
  <c r="P110" i="744"/>
  <c r="P104" i="744"/>
  <c r="AB12" i="744"/>
  <c r="Q12" i="744"/>
  <c r="V98" i="742"/>
  <c r="N48" i="741"/>
  <c r="Y48" i="741"/>
  <c r="W79" i="741"/>
  <c r="W185" i="741"/>
  <c r="W80" i="741"/>
  <c r="W186" i="741"/>
  <c r="W65" i="743"/>
  <c r="W83" i="743"/>
  <c r="W189" i="743"/>
  <c r="V74" i="742"/>
  <c r="N173" i="744"/>
  <c r="N105" i="744"/>
  <c r="O24" i="744"/>
  <c r="Z24" i="744"/>
  <c r="AD15" i="743"/>
  <c r="X161" i="741"/>
  <c r="X181" i="741"/>
  <c r="N47" i="741"/>
  <c r="Y47" i="741"/>
  <c r="M64" i="741"/>
  <c r="M61" i="741"/>
  <c r="X54" i="743"/>
  <c r="I199" i="742"/>
  <c r="I94" i="742"/>
  <c r="I200" i="742" s="1"/>
  <c r="X166" i="744"/>
  <c r="X56" i="744"/>
  <c r="M170" i="741"/>
  <c r="L76" i="743"/>
  <c r="L182" i="743"/>
  <c r="L81" i="743"/>
  <c r="L187" i="743"/>
  <c r="Z81" i="744"/>
  <c r="Z187" i="744"/>
  <c r="N165" i="741"/>
  <c r="Z17" i="741"/>
  <c r="Z165" i="741" s="1"/>
  <c r="O17" i="741"/>
  <c r="M169" i="744"/>
  <c r="N21" i="744"/>
  <c r="Y21" i="744"/>
  <c r="M77" i="744"/>
  <c r="M183" i="744"/>
  <c r="M52" i="744"/>
  <c r="V74" i="741"/>
  <c r="X76" i="742"/>
  <c r="X182" i="742"/>
  <c r="W109" i="744"/>
  <c r="W176" i="744" s="1"/>
  <c r="K65" i="744"/>
  <c r="W65" i="744"/>
  <c r="H96" i="738"/>
  <c r="H97" i="738" s="1"/>
  <c r="J192" i="743"/>
  <c r="J87" i="743"/>
  <c r="J91" i="743" s="1"/>
  <c r="J74" i="743"/>
  <c r="J93" i="743"/>
  <c r="J98" i="743"/>
  <c r="O8" i="742"/>
  <c r="N62" i="742"/>
  <c r="N86" i="742" s="1"/>
  <c r="M166" i="743"/>
  <c r="N18" i="743"/>
  <c r="Y18" i="743"/>
  <c r="Y166" i="743" s="1"/>
  <c r="K198" i="741"/>
  <c r="K93" i="741"/>
  <c r="M170" i="743"/>
  <c r="N22" i="743"/>
  <c r="Y22" i="743"/>
  <c r="Y170" i="743" s="1"/>
  <c r="N175" i="741"/>
  <c r="Z9" i="741"/>
  <c r="O9" i="741"/>
  <c r="M62" i="743"/>
  <c r="M86" i="743" s="1"/>
  <c r="N8" i="743"/>
  <c r="V74" i="744"/>
  <c r="L82" i="742"/>
  <c r="L188" i="742"/>
  <c r="L190" i="742"/>
  <c r="L84" i="742"/>
  <c r="H101" i="741"/>
  <c r="H103" i="741" s="1"/>
  <c r="S106" i="742"/>
  <c r="S211" i="742"/>
  <c r="G211" i="743"/>
  <c r="G106" i="743"/>
  <c r="L82" i="744"/>
  <c r="L188" i="744"/>
  <c r="G101" i="744"/>
  <c r="G103" i="744" s="1"/>
  <c r="O49" i="741"/>
  <c r="Z49" i="741"/>
  <c r="Z161" i="742"/>
  <c r="Z181" i="742"/>
  <c r="X54" i="742"/>
  <c r="X65" i="742" s="1"/>
  <c r="AA104" i="744"/>
  <c r="AA110" i="744"/>
  <c r="AA57" i="744"/>
  <c r="AA54" i="744"/>
  <c r="AA53" i="744"/>
  <c r="K93" i="742"/>
  <c r="V192" i="743"/>
  <c r="V87" i="743"/>
  <c r="V91" i="743" s="1"/>
  <c r="W81" i="741"/>
  <c r="W187" i="741"/>
  <c r="M102" i="742"/>
  <c r="M92" i="742"/>
  <c r="M92" i="743"/>
  <c r="M102" i="743"/>
  <c r="M174" i="743"/>
  <c r="N25" i="743"/>
  <c r="Y25" i="743"/>
  <c r="Y174" i="743" s="1"/>
  <c r="T101" i="743"/>
  <c r="T103" i="743" s="1"/>
  <c r="Y173" i="744"/>
  <c r="Y105" i="744"/>
  <c r="Y63" i="744"/>
  <c r="M55" i="741"/>
  <c r="N198" i="744"/>
  <c r="X59" i="743"/>
  <c r="M165" i="742"/>
  <c r="Y17" i="742"/>
  <c r="Y165" i="742" s="1"/>
  <c r="N17" i="742"/>
  <c r="AD15" i="742"/>
  <c r="I100" i="742"/>
  <c r="I107" i="742"/>
  <c r="M166" i="744"/>
  <c r="N18" i="744"/>
  <c r="N56" i="744" s="1"/>
  <c r="Y18" i="744"/>
  <c r="N175" i="744"/>
  <c r="Z9" i="744"/>
  <c r="O9" i="744"/>
  <c r="L83" i="743"/>
  <c r="L189" i="743"/>
  <c r="Z102" i="744"/>
  <c r="Z92" i="744"/>
  <c r="Z198" i="744" s="1"/>
  <c r="Y165" i="741"/>
  <c r="X169" i="744"/>
  <c r="X59" i="744"/>
  <c r="M78" i="744"/>
  <c r="M184" i="744"/>
  <c r="M56" i="744"/>
  <c r="V93" i="744"/>
  <c r="S211" i="741"/>
  <c r="S106" i="741"/>
  <c r="M171" i="741"/>
  <c r="Y23" i="741"/>
  <c r="Y171" i="741" s="1"/>
  <c r="N23" i="741"/>
  <c r="X181" i="744"/>
  <c r="X161" i="744"/>
  <c r="X51" i="744"/>
  <c r="X75" i="744"/>
  <c r="W81" i="743"/>
  <c r="W187" i="743"/>
  <c r="S211" i="744"/>
  <c r="S106" i="744"/>
  <c r="G202" i="744"/>
  <c r="G96" i="744"/>
  <c r="G97" i="744" s="1"/>
  <c r="Y11" i="743"/>
  <c r="N11" i="743"/>
  <c r="M55" i="742"/>
  <c r="M64" i="742"/>
  <c r="M63" i="742"/>
  <c r="M58" i="742"/>
  <c r="M61" i="742"/>
  <c r="M56" i="742"/>
  <c r="M52" i="742"/>
  <c r="N7" i="742"/>
  <c r="M59" i="742"/>
  <c r="M90" i="742"/>
  <c r="M57" i="742"/>
  <c r="M53" i="742"/>
  <c r="M51" i="742"/>
  <c r="M75" i="742"/>
  <c r="M60" i="742"/>
  <c r="M54" i="742"/>
  <c r="Y162" i="742"/>
  <c r="Y52" i="742"/>
  <c r="M163" i="741"/>
  <c r="O181" i="742"/>
  <c r="O161" i="742"/>
  <c r="P13" i="742"/>
  <c r="AA13" i="742"/>
  <c r="X57" i="742"/>
  <c r="X98" i="742" s="1"/>
  <c r="X79" i="742"/>
  <c r="X185" i="742"/>
  <c r="G211" i="742"/>
  <c r="G106" i="742"/>
  <c r="O102" i="744"/>
  <c r="O92" i="744"/>
  <c r="O198" i="744" s="1"/>
  <c r="G101" i="742"/>
  <c r="G103" i="742"/>
  <c r="Y171" i="744"/>
  <c r="Y61" i="744"/>
  <c r="W84" i="741"/>
  <c r="W190" i="741"/>
  <c r="W85" i="741"/>
  <c r="W191" i="741"/>
  <c r="M168" i="741"/>
  <c r="Y20" i="741"/>
  <c r="Y168" i="741" s="1"/>
  <c r="N20" i="741"/>
  <c r="I199" i="741"/>
  <c r="I94" i="741"/>
  <c r="I200" i="741" s="1"/>
  <c r="N32" i="741"/>
  <c r="Y32" i="741"/>
  <c r="O11" i="742"/>
  <c r="Z11" i="742"/>
  <c r="P8" i="744"/>
  <c r="O62" i="744"/>
  <c r="O86" i="744" s="1"/>
  <c r="Y181" i="742"/>
  <c r="H101" i="742"/>
  <c r="H103" i="742" s="1"/>
  <c r="V74" i="743"/>
  <c r="N173" i="741"/>
  <c r="N105" i="741"/>
  <c r="O24" i="741"/>
  <c r="Z24" i="741"/>
  <c r="L85" i="741"/>
  <c r="L191" i="741"/>
  <c r="M57" i="741"/>
  <c r="M58" i="741"/>
  <c r="X60" i="743"/>
  <c r="X56" i="743"/>
  <c r="Y175" i="744"/>
  <c r="L79" i="743"/>
  <c r="L185" i="743"/>
  <c r="AA167" i="744"/>
  <c r="W198" i="743"/>
  <c r="W93" i="743"/>
  <c r="Z4" i="743"/>
  <c r="O4" i="743"/>
  <c r="N163" i="743"/>
  <c r="M168" i="744"/>
  <c r="Y20" i="744"/>
  <c r="N20" i="744"/>
  <c r="N58" i="744" s="1"/>
  <c r="W80" i="744"/>
  <c r="W186" i="744"/>
  <c r="M59" i="744"/>
  <c r="V100" i="740"/>
  <c r="V107" i="740"/>
  <c r="X192" i="740"/>
  <c r="X87" i="740"/>
  <c r="U100" i="739"/>
  <c r="U107" i="739"/>
  <c r="W100" i="740"/>
  <c r="W107" i="740"/>
  <c r="Y6" i="740"/>
  <c r="N6" i="740"/>
  <c r="AA23" i="739"/>
  <c r="P23" i="739"/>
  <c r="N162" i="740"/>
  <c r="Z14" i="740"/>
  <c r="I107" i="739"/>
  <c r="I100" i="739"/>
  <c r="M58" i="739"/>
  <c r="M56" i="739"/>
  <c r="M75" i="739"/>
  <c r="M90" i="739"/>
  <c r="M64" i="739"/>
  <c r="M59" i="739"/>
  <c r="M63" i="739"/>
  <c r="M57" i="739"/>
  <c r="M54" i="739"/>
  <c r="M52" i="739"/>
  <c r="M60" i="739"/>
  <c r="M55" i="739"/>
  <c r="N7" i="739"/>
  <c r="M53" i="739"/>
  <c r="M61" i="739"/>
  <c r="M51" i="739"/>
  <c r="L81" i="739"/>
  <c r="L187" i="739"/>
  <c r="N174" i="740"/>
  <c r="Z25" i="740"/>
  <c r="Z174" i="740" s="1"/>
  <c r="O25" i="740"/>
  <c r="M84" i="740"/>
  <c r="M190" i="740"/>
  <c r="M76" i="740"/>
  <c r="M182" i="740"/>
  <c r="S106" i="740"/>
  <c r="S211" i="740"/>
  <c r="Z173" i="740"/>
  <c r="Z105" i="740"/>
  <c r="K198" i="739"/>
  <c r="N166" i="740"/>
  <c r="O18" i="740"/>
  <c r="Z18" i="740"/>
  <c r="Z166" i="740" s="1"/>
  <c r="V199" i="740"/>
  <c r="V94" i="740"/>
  <c r="V200" i="740"/>
  <c r="V95" i="740"/>
  <c r="AA22" i="739"/>
  <c r="P22" i="739"/>
  <c r="M164" i="739"/>
  <c r="Y16" i="739"/>
  <c r="Y164" i="739" s="1"/>
  <c r="N16" i="739"/>
  <c r="L78" i="739"/>
  <c r="L184" i="739"/>
  <c r="L85" i="739"/>
  <c r="L191" i="739"/>
  <c r="Z16" i="740"/>
  <c r="Z164" i="740" s="1"/>
  <c r="N164" i="740"/>
  <c r="O16" i="740"/>
  <c r="G101" i="739"/>
  <c r="G103" i="739" s="1"/>
  <c r="M109" i="740"/>
  <c r="M176" i="740" s="1"/>
  <c r="M85" i="740"/>
  <c r="M191" i="740"/>
  <c r="N8" i="739"/>
  <c r="M62" i="739"/>
  <c r="M86" i="739" s="1"/>
  <c r="Y48" i="740"/>
  <c r="N48" i="740"/>
  <c r="U106" i="740"/>
  <c r="U211" i="740"/>
  <c r="N175" i="740"/>
  <c r="Z9" i="740"/>
  <c r="O9" i="740"/>
  <c r="X84" i="740"/>
  <c r="X190" i="740"/>
  <c r="X82" i="740"/>
  <c r="X188" i="740"/>
  <c r="X81" i="740"/>
  <c r="X187" i="740"/>
  <c r="P11" i="740"/>
  <c r="AA11" i="740"/>
  <c r="W78" i="739"/>
  <c r="W184" i="739"/>
  <c r="Z32" i="740"/>
  <c r="O32" i="740"/>
  <c r="J94" i="740"/>
  <c r="J95" i="740" s="1"/>
  <c r="J199" i="740"/>
  <c r="L83" i="739"/>
  <c r="L189" i="739"/>
  <c r="M82" i="740"/>
  <c r="M188" i="740"/>
  <c r="AA48" i="739"/>
  <c r="P48" i="739"/>
  <c r="AB23" i="740"/>
  <c r="Q23" i="740"/>
  <c r="V192" i="739"/>
  <c r="V87" i="739"/>
  <c r="V91" i="739" s="1"/>
  <c r="W79" i="739"/>
  <c r="W185" i="739"/>
  <c r="X93" i="740"/>
  <c r="T95" i="739"/>
  <c r="W84" i="739"/>
  <c r="W190" i="739"/>
  <c r="W76" i="739"/>
  <c r="W182" i="739"/>
  <c r="W81" i="739"/>
  <c r="W187" i="739"/>
  <c r="W102" i="739"/>
  <c r="W92" i="739"/>
  <c r="G103" i="740"/>
  <c r="N32" i="739"/>
  <c r="Y32" i="739"/>
  <c r="I199" i="739"/>
  <c r="I94" i="739"/>
  <c r="I200" i="739" s="1"/>
  <c r="L109" i="739"/>
  <c r="L176" i="739" s="1"/>
  <c r="L79" i="739"/>
  <c r="L185" i="739"/>
  <c r="M166" i="739"/>
  <c r="N18" i="739"/>
  <c r="Y18" i="739"/>
  <c r="Y166" i="739" s="1"/>
  <c r="J100" i="740"/>
  <c r="J107" i="740"/>
  <c r="M77" i="740"/>
  <c r="M183" i="740"/>
  <c r="Y169" i="740"/>
  <c r="AB47" i="739"/>
  <c r="Q47" i="739"/>
  <c r="N167" i="739"/>
  <c r="Z19" i="739"/>
  <c r="Z167" i="739" s="1"/>
  <c r="O19" i="739"/>
  <c r="J192" i="739"/>
  <c r="J87" i="739"/>
  <c r="J91" i="739" s="1"/>
  <c r="J98" i="739"/>
  <c r="J74" i="739"/>
  <c r="I211" i="740"/>
  <c r="I106" i="740"/>
  <c r="W199" i="740"/>
  <c r="W94" i="740"/>
  <c r="W200" i="740" s="1"/>
  <c r="Z20" i="739"/>
  <c r="O20" i="739"/>
  <c r="Q49" i="739"/>
  <c r="AB49" i="739"/>
  <c r="M79" i="740"/>
  <c r="M185" i="740"/>
  <c r="M78" i="740"/>
  <c r="M184" i="740"/>
  <c r="N169" i="740"/>
  <c r="Z21" i="740"/>
  <c r="O21" i="740"/>
  <c r="AA4" i="739"/>
  <c r="P4" i="739"/>
  <c r="M165" i="739"/>
  <c r="Y17" i="739"/>
  <c r="Y165" i="739" s="1"/>
  <c r="N17" i="739"/>
  <c r="H106" i="740"/>
  <c r="N175" i="739"/>
  <c r="Z9" i="739"/>
  <c r="O9" i="739"/>
  <c r="V98" i="739"/>
  <c r="N174" i="739"/>
  <c r="Z25" i="739"/>
  <c r="Z174" i="739" s="1"/>
  <c r="O25" i="739"/>
  <c r="M173" i="739"/>
  <c r="M105" i="739"/>
  <c r="Y24" i="739"/>
  <c r="N24" i="739"/>
  <c r="K192" i="740"/>
  <c r="K87" i="740"/>
  <c r="K91" i="740" s="1"/>
  <c r="T202" i="740"/>
  <c r="T96" i="740"/>
  <c r="T97" i="740" s="1"/>
  <c r="M181" i="739"/>
  <c r="M161" i="739"/>
  <c r="N13" i="739"/>
  <c r="Y13" i="739"/>
  <c r="X85" i="740"/>
  <c r="X191" i="740"/>
  <c r="W80" i="739"/>
  <c r="W186" i="739"/>
  <c r="J199" i="739"/>
  <c r="J94" i="739"/>
  <c r="J200" i="739" s="1"/>
  <c r="L82" i="739"/>
  <c r="L188" i="739"/>
  <c r="M110" i="739"/>
  <c r="M104" i="739"/>
  <c r="Y12" i="739"/>
  <c r="N12" i="739"/>
  <c r="M171" i="739"/>
  <c r="M162" i="739"/>
  <c r="M163" i="739"/>
  <c r="M170" i="739"/>
  <c r="O21" i="739"/>
  <c r="Z21" i="739"/>
  <c r="X102" i="740"/>
  <c r="X92" i="740"/>
  <c r="X198" i="740" s="1"/>
  <c r="W85" i="739"/>
  <c r="W191" i="739"/>
  <c r="H202" i="739"/>
  <c r="H96" i="739"/>
  <c r="H97" i="739" s="1"/>
  <c r="M83" i="740"/>
  <c r="M189" i="740"/>
  <c r="Y175" i="739"/>
  <c r="V74" i="739"/>
  <c r="Y181" i="740"/>
  <c r="Y161" i="740"/>
  <c r="U101" i="740"/>
  <c r="U103" i="740" s="1"/>
  <c r="S211" i="739"/>
  <c r="S106" i="739"/>
  <c r="X74" i="740"/>
  <c r="X98" i="740"/>
  <c r="X109" i="740"/>
  <c r="X176" i="740" s="1"/>
  <c r="Y175" i="740"/>
  <c r="L65" i="740"/>
  <c r="Y104" i="740"/>
  <c r="Y58" i="740"/>
  <c r="Y110" i="740"/>
  <c r="Y63" i="740"/>
  <c r="Y75" i="740"/>
  <c r="Y61" i="740"/>
  <c r="Y51" i="740"/>
  <c r="Y59" i="740"/>
  <c r="Y64" i="740"/>
  <c r="Y57" i="740"/>
  <c r="Y55" i="740"/>
  <c r="Y60" i="740"/>
  <c r="Y56" i="740"/>
  <c r="Y54" i="740"/>
  <c r="Y53" i="740"/>
  <c r="Y171" i="740"/>
  <c r="V91" i="738"/>
  <c r="V100" i="738" s="1"/>
  <c r="L84" i="739"/>
  <c r="L190" i="739"/>
  <c r="U199" i="739"/>
  <c r="U94" i="739"/>
  <c r="U200" i="739" s="1"/>
  <c r="M168" i="739"/>
  <c r="Y31" i="740"/>
  <c r="N31" i="740"/>
  <c r="X59" i="739"/>
  <c r="X51" i="739"/>
  <c r="X110" i="739"/>
  <c r="X75" i="739"/>
  <c r="X60" i="739"/>
  <c r="X104" i="739"/>
  <c r="X55" i="739"/>
  <c r="X54" i="739"/>
  <c r="X61" i="739"/>
  <c r="X57" i="739"/>
  <c r="X63" i="739"/>
  <c r="X64" i="739"/>
  <c r="X58" i="739"/>
  <c r="X56" i="739"/>
  <c r="X53" i="739"/>
  <c r="X162" i="739"/>
  <c r="X52" i="739"/>
  <c r="X170" i="739"/>
  <c r="X171" i="739"/>
  <c r="M102" i="740"/>
  <c r="M92" i="740"/>
  <c r="M198" i="740" s="1"/>
  <c r="M169" i="739"/>
  <c r="X78" i="740"/>
  <c r="X184" i="740"/>
  <c r="X79" i="740"/>
  <c r="X185" i="740"/>
  <c r="W82" i="739"/>
  <c r="W188" i="739"/>
  <c r="K74" i="740"/>
  <c r="Y162" i="740"/>
  <c r="Y52" i="740"/>
  <c r="L80" i="739"/>
  <c r="L186" i="739"/>
  <c r="L77" i="739"/>
  <c r="L183" i="739"/>
  <c r="M81" i="740"/>
  <c r="M187" i="740"/>
  <c r="N11" i="739"/>
  <c r="Y11" i="739"/>
  <c r="Y170" i="740"/>
  <c r="V198" i="739"/>
  <c r="V93" i="739"/>
  <c r="Q165" i="740"/>
  <c r="AC17" i="740"/>
  <c r="AC165" i="740" s="1"/>
  <c r="R17" i="740"/>
  <c r="Y6" i="739"/>
  <c r="N6" i="739"/>
  <c r="N181" i="740"/>
  <c r="O13" i="740"/>
  <c r="N161" i="740"/>
  <c r="Z13" i="740"/>
  <c r="X105" i="739"/>
  <c r="X173" i="739"/>
  <c r="Y49" i="740"/>
  <c r="N49" i="740"/>
  <c r="X83" i="740"/>
  <c r="X189" i="740"/>
  <c r="W83" i="739"/>
  <c r="W189" i="739"/>
  <c r="P167" i="740"/>
  <c r="AB19" i="740"/>
  <c r="AB167" i="740" s="1"/>
  <c r="Q19" i="740"/>
  <c r="X161" i="739"/>
  <c r="X181" i="739"/>
  <c r="O12" i="740"/>
  <c r="N104" i="740"/>
  <c r="N110" i="740"/>
  <c r="Z12" i="740"/>
  <c r="Z168" i="740" s="1"/>
  <c r="N163" i="740"/>
  <c r="N171" i="740"/>
  <c r="X76" i="740"/>
  <c r="X182" i="740"/>
  <c r="K98" i="740"/>
  <c r="M62" i="740"/>
  <c r="M86" i="740" s="1"/>
  <c r="N8" i="740"/>
  <c r="I101" i="740"/>
  <c r="I103" i="740" s="1"/>
  <c r="L102" i="739"/>
  <c r="L92" i="739"/>
  <c r="X80" i="740"/>
  <c r="X186" i="740"/>
  <c r="W109" i="739"/>
  <c r="W176" i="739" s="1"/>
  <c r="W65" i="739"/>
  <c r="W98" i="739" s="1"/>
  <c r="K65" i="739"/>
  <c r="K93" i="740"/>
  <c r="H101" i="739"/>
  <c r="H103" i="739" s="1"/>
  <c r="P20" i="740"/>
  <c r="AA20" i="740"/>
  <c r="R31" i="739"/>
  <c r="AD31" i="739" s="1"/>
  <c r="AC31" i="739"/>
  <c r="H107" i="740"/>
  <c r="H100" i="740"/>
  <c r="L76" i="739"/>
  <c r="L182" i="739"/>
  <c r="G106" i="739"/>
  <c r="G211" i="739"/>
  <c r="H200" i="739"/>
  <c r="M80" i="740"/>
  <c r="M186" i="740"/>
  <c r="N57" i="740"/>
  <c r="N64" i="740"/>
  <c r="N75" i="740"/>
  <c r="N53" i="740"/>
  <c r="N61" i="740"/>
  <c r="N60" i="740"/>
  <c r="N90" i="740"/>
  <c r="O7" i="740"/>
  <c r="N59" i="740"/>
  <c r="N55" i="740"/>
  <c r="N63" i="740"/>
  <c r="N51" i="740"/>
  <c r="N54" i="740"/>
  <c r="N52" i="740"/>
  <c r="N58" i="740"/>
  <c r="N56" i="740"/>
  <c r="N170" i="740"/>
  <c r="Z22" i="740"/>
  <c r="Z170" i="740" s="1"/>
  <c r="O22" i="740"/>
  <c r="P24" i="740"/>
  <c r="O173" i="740"/>
  <c r="AA24" i="740"/>
  <c r="O105" i="740"/>
  <c r="AA47" i="740"/>
  <c r="P47" i="740"/>
  <c r="T101" i="739"/>
  <c r="T103" i="739" s="1"/>
  <c r="M84" i="738"/>
  <c r="M190" i="738"/>
  <c r="M83" i="738"/>
  <c r="M189" i="738"/>
  <c r="U107" i="738"/>
  <c r="U100" i="738"/>
  <c r="X79" i="738"/>
  <c r="X185" i="738"/>
  <c r="X102" i="738"/>
  <c r="X92" i="738"/>
  <c r="X198" i="738" s="1"/>
  <c r="AD15" i="738"/>
  <c r="Y181" i="738"/>
  <c r="Y161" i="738"/>
  <c r="M81" i="738"/>
  <c r="M187" i="738"/>
  <c r="N168" i="738"/>
  <c r="Z20" i="738"/>
  <c r="O20" i="738"/>
  <c r="Y110" i="738"/>
  <c r="Y104" i="738"/>
  <c r="Y75" i="738"/>
  <c r="Y60" i="738"/>
  <c r="Y54" i="738"/>
  <c r="Y51" i="738"/>
  <c r="Y63" i="738"/>
  <c r="Y59" i="738"/>
  <c r="Y53" i="738"/>
  <c r="Y58" i="738"/>
  <c r="M167" i="738"/>
  <c r="Y19" i="738"/>
  <c r="Y167" i="738" s="1"/>
  <c r="N19" i="738"/>
  <c r="W84" i="738"/>
  <c r="W190" i="738"/>
  <c r="G101" i="738"/>
  <c r="G103" i="738" s="1"/>
  <c r="O11" i="738"/>
  <c r="Z11" i="738"/>
  <c r="X80" i="738"/>
  <c r="X186" i="738"/>
  <c r="V199" i="738"/>
  <c r="V94" i="738"/>
  <c r="V200" i="738" s="1"/>
  <c r="N104" i="738"/>
  <c r="N110" i="738"/>
  <c r="O12" i="738"/>
  <c r="Z12" i="738"/>
  <c r="I199" i="738"/>
  <c r="I94" i="738"/>
  <c r="I95" i="738" s="1"/>
  <c r="W83" i="738"/>
  <c r="W189" i="738"/>
  <c r="Y48" i="738"/>
  <c r="N48" i="738"/>
  <c r="T211" i="738"/>
  <c r="T106" i="738"/>
  <c r="M79" i="738"/>
  <c r="M185" i="738"/>
  <c r="M82" i="738"/>
  <c r="M188" i="738"/>
  <c r="N32" i="738"/>
  <c r="Y32" i="738"/>
  <c r="X61" i="738"/>
  <c r="M165" i="738"/>
  <c r="Y17" i="738"/>
  <c r="Y165" i="738" s="1"/>
  <c r="N17" i="738"/>
  <c r="O49" i="738"/>
  <c r="Z49" i="738"/>
  <c r="J192" i="738"/>
  <c r="J87" i="738"/>
  <c r="J91" i="738" s="1"/>
  <c r="J74" i="738"/>
  <c r="J93" i="738"/>
  <c r="J98" i="738"/>
  <c r="Z4" i="738"/>
  <c r="Z162" i="738" s="1"/>
  <c r="O4" i="738"/>
  <c r="N163" i="738"/>
  <c r="N173" i="738"/>
  <c r="N105" i="738"/>
  <c r="Z24" i="738"/>
  <c r="O24" i="738"/>
  <c r="I91" i="738"/>
  <c r="Y175" i="738"/>
  <c r="X65" i="738"/>
  <c r="X74" i="738" s="1"/>
  <c r="H106" i="738"/>
  <c r="H211" i="738"/>
  <c r="M78" i="738"/>
  <c r="M184" i="738"/>
  <c r="X82" i="738"/>
  <c r="X188" i="738"/>
  <c r="X60" i="738"/>
  <c r="M166" i="738"/>
  <c r="N18" i="738"/>
  <c r="Y18" i="738"/>
  <c r="Y166" i="738" s="1"/>
  <c r="M92" i="738"/>
  <c r="M198" i="738" s="1"/>
  <c r="M102" i="738"/>
  <c r="N6" i="738"/>
  <c r="Y6" i="738"/>
  <c r="Y173" i="738"/>
  <c r="Y105" i="738"/>
  <c r="N175" i="738"/>
  <c r="Z9" i="738"/>
  <c r="O9" i="738"/>
  <c r="N47" i="738"/>
  <c r="Y47" i="738"/>
  <c r="U199" i="738"/>
  <c r="U94" i="738"/>
  <c r="U200" i="738" s="1"/>
  <c r="N90" i="738"/>
  <c r="N75" i="738"/>
  <c r="N59" i="738"/>
  <c r="N51" i="738"/>
  <c r="N57" i="738"/>
  <c r="N53" i="738"/>
  <c r="N63" i="738"/>
  <c r="N56" i="738"/>
  <c r="N52" i="738"/>
  <c r="N58" i="738"/>
  <c r="O7" i="738"/>
  <c r="N54" i="738"/>
  <c r="N60" i="738"/>
  <c r="W80" i="738"/>
  <c r="W186" i="738"/>
  <c r="M170" i="738"/>
  <c r="Y22" i="738"/>
  <c r="Y170" i="738" s="1"/>
  <c r="N22" i="738"/>
  <c r="M109" i="738"/>
  <c r="M176" i="738" s="1"/>
  <c r="X78" i="738"/>
  <c r="X184" i="738"/>
  <c r="O8" i="738"/>
  <c r="N62" i="738"/>
  <c r="N86" i="738" s="1"/>
  <c r="N164" i="738"/>
  <c r="Z16" i="738"/>
  <c r="O16" i="738"/>
  <c r="S211" i="738"/>
  <c r="S106" i="738"/>
  <c r="Y31" i="738"/>
  <c r="N31" i="738"/>
  <c r="M171" i="738"/>
  <c r="N23" i="738"/>
  <c r="Y23" i="738"/>
  <c r="Y171" i="738" s="1"/>
  <c r="L84" i="738"/>
  <c r="L190" i="738"/>
  <c r="M169" i="738"/>
  <c r="Y21" i="738"/>
  <c r="Y169" i="738" s="1"/>
  <c r="N21" i="738"/>
  <c r="M76" i="738"/>
  <c r="M182" i="738"/>
  <c r="W79" i="738"/>
  <c r="W185" i="738"/>
  <c r="K65" i="738"/>
  <c r="W65" i="738"/>
  <c r="X59" i="738"/>
  <c r="M174" i="738"/>
  <c r="Y25" i="738"/>
  <c r="Y174" i="738" s="1"/>
  <c r="N25" i="738"/>
  <c r="N64" i="738" s="1"/>
  <c r="Y52" i="738"/>
  <c r="N181" i="738"/>
  <c r="N161" i="738"/>
  <c r="Z13" i="738"/>
  <c r="O13" i="738"/>
  <c r="M77" i="738"/>
  <c r="M183" i="738"/>
  <c r="M61" i="738"/>
  <c r="M80" i="738"/>
  <c r="M186" i="738"/>
  <c r="X109" i="738"/>
  <c r="X176" i="738" s="1"/>
  <c r="X81" i="738"/>
  <c r="X187" i="738"/>
  <c r="Y162" i="738"/>
  <c r="L81" i="738"/>
  <c r="L187" i="738"/>
  <c r="G106" i="738"/>
  <c r="G211" i="738"/>
  <c r="L8" i="664"/>
  <c r="U15" i="664"/>
  <c r="J15" i="664"/>
  <c r="AC14" i="739" l="1"/>
  <c r="R14" i="739"/>
  <c r="AD14" i="739" s="1"/>
  <c r="U95" i="739"/>
  <c r="W100" i="746"/>
  <c r="W107" i="746"/>
  <c r="V107" i="746"/>
  <c r="V100" i="746"/>
  <c r="U202" i="746"/>
  <c r="U96" i="746"/>
  <c r="U97" i="746" s="1"/>
  <c r="X76" i="746"/>
  <c r="X182" i="746"/>
  <c r="N168" i="745"/>
  <c r="O20" i="745"/>
  <c r="Z20" i="745"/>
  <c r="Z48" i="745"/>
  <c r="O48" i="745"/>
  <c r="M82" i="745"/>
  <c r="M188" i="745"/>
  <c r="M109" i="745"/>
  <c r="M176" i="745" s="1"/>
  <c r="Y175" i="746"/>
  <c r="X83" i="745"/>
  <c r="X189" i="745"/>
  <c r="X92" i="745"/>
  <c r="X102" i="745"/>
  <c r="X109" i="746"/>
  <c r="X176" i="746" s="1"/>
  <c r="X84" i="746"/>
  <c r="X190" i="746"/>
  <c r="Y64" i="745"/>
  <c r="Y55" i="745"/>
  <c r="Y58" i="745"/>
  <c r="Y61" i="745"/>
  <c r="Y110" i="745"/>
  <c r="Y63" i="745"/>
  <c r="Y56" i="745"/>
  <c r="Y104" i="745"/>
  <c r="Y54" i="745"/>
  <c r="Y75" i="745"/>
  <c r="Y60" i="745"/>
  <c r="Y59" i="745"/>
  <c r="Y57" i="745"/>
  <c r="Y51" i="745"/>
  <c r="Y53" i="745"/>
  <c r="Q11" i="746"/>
  <c r="AB11" i="746"/>
  <c r="N181" i="746"/>
  <c r="N161" i="746"/>
  <c r="Z13" i="746"/>
  <c r="O13" i="746"/>
  <c r="M80" i="746"/>
  <c r="M186" i="746"/>
  <c r="U202" i="745"/>
  <c r="U96" i="745"/>
  <c r="U97" i="745" s="1"/>
  <c r="Y175" i="745"/>
  <c r="V199" i="745"/>
  <c r="V200" i="745"/>
  <c r="V94" i="745"/>
  <c r="V95" i="745" s="1"/>
  <c r="U101" i="745"/>
  <c r="U103" i="745" s="1"/>
  <c r="I200" i="743"/>
  <c r="V95" i="742"/>
  <c r="L198" i="746"/>
  <c r="M85" i="745"/>
  <c r="M191" i="745"/>
  <c r="M83" i="745"/>
  <c r="M189" i="745"/>
  <c r="J95" i="746"/>
  <c r="N167" i="745"/>
  <c r="O19" i="745"/>
  <c r="Z19" i="745"/>
  <c r="Z167" i="745" s="1"/>
  <c r="X79" i="745"/>
  <c r="X185" i="745"/>
  <c r="X81" i="746"/>
  <c r="X187" i="746"/>
  <c r="N166" i="745"/>
  <c r="O18" i="745"/>
  <c r="Z18" i="745"/>
  <c r="Z166" i="745" s="1"/>
  <c r="N110" i="745"/>
  <c r="N104" i="745"/>
  <c r="O12" i="745"/>
  <c r="Z12" i="745"/>
  <c r="Z171" i="745" s="1"/>
  <c r="N163" i="745"/>
  <c r="O173" i="745"/>
  <c r="P24" i="745"/>
  <c r="O105" i="745"/>
  <c r="AA24" i="745"/>
  <c r="Y181" i="746"/>
  <c r="Y161" i="746"/>
  <c r="N75" i="746"/>
  <c r="N55" i="746"/>
  <c r="N61" i="746"/>
  <c r="N57" i="746"/>
  <c r="N60" i="746"/>
  <c r="N59" i="746"/>
  <c r="N64" i="746"/>
  <c r="N58" i="746"/>
  <c r="N56" i="746"/>
  <c r="O7" i="746"/>
  <c r="N90" i="746"/>
  <c r="N63" i="746"/>
  <c r="N52" i="746"/>
  <c r="N54" i="746"/>
  <c r="N53" i="746"/>
  <c r="N51" i="746"/>
  <c r="M77" i="746"/>
  <c r="M183" i="746"/>
  <c r="Q32" i="746"/>
  <c r="AB32" i="746"/>
  <c r="N166" i="746"/>
  <c r="Z18" i="746"/>
  <c r="O18" i="746"/>
  <c r="W198" i="746"/>
  <c r="W93" i="746"/>
  <c r="W74" i="745"/>
  <c r="O171" i="745"/>
  <c r="P23" i="745"/>
  <c r="AA23" i="745"/>
  <c r="AA22" i="745"/>
  <c r="P22" i="745"/>
  <c r="K91" i="746"/>
  <c r="O105" i="746"/>
  <c r="P24" i="746"/>
  <c r="AA24" i="746"/>
  <c r="Z161" i="745"/>
  <c r="M77" i="745"/>
  <c r="M183" i="745"/>
  <c r="S211" i="745"/>
  <c r="S106" i="745"/>
  <c r="J199" i="745"/>
  <c r="J95" i="745"/>
  <c r="J94" i="745"/>
  <c r="J200" i="745" s="1"/>
  <c r="Z49" i="745"/>
  <c r="O49" i="745"/>
  <c r="X78" i="745"/>
  <c r="X184" i="745"/>
  <c r="Q47" i="746"/>
  <c r="AB47" i="746"/>
  <c r="X83" i="746"/>
  <c r="X189" i="746"/>
  <c r="X85" i="746"/>
  <c r="X191" i="746"/>
  <c r="M92" i="745"/>
  <c r="M102" i="745"/>
  <c r="Z173" i="745"/>
  <c r="Z105" i="745"/>
  <c r="U200" i="746"/>
  <c r="J91" i="745"/>
  <c r="AC32" i="745"/>
  <c r="R32" i="745"/>
  <c r="AD32" i="745" s="1"/>
  <c r="M79" i="746"/>
  <c r="M185" i="746"/>
  <c r="M83" i="746"/>
  <c r="M189" i="746"/>
  <c r="Q49" i="746"/>
  <c r="AB49" i="746"/>
  <c r="N171" i="745"/>
  <c r="O11" i="745"/>
  <c r="Z11" i="745"/>
  <c r="Z170" i="745"/>
  <c r="J95" i="739"/>
  <c r="J202" i="739" s="1"/>
  <c r="I95" i="742"/>
  <c r="Z105" i="746"/>
  <c r="Z173" i="746"/>
  <c r="K192" i="745"/>
  <c r="K87" i="745"/>
  <c r="K91" i="745" s="1"/>
  <c r="K74" i="745"/>
  <c r="K98" i="745"/>
  <c r="N165" i="745"/>
  <c r="O17" i="745"/>
  <c r="Z17" i="745"/>
  <c r="Z165" i="745" s="1"/>
  <c r="O161" i="745"/>
  <c r="O181" i="745"/>
  <c r="AA13" i="745"/>
  <c r="P13" i="745"/>
  <c r="N90" i="745"/>
  <c r="N75" i="745"/>
  <c r="N54" i="745"/>
  <c r="N57" i="745"/>
  <c r="N64" i="745"/>
  <c r="N60" i="745"/>
  <c r="N55" i="745"/>
  <c r="N53" i="745"/>
  <c r="N61" i="745"/>
  <c r="N58" i="745"/>
  <c r="N56" i="745"/>
  <c r="N59" i="745"/>
  <c r="N52" i="745"/>
  <c r="N63" i="745"/>
  <c r="N51" i="745"/>
  <c r="O7" i="745"/>
  <c r="J200" i="746"/>
  <c r="V199" i="746"/>
  <c r="V94" i="746"/>
  <c r="V200" i="746" s="1"/>
  <c r="N110" i="746"/>
  <c r="N104" i="746"/>
  <c r="Z12" i="746"/>
  <c r="O12" i="746"/>
  <c r="X80" i="745"/>
  <c r="X186" i="745"/>
  <c r="N164" i="746"/>
  <c r="Z16" i="746"/>
  <c r="Z164" i="746" s="1"/>
  <c r="O16" i="746"/>
  <c r="X78" i="746"/>
  <c r="X184" i="746"/>
  <c r="X102" i="746"/>
  <c r="X92" i="746"/>
  <c r="M82" i="746"/>
  <c r="M188" i="746"/>
  <c r="M81" i="746"/>
  <c r="M187" i="746"/>
  <c r="P22" i="746"/>
  <c r="AA22" i="746"/>
  <c r="N62" i="746"/>
  <c r="N86" i="746" s="1"/>
  <c r="O8" i="746"/>
  <c r="Z47" i="745"/>
  <c r="O47" i="745"/>
  <c r="N170" i="745"/>
  <c r="H211" i="746"/>
  <c r="H106" i="746"/>
  <c r="M80" i="745"/>
  <c r="M186" i="745"/>
  <c r="M76" i="745"/>
  <c r="M182" i="745"/>
  <c r="P25" i="746"/>
  <c r="AA25" i="746"/>
  <c r="N167" i="746"/>
  <c r="Z19" i="746"/>
  <c r="Z167" i="746" s="1"/>
  <c r="O19" i="746"/>
  <c r="Y75" i="746"/>
  <c r="Y104" i="746"/>
  <c r="Y63" i="746"/>
  <c r="Y56" i="746"/>
  <c r="Y60" i="746"/>
  <c r="Y59" i="746"/>
  <c r="Y110" i="746"/>
  <c r="Y61" i="746"/>
  <c r="Y57" i="746"/>
  <c r="Y54" i="746"/>
  <c r="Y64" i="746"/>
  <c r="Y55" i="746"/>
  <c r="Y58" i="746"/>
  <c r="Y51" i="746"/>
  <c r="Y65" i="746" s="1"/>
  <c r="Y53" i="746"/>
  <c r="W192" i="745"/>
  <c r="W87" i="745"/>
  <c r="W91" i="745" s="1"/>
  <c r="X109" i="745"/>
  <c r="X176" i="745" s="1"/>
  <c r="X85" i="745"/>
  <c r="X191" i="745"/>
  <c r="X82" i="746"/>
  <c r="X188" i="746"/>
  <c r="X65" i="746"/>
  <c r="Z162" i="745"/>
  <c r="M85" i="746"/>
  <c r="M191" i="746"/>
  <c r="Z170" i="746"/>
  <c r="R48" i="746"/>
  <c r="AD48" i="746" s="1"/>
  <c r="AC48" i="746"/>
  <c r="X76" i="745"/>
  <c r="X182" i="745"/>
  <c r="I211" i="745"/>
  <c r="I106" i="745"/>
  <c r="V200" i="743"/>
  <c r="AB31" i="745"/>
  <c r="Q31" i="745"/>
  <c r="AA6" i="745"/>
  <c r="P6" i="745"/>
  <c r="M79" i="745"/>
  <c r="M185" i="745"/>
  <c r="M84" i="745"/>
  <c r="M190" i="745"/>
  <c r="Z174" i="746"/>
  <c r="L198" i="745"/>
  <c r="X81" i="745"/>
  <c r="X187" i="745"/>
  <c r="X82" i="745"/>
  <c r="X188" i="745"/>
  <c r="L65" i="746"/>
  <c r="N162" i="745"/>
  <c r="R4" i="745"/>
  <c r="AC4" i="745"/>
  <c r="M109" i="746"/>
  <c r="M176" i="746" s="1"/>
  <c r="M76" i="746"/>
  <c r="M182" i="746"/>
  <c r="N165" i="746"/>
  <c r="Z17" i="746"/>
  <c r="Z165" i="746" s="1"/>
  <c r="O17" i="746"/>
  <c r="N170" i="746"/>
  <c r="O62" i="745"/>
  <c r="O86" i="745" s="1"/>
  <c r="P8" i="745"/>
  <c r="I106" i="746"/>
  <c r="P174" i="745"/>
  <c r="AB25" i="745"/>
  <c r="AB174" i="745" s="1"/>
  <c r="Q25" i="745"/>
  <c r="N164" i="745"/>
  <c r="O16" i="745"/>
  <c r="Z16" i="745"/>
  <c r="Z164" i="745" s="1"/>
  <c r="P21" i="746"/>
  <c r="AA21" i="746"/>
  <c r="Y169" i="745"/>
  <c r="Y161" i="745"/>
  <c r="M92" i="746"/>
  <c r="M102" i="746"/>
  <c r="T211" i="745"/>
  <c r="T106" i="745"/>
  <c r="K199" i="746"/>
  <c r="K95" i="746"/>
  <c r="K94" i="746"/>
  <c r="K200" i="746" s="1"/>
  <c r="I100" i="746"/>
  <c r="I107" i="746"/>
  <c r="M84" i="746"/>
  <c r="M190" i="746"/>
  <c r="Y52" i="745"/>
  <c r="M65" i="745" s="1"/>
  <c r="Y170" i="746"/>
  <c r="Y168" i="746"/>
  <c r="Y162" i="746"/>
  <c r="Y52" i="746"/>
  <c r="L65" i="745"/>
  <c r="J101" i="746"/>
  <c r="J103" i="746"/>
  <c r="AA6" i="746"/>
  <c r="P6" i="746"/>
  <c r="Y168" i="745"/>
  <c r="Z169" i="746"/>
  <c r="M78" i="745"/>
  <c r="M184" i="745"/>
  <c r="M81" i="745"/>
  <c r="M187" i="745"/>
  <c r="N169" i="745"/>
  <c r="O21" i="745"/>
  <c r="Z21" i="745"/>
  <c r="Z169" i="745" s="1"/>
  <c r="Y181" i="745"/>
  <c r="Y169" i="746"/>
  <c r="N175" i="746"/>
  <c r="O9" i="746"/>
  <c r="Z9" i="746"/>
  <c r="X84" i="745"/>
  <c r="X190" i="745"/>
  <c r="G103" i="746"/>
  <c r="X79" i="746"/>
  <c r="X185" i="746"/>
  <c r="X80" i="746"/>
  <c r="X186" i="746"/>
  <c r="K93" i="745"/>
  <c r="M78" i="746"/>
  <c r="M184" i="746"/>
  <c r="Y162" i="745"/>
  <c r="P23" i="746"/>
  <c r="AA23" i="746"/>
  <c r="N175" i="745"/>
  <c r="Z9" i="745"/>
  <c r="O9" i="745"/>
  <c r="W198" i="745"/>
  <c r="W93" i="745"/>
  <c r="Y171" i="746"/>
  <c r="N168" i="746"/>
  <c r="Z20" i="746"/>
  <c r="Z168" i="746" s="1"/>
  <c r="O20" i="746"/>
  <c r="Z4" i="746"/>
  <c r="Z171" i="746" s="1"/>
  <c r="O4" i="746"/>
  <c r="O170" i="746" s="1"/>
  <c r="N163" i="746"/>
  <c r="N162" i="746"/>
  <c r="X65" i="745"/>
  <c r="X98" i="745" s="1"/>
  <c r="AA31" i="746"/>
  <c r="P31" i="746"/>
  <c r="V101" i="745"/>
  <c r="V103" i="745" s="1"/>
  <c r="V107" i="742"/>
  <c r="V100" i="742"/>
  <c r="W107" i="742"/>
  <c r="W100" i="742"/>
  <c r="N82" i="744"/>
  <c r="N188" i="744"/>
  <c r="N85" i="741"/>
  <c r="N191" i="741"/>
  <c r="N80" i="744"/>
  <c r="N186" i="744"/>
  <c r="V107" i="743"/>
  <c r="V100" i="743"/>
  <c r="X192" i="742"/>
  <c r="X87" i="742"/>
  <c r="V202" i="743"/>
  <c r="V96" i="743"/>
  <c r="V97" i="743" s="1"/>
  <c r="K100" i="742"/>
  <c r="K107" i="742"/>
  <c r="V107" i="738"/>
  <c r="P4" i="743"/>
  <c r="AA4" i="743"/>
  <c r="O162" i="743"/>
  <c r="O163" i="743"/>
  <c r="M81" i="741"/>
  <c r="M187" i="741"/>
  <c r="V211" i="743"/>
  <c r="V106" i="743"/>
  <c r="M109" i="742"/>
  <c r="M176" i="742" s="1"/>
  <c r="M85" i="742"/>
  <c r="M191" i="742"/>
  <c r="N62" i="743"/>
  <c r="N86" i="743" s="1"/>
  <c r="O8" i="743"/>
  <c r="N170" i="743"/>
  <c r="Z22" i="743"/>
  <c r="Z170" i="743" s="1"/>
  <c r="O22" i="743"/>
  <c r="N76" i="744"/>
  <c r="N182" i="744"/>
  <c r="N77" i="744"/>
  <c r="N183" i="744"/>
  <c r="AA22" i="741"/>
  <c r="P22" i="741"/>
  <c r="T211" i="742"/>
  <c r="T106" i="742"/>
  <c r="Z75" i="742"/>
  <c r="Z110" i="742"/>
  <c r="Z58" i="742"/>
  <c r="Z104" i="742"/>
  <c r="Z51" i="742"/>
  <c r="Z60" i="742"/>
  <c r="Z53" i="742"/>
  <c r="P8" i="741"/>
  <c r="O62" i="741"/>
  <c r="O86" i="741" s="1"/>
  <c r="AA31" i="743"/>
  <c r="P31" i="743"/>
  <c r="N170" i="744"/>
  <c r="Z22" i="744"/>
  <c r="O22" i="744"/>
  <c r="M109" i="743"/>
  <c r="M176" i="743" s="1"/>
  <c r="M82" i="743"/>
  <c r="M188" i="743"/>
  <c r="H106" i="744"/>
  <c r="H211" i="744"/>
  <c r="Y54" i="743"/>
  <c r="Y83" i="743"/>
  <c r="Y189" i="743"/>
  <c r="Y57" i="742"/>
  <c r="Y85" i="742"/>
  <c r="Y191" i="742"/>
  <c r="M102" i="741"/>
  <c r="M92" i="741"/>
  <c r="V107" i="741"/>
  <c r="V100" i="741"/>
  <c r="N169" i="742"/>
  <c r="O21" i="742"/>
  <c r="Z21" i="742"/>
  <c r="Z169" i="742" s="1"/>
  <c r="N54" i="741"/>
  <c r="N53" i="741"/>
  <c r="Z32" i="742"/>
  <c r="O32" i="742"/>
  <c r="L65" i="742"/>
  <c r="X85" i="741"/>
  <c r="X191" i="741"/>
  <c r="U95" i="743"/>
  <c r="M83" i="741"/>
  <c r="M189" i="741"/>
  <c r="AA6" i="743"/>
  <c r="P6" i="743"/>
  <c r="U202" i="741"/>
  <c r="U96" i="741"/>
  <c r="U97" i="741" s="1"/>
  <c r="U202" i="742"/>
  <c r="U96" i="742"/>
  <c r="U97" i="742" s="1"/>
  <c r="N168" i="742"/>
  <c r="O20" i="742"/>
  <c r="Z20" i="742"/>
  <c r="Z168" i="742" s="1"/>
  <c r="O171" i="744"/>
  <c r="AA23" i="744"/>
  <c r="P23" i="744"/>
  <c r="V199" i="741"/>
  <c r="V94" i="741"/>
  <c r="V200" i="741" s="1"/>
  <c r="N168" i="743"/>
  <c r="Z20" i="743"/>
  <c r="Z168" i="743" s="1"/>
  <c r="O20" i="743"/>
  <c r="P11" i="742"/>
  <c r="AA11" i="742"/>
  <c r="Y85" i="744"/>
  <c r="Y191" i="744"/>
  <c r="M77" i="742"/>
  <c r="M183" i="742"/>
  <c r="M82" i="742"/>
  <c r="M188" i="742"/>
  <c r="X83" i="744"/>
  <c r="X189" i="744"/>
  <c r="O175" i="744"/>
  <c r="AA9" i="744"/>
  <c r="P9" i="744"/>
  <c r="I101" i="742"/>
  <c r="I103" i="742" s="1"/>
  <c r="N174" i="743"/>
  <c r="Z25" i="743"/>
  <c r="Z174" i="743" s="1"/>
  <c r="O25" i="743"/>
  <c r="O62" i="742"/>
  <c r="O86" i="742" s="1"/>
  <c r="P8" i="742"/>
  <c r="W192" i="744"/>
  <c r="W87" i="744"/>
  <c r="W91" i="744" s="1"/>
  <c r="M76" i="744"/>
  <c r="M182" i="744"/>
  <c r="N78" i="744"/>
  <c r="N184" i="744"/>
  <c r="N85" i="744"/>
  <c r="N191" i="744"/>
  <c r="X81" i="743"/>
  <c r="X187" i="743"/>
  <c r="Z31" i="742"/>
  <c r="O31" i="742"/>
  <c r="O110" i="742"/>
  <c r="P12" i="742"/>
  <c r="O104" i="742"/>
  <c r="AA12" i="742"/>
  <c r="Y170" i="744"/>
  <c r="Y60" i="744"/>
  <c r="N75" i="743"/>
  <c r="N55" i="743"/>
  <c r="N58" i="743"/>
  <c r="N61" i="743"/>
  <c r="N90" i="743"/>
  <c r="N63" i="743"/>
  <c r="N56" i="743"/>
  <c r="N59" i="743"/>
  <c r="N51" i="743"/>
  <c r="N54" i="743"/>
  <c r="N52" i="743"/>
  <c r="O7" i="743"/>
  <c r="N64" i="743"/>
  <c r="N60" i="743"/>
  <c r="N53" i="743"/>
  <c r="N57" i="743"/>
  <c r="M79" i="743"/>
  <c r="M185" i="743"/>
  <c r="M84" i="741"/>
  <c r="M190" i="741"/>
  <c r="Y56" i="743"/>
  <c r="Y82" i="742"/>
  <c r="Y188" i="742"/>
  <c r="Y92" i="742"/>
  <c r="Y102" i="742"/>
  <c r="O48" i="744"/>
  <c r="Z48" i="744"/>
  <c r="Y59" i="741"/>
  <c r="Y75" i="741"/>
  <c r="Y54" i="741"/>
  <c r="Y57" i="741"/>
  <c r="Y104" i="741"/>
  <c r="Y64" i="741"/>
  <c r="Y60" i="741"/>
  <c r="Y110" i="741"/>
  <c r="Y55" i="741"/>
  <c r="Y61" i="741"/>
  <c r="Y63" i="741"/>
  <c r="Y56" i="741"/>
  <c r="Y51" i="741"/>
  <c r="Y58" i="741"/>
  <c r="Y53" i="741"/>
  <c r="V100" i="744"/>
  <c r="V107" i="744"/>
  <c r="Z162" i="743"/>
  <c r="Z52" i="743"/>
  <c r="X82" i="743"/>
  <c r="X188" i="743"/>
  <c r="N55" i="741"/>
  <c r="H202" i="741"/>
  <c r="H96" i="741"/>
  <c r="H97" i="741" s="1"/>
  <c r="X79" i="741"/>
  <c r="X185" i="741"/>
  <c r="X109" i="741"/>
  <c r="X176" i="741" s="1"/>
  <c r="X98" i="741"/>
  <c r="L65" i="741"/>
  <c r="X65" i="741"/>
  <c r="X74" i="741" s="1"/>
  <c r="Z78" i="744"/>
  <c r="Z184" i="744"/>
  <c r="M109" i="741"/>
  <c r="M176" i="741" s="1"/>
  <c r="AC49" i="742"/>
  <c r="R49" i="742"/>
  <c r="AD49" i="742" s="1"/>
  <c r="V202" i="742"/>
  <c r="V96" i="742"/>
  <c r="V97" i="742" s="1"/>
  <c r="N171" i="742"/>
  <c r="O23" i="742"/>
  <c r="Z23" i="742"/>
  <c r="Z171" i="742" s="1"/>
  <c r="N164" i="741"/>
  <c r="O16" i="741"/>
  <c r="Z16" i="741"/>
  <c r="Z164" i="741" s="1"/>
  <c r="W199" i="743"/>
  <c r="W94" i="743"/>
  <c r="W200" i="743" s="1"/>
  <c r="M81" i="742"/>
  <c r="M187" i="742"/>
  <c r="Z175" i="744"/>
  <c r="M79" i="741"/>
  <c r="M185" i="741"/>
  <c r="O175" i="741"/>
  <c r="AA9" i="741"/>
  <c r="P9" i="741"/>
  <c r="K199" i="741"/>
  <c r="K94" i="741"/>
  <c r="K200" i="741" s="1"/>
  <c r="K95" i="741"/>
  <c r="K192" i="744"/>
  <c r="K87" i="744"/>
  <c r="K91" i="744" s="1"/>
  <c r="K98" i="744"/>
  <c r="K93" i="744"/>
  <c r="K74" i="744"/>
  <c r="X80" i="744"/>
  <c r="X186" i="744"/>
  <c r="X78" i="743"/>
  <c r="X184" i="743"/>
  <c r="W192" i="743"/>
  <c r="W87" i="743"/>
  <c r="W91" i="743" s="1"/>
  <c r="N165" i="743"/>
  <c r="Z17" i="743"/>
  <c r="Z165" i="743" s="1"/>
  <c r="O17" i="743"/>
  <c r="R47" i="744"/>
  <c r="AD47" i="744" s="1"/>
  <c r="AC47" i="744"/>
  <c r="O49" i="744"/>
  <c r="Z49" i="744"/>
  <c r="Y161" i="741"/>
  <c r="Y181" i="741"/>
  <c r="N92" i="742"/>
  <c r="N102" i="742"/>
  <c r="W199" i="742"/>
  <c r="W94" i="742"/>
  <c r="W200" i="742" s="1"/>
  <c r="J91" i="741"/>
  <c r="M78" i="743"/>
  <c r="M184" i="743"/>
  <c r="M76" i="743"/>
  <c r="M182" i="743"/>
  <c r="I101" i="743"/>
  <c r="I103" i="743" s="1"/>
  <c r="Y82" i="743"/>
  <c r="Y188" i="743"/>
  <c r="N110" i="741"/>
  <c r="N104" i="741"/>
  <c r="Z12" i="741"/>
  <c r="O12" i="741"/>
  <c r="O170" i="741" s="1"/>
  <c r="J199" i="742"/>
  <c r="J94" i="742"/>
  <c r="J200" i="742" s="1"/>
  <c r="N167" i="741"/>
  <c r="O19" i="741"/>
  <c r="Z19" i="741"/>
  <c r="Z167" i="741" s="1"/>
  <c r="N57" i="741"/>
  <c r="AA18" i="741"/>
  <c r="O166" i="741"/>
  <c r="P18" i="741"/>
  <c r="X83" i="741"/>
  <c r="X189" i="741"/>
  <c r="X85" i="743"/>
  <c r="X191" i="743"/>
  <c r="N169" i="741"/>
  <c r="Z21" i="741"/>
  <c r="Z169" i="741" s="1"/>
  <c r="O21" i="741"/>
  <c r="Z162" i="741"/>
  <c r="X109" i="743"/>
  <c r="X176" i="743" s="1"/>
  <c r="X65" i="743"/>
  <c r="L65" i="743"/>
  <c r="Z32" i="743"/>
  <c r="O32" i="743"/>
  <c r="Z162" i="742"/>
  <c r="Z52" i="742"/>
  <c r="U101" i="744"/>
  <c r="U103" i="744" s="1"/>
  <c r="Y161" i="744"/>
  <c r="Y181" i="744"/>
  <c r="Y51" i="744"/>
  <c r="Y75" i="744"/>
  <c r="K107" i="743"/>
  <c r="K100" i="743"/>
  <c r="U101" i="742"/>
  <c r="U103" i="742"/>
  <c r="M83" i="744"/>
  <c r="M189" i="744"/>
  <c r="Y182" i="742"/>
  <c r="Y76" i="742"/>
  <c r="AA102" i="744"/>
  <c r="AA92" i="744"/>
  <c r="AA198" i="744" s="1"/>
  <c r="AA49" i="741"/>
  <c r="P49" i="741"/>
  <c r="Z175" i="741"/>
  <c r="W74" i="744"/>
  <c r="M85" i="741"/>
  <c r="M191" i="741"/>
  <c r="Z105" i="744"/>
  <c r="Z173" i="744"/>
  <c r="Z63" i="744"/>
  <c r="O48" i="741"/>
  <c r="Z48" i="741"/>
  <c r="M109" i="744"/>
  <c r="M176" i="744" s="1"/>
  <c r="N79" i="744"/>
  <c r="N185" i="744"/>
  <c r="Q48" i="743"/>
  <c r="AB48" i="743"/>
  <c r="J91" i="744"/>
  <c r="Y76" i="743"/>
  <c r="Y182" i="743"/>
  <c r="M83" i="743"/>
  <c r="M189" i="743"/>
  <c r="M84" i="743"/>
  <c r="M190" i="743"/>
  <c r="O32" i="744"/>
  <c r="Z32" i="744"/>
  <c r="T202" i="744"/>
  <c r="T96" i="744"/>
  <c r="T97" i="744" s="1"/>
  <c r="Y85" i="743"/>
  <c r="Y191" i="743"/>
  <c r="Y83" i="742"/>
  <c r="Y189" i="742"/>
  <c r="Y175" i="742"/>
  <c r="N58" i="741"/>
  <c r="N75" i="741"/>
  <c r="Z25" i="741"/>
  <c r="Z174" i="741" s="1"/>
  <c r="O25" i="741"/>
  <c r="N174" i="741"/>
  <c r="N167" i="743"/>
  <c r="Z19" i="743"/>
  <c r="Z167" i="743" s="1"/>
  <c r="O19" i="743"/>
  <c r="X84" i="741"/>
  <c r="X190" i="741"/>
  <c r="Y79" i="744"/>
  <c r="Y185" i="744"/>
  <c r="Y169" i="741"/>
  <c r="Y173" i="743"/>
  <c r="Y105" i="743"/>
  <c r="N162" i="741"/>
  <c r="N162" i="744"/>
  <c r="Z14" i="744"/>
  <c r="X82" i="744"/>
  <c r="X188" i="744"/>
  <c r="O165" i="744"/>
  <c r="AA17" i="744"/>
  <c r="P17" i="744"/>
  <c r="N181" i="744"/>
  <c r="N161" i="744"/>
  <c r="Z13" i="744"/>
  <c r="O13" i="744"/>
  <c r="K199" i="743"/>
  <c r="K200" i="743"/>
  <c r="K94" i="743"/>
  <c r="K95" i="743" s="1"/>
  <c r="O32" i="741"/>
  <c r="Z32" i="741"/>
  <c r="Z105" i="741"/>
  <c r="Z173" i="741"/>
  <c r="M83" i="742"/>
  <c r="M189" i="742"/>
  <c r="M79" i="742"/>
  <c r="M185" i="742"/>
  <c r="V199" i="744"/>
  <c r="V94" i="744"/>
  <c r="V95" i="744" s="1"/>
  <c r="N165" i="742"/>
  <c r="O17" i="742"/>
  <c r="Z17" i="742"/>
  <c r="Z165" i="742" s="1"/>
  <c r="M198" i="743"/>
  <c r="K199" i="742"/>
  <c r="K94" i="742"/>
  <c r="K200" i="742" s="1"/>
  <c r="AA78" i="744"/>
  <c r="AA184" i="744"/>
  <c r="J199" i="743"/>
  <c r="J94" i="743"/>
  <c r="J95" i="743" s="1"/>
  <c r="W98" i="744"/>
  <c r="Y169" i="744"/>
  <c r="Y59" i="744"/>
  <c r="O173" i="744"/>
  <c r="O105" i="744"/>
  <c r="P24" i="744"/>
  <c r="AA24" i="744"/>
  <c r="X198" i="742"/>
  <c r="X93" i="742"/>
  <c r="N84" i="744"/>
  <c r="N190" i="744"/>
  <c r="N81" i="744"/>
  <c r="N187" i="744"/>
  <c r="Z11" i="744"/>
  <c r="O11" i="744"/>
  <c r="N181" i="741"/>
  <c r="N161" i="741"/>
  <c r="O13" i="741"/>
  <c r="Z13" i="741"/>
  <c r="Z6" i="744"/>
  <c r="O6" i="744"/>
  <c r="O104" i="743"/>
  <c r="O110" i="743"/>
  <c r="AA12" i="743"/>
  <c r="P12" i="743"/>
  <c r="N167" i="742"/>
  <c r="O19" i="742"/>
  <c r="Z19" i="742"/>
  <c r="Z167" i="742" s="1"/>
  <c r="P48" i="742"/>
  <c r="AA48" i="742"/>
  <c r="M80" i="743"/>
  <c r="M186" i="743"/>
  <c r="J95" i="741"/>
  <c r="Z11" i="741"/>
  <c r="O11" i="741"/>
  <c r="Y55" i="743"/>
  <c r="Y102" i="743"/>
  <c r="Y92" i="743"/>
  <c r="Y80" i="742"/>
  <c r="Y186" i="742"/>
  <c r="W192" i="741"/>
  <c r="W87" i="741"/>
  <c r="W91" i="741" s="1"/>
  <c r="N175" i="742"/>
  <c r="O9" i="742"/>
  <c r="Z9" i="742"/>
  <c r="AA49" i="743"/>
  <c r="P49" i="743"/>
  <c r="Z16" i="743"/>
  <c r="Z164" i="743" s="1"/>
  <c r="N164" i="743"/>
  <c r="O16" i="743"/>
  <c r="AA4" i="742"/>
  <c r="P4" i="742"/>
  <c r="O162" i="742"/>
  <c r="O163" i="742"/>
  <c r="N60" i="741"/>
  <c r="N51" i="741"/>
  <c r="N173" i="742"/>
  <c r="N105" i="742"/>
  <c r="O24" i="742"/>
  <c r="Z24" i="742"/>
  <c r="N173" i="743"/>
  <c r="Z24" i="743"/>
  <c r="O24" i="743"/>
  <c r="N105" i="743"/>
  <c r="N163" i="741"/>
  <c r="Y162" i="744"/>
  <c r="Y52" i="744"/>
  <c r="Z165" i="744"/>
  <c r="Z55" i="744"/>
  <c r="P31" i="741"/>
  <c r="AA31" i="741"/>
  <c r="N171" i="743"/>
  <c r="Z23" i="743"/>
  <c r="Z171" i="743" s="1"/>
  <c r="O23" i="743"/>
  <c r="X85" i="742"/>
  <c r="X191" i="742"/>
  <c r="Z6" i="741"/>
  <c r="O6" i="741"/>
  <c r="Z170" i="742"/>
  <c r="U211" i="744"/>
  <c r="U106" i="744"/>
  <c r="X109" i="744"/>
  <c r="X176" i="744" s="1"/>
  <c r="X98" i="744"/>
  <c r="X65" i="744"/>
  <c r="X74" i="744" s="1"/>
  <c r="L65" i="744"/>
  <c r="W74" i="739"/>
  <c r="Y168" i="744"/>
  <c r="Y58" i="744"/>
  <c r="X80" i="743"/>
  <c r="X186" i="743"/>
  <c r="AA24" i="741"/>
  <c r="O105" i="741"/>
  <c r="P24" i="741"/>
  <c r="O173" i="741"/>
  <c r="I95" i="741"/>
  <c r="X81" i="742"/>
  <c r="X187" i="742"/>
  <c r="M78" i="742"/>
  <c r="M184" i="742"/>
  <c r="N58" i="742"/>
  <c r="N57" i="742"/>
  <c r="N75" i="742"/>
  <c r="N60" i="742"/>
  <c r="N59" i="742"/>
  <c r="N56" i="742"/>
  <c r="N61" i="742"/>
  <c r="N90" i="742"/>
  <c r="N53" i="742"/>
  <c r="N52" i="742"/>
  <c r="N51" i="742"/>
  <c r="N63" i="742"/>
  <c r="N55" i="742"/>
  <c r="N54" i="742"/>
  <c r="N64" i="742"/>
  <c r="O7" i="742"/>
  <c r="O11" i="743"/>
  <c r="Z11" i="743"/>
  <c r="M80" i="744"/>
  <c r="M186" i="744"/>
  <c r="Y166" i="744"/>
  <c r="Y56" i="744"/>
  <c r="M198" i="742"/>
  <c r="AA81" i="744"/>
  <c r="AA187" i="744"/>
  <c r="X74" i="742"/>
  <c r="N169" i="744"/>
  <c r="O21" i="744"/>
  <c r="Z21" i="744"/>
  <c r="I202" i="742"/>
  <c r="I96" i="742"/>
  <c r="I97" i="742" s="1"/>
  <c r="Q110" i="744"/>
  <c r="Q104" i="744"/>
  <c r="AC12" i="744"/>
  <c r="R12" i="744"/>
  <c r="AB162" i="744"/>
  <c r="AB52" i="744"/>
  <c r="I101" i="741"/>
  <c r="I103" i="741" s="1"/>
  <c r="Z110" i="743"/>
  <c r="Z104" i="743"/>
  <c r="Z59" i="743"/>
  <c r="Z64" i="743"/>
  <c r="Z60" i="743"/>
  <c r="Z55" i="743"/>
  <c r="Z61" i="743"/>
  <c r="Z58" i="743"/>
  <c r="Z57" i="743"/>
  <c r="Z56" i="743"/>
  <c r="Z63" i="743"/>
  <c r="Z54" i="743"/>
  <c r="Z53" i="743"/>
  <c r="P47" i="743"/>
  <c r="AA47" i="743"/>
  <c r="AA76" i="744"/>
  <c r="AA182" i="744"/>
  <c r="Z175" i="743"/>
  <c r="Y60" i="743"/>
  <c r="Y84" i="742"/>
  <c r="Y190" i="742"/>
  <c r="K87" i="741"/>
  <c r="K91" i="741" s="1"/>
  <c r="K192" i="741"/>
  <c r="K98" i="741"/>
  <c r="K74" i="741"/>
  <c r="J91" i="742"/>
  <c r="AA47" i="742"/>
  <c r="P47" i="742"/>
  <c r="AA6" i="742"/>
  <c r="P6" i="742"/>
  <c r="O90" i="741"/>
  <c r="O63" i="741"/>
  <c r="O56" i="741"/>
  <c r="O59" i="741"/>
  <c r="O51" i="741"/>
  <c r="O75" i="741"/>
  <c r="O54" i="741"/>
  <c r="O64" i="741"/>
  <c r="O52" i="741"/>
  <c r="O53" i="741"/>
  <c r="O60" i="741"/>
  <c r="O55" i="741"/>
  <c r="P7" i="741"/>
  <c r="O57" i="741"/>
  <c r="N59" i="741"/>
  <c r="I202" i="743"/>
  <c r="I96" i="743"/>
  <c r="I97" i="743" s="1"/>
  <c r="X102" i="741"/>
  <c r="X92" i="741"/>
  <c r="Y173" i="742"/>
  <c r="Y105" i="742"/>
  <c r="W74" i="743"/>
  <c r="AA4" i="741"/>
  <c r="P4" i="741"/>
  <c r="O162" i="741"/>
  <c r="O163" i="741"/>
  <c r="Q167" i="744"/>
  <c r="R19" i="744"/>
  <c r="AC19" i="744"/>
  <c r="W198" i="741"/>
  <c r="W93" i="741"/>
  <c r="O170" i="742"/>
  <c r="P22" i="742"/>
  <c r="AA22" i="742"/>
  <c r="AA170" i="742" s="1"/>
  <c r="W93" i="744"/>
  <c r="T211" i="741"/>
  <c r="T106" i="741"/>
  <c r="N168" i="744"/>
  <c r="Z20" i="744"/>
  <c r="O20" i="744"/>
  <c r="O58" i="744" s="1"/>
  <c r="X98" i="738"/>
  <c r="X84" i="743"/>
  <c r="X190" i="743"/>
  <c r="P62" i="744"/>
  <c r="P86" i="744" s="1"/>
  <c r="Q8" i="744"/>
  <c r="AA181" i="742"/>
  <c r="AA161" i="742"/>
  <c r="M84" i="742"/>
  <c r="M190" i="742"/>
  <c r="M76" i="742"/>
  <c r="M182" i="742"/>
  <c r="N171" i="741"/>
  <c r="Z23" i="741"/>
  <c r="Z171" i="741" s="1"/>
  <c r="O23" i="741"/>
  <c r="O61" i="741" s="1"/>
  <c r="N166" i="744"/>
  <c r="O18" i="744"/>
  <c r="Z18" i="744"/>
  <c r="X109" i="742"/>
  <c r="X176" i="742" s="1"/>
  <c r="N166" i="743"/>
  <c r="Z18" i="743"/>
  <c r="Z166" i="743" s="1"/>
  <c r="O18" i="743"/>
  <c r="J107" i="743"/>
  <c r="AE107" i="743" s="1"/>
  <c r="J100" i="743"/>
  <c r="O47" i="741"/>
  <c r="Z47" i="741"/>
  <c r="AB104" i="744"/>
  <c r="AB110" i="744"/>
  <c r="AB57" i="744"/>
  <c r="AB53" i="744"/>
  <c r="R4" i="744"/>
  <c r="AC4" i="744"/>
  <c r="Q162" i="744"/>
  <c r="Q163" i="744"/>
  <c r="N59" i="744"/>
  <c r="M77" i="741"/>
  <c r="M183" i="741"/>
  <c r="Y181" i="743"/>
  <c r="Y161" i="743"/>
  <c r="N92" i="743"/>
  <c r="N102" i="743"/>
  <c r="M77" i="743"/>
  <c r="M183" i="743"/>
  <c r="X79" i="743"/>
  <c r="X185" i="743"/>
  <c r="O175" i="743"/>
  <c r="AA9" i="743"/>
  <c r="P9" i="743"/>
  <c r="Y64" i="743"/>
  <c r="M65" i="743" s="1"/>
  <c r="Y55" i="742"/>
  <c r="W74" i="741"/>
  <c r="N174" i="742"/>
  <c r="O25" i="742"/>
  <c r="Z25" i="742"/>
  <c r="Z174" i="742" s="1"/>
  <c r="N164" i="742"/>
  <c r="O16" i="742"/>
  <c r="Z16" i="742"/>
  <c r="Z164" i="742" s="1"/>
  <c r="I202" i="744"/>
  <c r="I96" i="744"/>
  <c r="I97" i="744" s="1"/>
  <c r="N52" i="741"/>
  <c r="N56" i="741"/>
  <c r="X82" i="741"/>
  <c r="X188" i="741"/>
  <c r="X81" i="741"/>
  <c r="X187" i="741"/>
  <c r="P164" i="744"/>
  <c r="AB16" i="744"/>
  <c r="AB164" i="744" s="1"/>
  <c r="Q16" i="744"/>
  <c r="T211" i="743"/>
  <c r="T106" i="743"/>
  <c r="O174" i="744"/>
  <c r="AA25" i="744"/>
  <c r="P25" i="744"/>
  <c r="N169" i="743"/>
  <c r="Z21" i="743"/>
  <c r="Z169" i="743" s="1"/>
  <c r="O21" i="743"/>
  <c r="AB167" i="744"/>
  <c r="M78" i="741"/>
  <c r="M184" i="741"/>
  <c r="Y52" i="741"/>
  <c r="U101" i="743"/>
  <c r="U103" i="743" s="1"/>
  <c r="N168" i="741"/>
  <c r="Z20" i="741"/>
  <c r="Z168" i="741" s="1"/>
  <c r="O20" i="741"/>
  <c r="X91" i="740"/>
  <c r="X108" i="740" s="1"/>
  <c r="M82" i="741"/>
  <c r="M188" i="741"/>
  <c r="P181" i="742"/>
  <c r="P161" i="742"/>
  <c r="Q13" i="742"/>
  <c r="AB13" i="742"/>
  <c r="M80" i="742"/>
  <c r="M186" i="742"/>
  <c r="G211" i="744"/>
  <c r="G106" i="744"/>
  <c r="X83" i="743"/>
  <c r="X189" i="743"/>
  <c r="X78" i="742"/>
  <c r="X91" i="742" s="1"/>
  <c r="X184" i="742"/>
  <c r="AA17" i="741"/>
  <c r="AA165" i="741" s="1"/>
  <c r="O165" i="741"/>
  <c r="P17" i="741"/>
  <c r="V211" i="742"/>
  <c r="V106" i="742"/>
  <c r="P102" i="744"/>
  <c r="P92" i="744"/>
  <c r="L198" i="741"/>
  <c r="L93" i="741"/>
  <c r="O90" i="744"/>
  <c r="O63" i="744"/>
  <c r="O56" i="744"/>
  <c r="O64" i="744"/>
  <c r="O57" i="744"/>
  <c r="O55" i="744"/>
  <c r="O75" i="744"/>
  <c r="O54" i="744"/>
  <c r="O59" i="744"/>
  <c r="O52" i="744"/>
  <c r="O53" i="744"/>
  <c r="P7" i="744"/>
  <c r="O61" i="744"/>
  <c r="O51" i="744"/>
  <c r="O60" i="744"/>
  <c r="X198" i="743"/>
  <c r="X93" i="743"/>
  <c r="M76" i="741"/>
  <c r="M182" i="741"/>
  <c r="N181" i="743"/>
  <c r="N161" i="743"/>
  <c r="O13" i="743"/>
  <c r="Z13" i="743"/>
  <c r="Z51" i="743" s="1"/>
  <c r="J199" i="744"/>
  <c r="J95" i="744"/>
  <c r="J94" i="744"/>
  <c r="J200" i="744" s="1"/>
  <c r="M81" i="743"/>
  <c r="M187" i="743"/>
  <c r="M85" i="743"/>
  <c r="M191" i="743"/>
  <c r="Y170" i="741"/>
  <c r="W98" i="743"/>
  <c r="Y109" i="743"/>
  <c r="Y176" i="743" s="1"/>
  <c r="Y81" i="743"/>
  <c r="Y187" i="743"/>
  <c r="Y78" i="742"/>
  <c r="Y184" i="742"/>
  <c r="X84" i="744"/>
  <c r="X190" i="744"/>
  <c r="N64" i="741"/>
  <c r="N63" i="741"/>
  <c r="X80" i="741"/>
  <c r="X186" i="741"/>
  <c r="X78" i="741"/>
  <c r="X184" i="741"/>
  <c r="Z174" i="744"/>
  <c r="Z64" i="744"/>
  <c r="N166" i="742"/>
  <c r="O18" i="742"/>
  <c r="Z18" i="742"/>
  <c r="Z166" i="742" s="1"/>
  <c r="Z171" i="744"/>
  <c r="Z61" i="744"/>
  <c r="Y162" i="741"/>
  <c r="X76" i="744"/>
  <c r="X182" i="744"/>
  <c r="U101" i="741"/>
  <c r="U103" i="741" s="1"/>
  <c r="J202" i="740"/>
  <c r="J96" i="740"/>
  <c r="J97" i="740" s="1"/>
  <c r="J101" i="740"/>
  <c r="J103" i="740" s="1"/>
  <c r="R23" i="740"/>
  <c r="AC23" i="740"/>
  <c r="Q11" i="740"/>
  <c r="AB11" i="740"/>
  <c r="O175" i="740"/>
  <c r="P9" i="740"/>
  <c r="AA9" i="740"/>
  <c r="M85" i="739"/>
  <c r="M191" i="739"/>
  <c r="N76" i="740"/>
  <c r="N182" i="740"/>
  <c r="Y105" i="739"/>
  <c r="Y173" i="739"/>
  <c r="Z175" i="739"/>
  <c r="W198" i="739"/>
  <c r="W93" i="739"/>
  <c r="T202" i="739"/>
  <c r="T96" i="739"/>
  <c r="T97" i="739" s="1"/>
  <c r="AA32" i="740"/>
  <c r="P32" i="740"/>
  <c r="Z175" i="740"/>
  <c r="N62" i="739"/>
  <c r="N86" i="739" s="1"/>
  <c r="O8" i="739"/>
  <c r="O174" i="740"/>
  <c r="P25" i="740"/>
  <c r="AA25" i="740"/>
  <c r="AA174" i="740" s="1"/>
  <c r="M77" i="739"/>
  <c r="M183" i="739"/>
  <c r="M83" i="739"/>
  <c r="M189" i="739"/>
  <c r="Z162" i="740"/>
  <c r="Z52" i="740"/>
  <c r="V107" i="739"/>
  <c r="V100" i="739"/>
  <c r="Y80" i="740"/>
  <c r="Y186" i="740"/>
  <c r="Y65" i="740"/>
  <c r="Y98" i="740" s="1"/>
  <c r="N161" i="739"/>
  <c r="N181" i="739"/>
  <c r="Z13" i="739"/>
  <c r="O13" i="739"/>
  <c r="N105" i="739"/>
  <c r="N173" i="739"/>
  <c r="Z24" i="739"/>
  <c r="O24" i="739"/>
  <c r="AA20" i="739"/>
  <c r="P20" i="739"/>
  <c r="X109" i="739"/>
  <c r="X176" i="739" s="1"/>
  <c r="X65" i="739"/>
  <c r="X74" i="739" s="1"/>
  <c r="L65" i="739"/>
  <c r="Z181" i="740"/>
  <c r="Z161" i="740"/>
  <c r="R165" i="740"/>
  <c r="AD17" i="740"/>
  <c r="AD165" i="740" s="1"/>
  <c r="X83" i="739"/>
  <c r="X189" i="739"/>
  <c r="Y79" i="740"/>
  <c r="Y185" i="740"/>
  <c r="M102" i="739"/>
  <c r="M92" i="739"/>
  <c r="X199" i="740"/>
  <c r="X94" i="740"/>
  <c r="X200" i="740" s="1"/>
  <c r="N110" i="739"/>
  <c r="N104" i="739"/>
  <c r="Z12" i="739"/>
  <c r="O12" i="739"/>
  <c r="N170" i="739"/>
  <c r="N162" i="739"/>
  <c r="N163" i="739"/>
  <c r="N171" i="739"/>
  <c r="O175" i="739"/>
  <c r="P9" i="739"/>
  <c r="AA9" i="739"/>
  <c r="N78" i="740"/>
  <c r="N184" i="740"/>
  <c r="H101" i="740"/>
  <c r="H103" i="740" s="1"/>
  <c r="Z168" i="739"/>
  <c r="N109" i="740"/>
  <c r="N176" i="740" s="1"/>
  <c r="K199" i="740"/>
  <c r="K94" i="740"/>
  <c r="K200" i="740" s="1"/>
  <c r="L198" i="739"/>
  <c r="L93" i="739"/>
  <c r="X76" i="739"/>
  <c r="X182" i="739"/>
  <c r="M65" i="740"/>
  <c r="M93" i="740" s="1"/>
  <c r="Q4" i="739"/>
  <c r="AB4" i="739"/>
  <c r="AC47" i="739"/>
  <c r="R47" i="739"/>
  <c r="AD47" i="739" s="1"/>
  <c r="AB22" i="739"/>
  <c r="Q22" i="739"/>
  <c r="O166" i="740"/>
  <c r="P18" i="740"/>
  <c r="AA18" i="740"/>
  <c r="AA166" i="740" s="1"/>
  <c r="N90" i="739"/>
  <c r="N61" i="739"/>
  <c r="N53" i="739"/>
  <c r="N52" i="739"/>
  <c r="N63" i="739"/>
  <c r="N56" i="739"/>
  <c r="N55" i="739"/>
  <c r="N54" i="739"/>
  <c r="N75" i="739"/>
  <c r="N57" i="739"/>
  <c r="N60" i="739"/>
  <c r="O7" i="739"/>
  <c r="N58" i="739"/>
  <c r="N51" i="739"/>
  <c r="N59" i="739"/>
  <c r="N64" i="739"/>
  <c r="K192" i="739"/>
  <c r="K87" i="739"/>
  <c r="K91" i="739" s="1"/>
  <c r="K98" i="739"/>
  <c r="K74" i="739"/>
  <c r="Y76" i="740"/>
  <c r="Y182" i="740"/>
  <c r="X78" i="739"/>
  <c r="X184" i="739"/>
  <c r="Z31" i="740"/>
  <c r="O31" i="740"/>
  <c r="Y81" i="740"/>
  <c r="Y187" i="740"/>
  <c r="Y82" i="740"/>
  <c r="Y188" i="740"/>
  <c r="N169" i="739"/>
  <c r="T211" i="740"/>
  <c r="T106" i="740"/>
  <c r="W95" i="740"/>
  <c r="N166" i="739"/>
  <c r="Z18" i="739"/>
  <c r="Z166" i="739" s="1"/>
  <c r="O18" i="739"/>
  <c r="I95" i="739"/>
  <c r="AB48" i="739"/>
  <c r="Q48" i="739"/>
  <c r="M79" i="739"/>
  <c r="M185" i="739"/>
  <c r="AB23" i="739"/>
  <c r="Q23" i="739"/>
  <c r="O170" i="740"/>
  <c r="P22" i="740"/>
  <c r="AA22" i="740"/>
  <c r="AA170" i="740" s="1"/>
  <c r="O104" i="740"/>
  <c r="O110" i="740"/>
  <c r="P12" i="740"/>
  <c r="AA12" i="740"/>
  <c r="O162" i="740"/>
  <c r="O163" i="740"/>
  <c r="O171" i="740"/>
  <c r="Z11" i="739"/>
  <c r="O11" i="739"/>
  <c r="X81" i="739"/>
  <c r="X187" i="739"/>
  <c r="N77" i="740"/>
  <c r="N183" i="740"/>
  <c r="AE107" i="740"/>
  <c r="X85" i="739"/>
  <c r="X191" i="739"/>
  <c r="O169" i="739"/>
  <c r="AA21" i="739"/>
  <c r="P21" i="739"/>
  <c r="N168" i="739"/>
  <c r="N79" i="740"/>
  <c r="N185" i="740"/>
  <c r="W192" i="739"/>
  <c r="W87" i="739"/>
  <c r="W91" i="739" s="1"/>
  <c r="O181" i="740"/>
  <c r="O161" i="740"/>
  <c r="AA13" i="740"/>
  <c r="P13" i="740"/>
  <c r="X185" i="739"/>
  <c r="X79" i="739"/>
  <c r="Y92" i="740"/>
  <c r="Y198" i="740" s="1"/>
  <c r="Y102" i="740"/>
  <c r="O174" i="739"/>
  <c r="P25" i="739"/>
  <c r="AA25" i="739"/>
  <c r="AA174" i="739" s="1"/>
  <c r="O169" i="740"/>
  <c r="P21" i="740"/>
  <c r="AA21" i="740"/>
  <c r="AA169" i="740" s="1"/>
  <c r="P16" i="740"/>
  <c r="O164" i="740"/>
  <c r="AA16" i="740"/>
  <c r="AA164" i="740" s="1"/>
  <c r="K93" i="739"/>
  <c r="M84" i="739"/>
  <c r="M190" i="739"/>
  <c r="W101" i="740"/>
  <c r="W103" i="740" s="1"/>
  <c r="N85" i="740"/>
  <c r="N191" i="740"/>
  <c r="Y75" i="739"/>
  <c r="Y54" i="739"/>
  <c r="Y104" i="739"/>
  <c r="Y64" i="739"/>
  <c r="Y55" i="739"/>
  <c r="Y51" i="739"/>
  <c r="Y56" i="739"/>
  <c r="Y110" i="739"/>
  <c r="Y63" i="739"/>
  <c r="Y59" i="739"/>
  <c r="Y57" i="739"/>
  <c r="Y60" i="739"/>
  <c r="Y58" i="739"/>
  <c r="Y61" i="739"/>
  <c r="Y53" i="739"/>
  <c r="Y170" i="739"/>
  <c r="Y171" i="739"/>
  <c r="Y162" i="739"/>
  <c r="Y52" i="739"/>
  <c r="V199" i="739"/>
  <c r="V94" i="739"/>
  <c r="V95" i="739" s="1"/>
  <c r="X80" i="739"/>
  <c r="X186" i="739"/>
  <c r="X92" i="739"/>
  <c r="X102" i="739"/>
  <c r="Y83" i="740"/>
  <c r="Y189" i="740"/>
  <c r="L87" i="740"/>
  <c r="L192" i="740"/>
  <c r="L98" i="740"/>
  <c r="L74" i="740"/>
  <c r="K107" i="740"/>
  <c r="K100" i="740"/>
  <c r="N165" i="739"/>
  <c r="Z17" i="739"/>
  <c r="Z165" i="739" s="1"/>
  <c r="O17" i="739"/>
  <c r="Z169" i="740"/>
  <c r="AC49" i="739"/>
  <c r="R49" i="739"/>
  <c r="AD49" i="739" s="1"/>
  <c r="J107" i="739"/>
  <c r="J100" i="739"/>
  <c r="N164" i="739"/>
  <c r="O16" i="739"/>
  <c r="Z16" i="739"/>
  <c r="Z164" i="739" s="1"/>
  <c r="V202" i="740"/>
  <c r="V96" i="740"/>
  <c r="V97" i="740" s="1"/>
  <c r="M76" i="739"/>
  <c r="M182" i="739"/>
  <c r="M80" i="739"/>
  <c r="M186" i="739"/>
  <c r="P105" i="740"/>
  <c r="P173" i="740"/>
  <c r="Q24" i="740"/>
  <c r="AB24" i="740"/>
  <c r="Z169" i="739"/>
  <c r="N83" i="740"/>
  <c r="N189" i="740"/>
  <c r="N81" i="740"/>
  <c r="N187" i="740"/>
  <c r="Y168" i="739"/>
  <c r="Z49" i="740"/>
  <c r="O49" i="740"/>
  <c r="X93" i="738"/>
  <c r="X199" i="738" s="1"/>
  <c r="N80" i="740"/>
  <c r="N186" i="740"/>
  <c r="O6" i="739"/>
  <c r="Z6" i="739"/>
  <c r="X82" i="739"/>
  <c r="X188" i="739"/>
  <c r="X84" i="739"/>
  <c r="X190" i="739"/>
  <c r="U202" i="739"/>
  <c r="U96" i="739"/>
  <c r="U97" i="739" s="1"/>
  <c r="Y109" i="740"/>
  <c r="Y176" i="740" s="1"/>
  <c r="Y169" i="739"/>
  <c r="Z48" i="740"/>
  <c r="O48" i="740"/>
  <c r="M74" i="740"/>
  <c r="M78" i="739"/>
  <c r="M184" i="739"/>
  <c r="M82" i="739"/>
  <c r="M188" i="739"/>
  <c r="V101" i="740"/>
  <c r="V103" i="740" s="1"/>
  <c r="N84" i="740"/>
  <c r="N190" i="740"/>
  <c r="N102" i="740"/>
  <c r="N92" i="740"/>
  <c r="N198" i="740" s="1"/>
  <c r="Y84" i="740"/>
  <c r="Y190" i="740"/>
  <c r="AA168" i="740"/>
  <c r="AA173" i="740"/>
  <c r="AA105" i="740"/>
  <c r="O64" i="740"/>
  <c r="O60" i="740"/>
  <c r="O52" i="740"/>
  <c r="O90" i="740"/>
  <c r="O61" i="740"/>
  <c r="O57" i="740"/>
  <c r="O56" i="740"/>
  <c r="O59" i="740"/>
  <c r="O55" i="740"/>
  <c r="O75" i="740"/>
  <c r="O53" i="740"/>
  <c r="O51" i="740"/>
  <c r="P7" i="740"/>
  <c r="O58" i="740"/>
  <c r="O63" i="740"/>
  <c r="O54" i="740"/>
  <c r="P168" i="740"/>
  <c r="AB20" i="740"/>
  <c r="Q20" i="740"/>
  <c r="N62" i="740"/>
  <c r="N86" i="740" s="1"/>
  <c r="O8" i="740"/>
  <c r="Z104" i="740"/>
  <c r="Z61" i="740"/>
  <c r="Z110" i="740"/>
  <c r="Z63" i="740"/>
  <c r="Z60" i="740"/>
  <c r="Z56" i="740"/>
  <c r="Z64" i="740"/>
  <c r="Z59" i="740"/>
  <c r="Z55" i="740"/>
  <c r="Z57" i="740"/>
  <c r="Z58" i="740"/>
  <c r="Z54" i="740"/>
  <c r="Z75" i="740"/>
  <c r="Z51" i="740"/>
  <c r="Z65" i="740" s="1"/>
  <c r="Z53" i="740"/>
  <c r="Z171" i="740"/>
  <c r="Q167" i="740"/>
  <c r="AC19" i="740"/>
  <c r="AC167" i="740" s="1"/>
  <c r="R19" i="740"/>
  <c r="J96" i="739"/>
  <c r="J97" i="739" s="1"/>
  <c r="J211" i="739" s="1"/>
  <c r="AB47" i="740"/>
  <c r="Q47" i="740"/>
  <c r="N82" i="740"/>
  <c r="N188" i="740"/>
  <c r="O168" i="740"/>
  <c r="Y78" i="740"/>
  <c r="Y184" i="740"/>
  <c r="Y85" i="740"/>
  <c r="Y191" i="740"/>
  <c r="H211" i="739"/>
  <c r="H106" i="739"/>
  <c r="Y161" i="739"/>
  <c r="Y181" i="739"/>
  <c r="L93" i="740"/>
  <c r="O167" i="739"/>
  <c r="P19" i="739"/>
  <c r="AA19" i="739"/>
  <c r="AA167" i="739" s="1"/>
  <c r="O32" i="739"/>
  <c r="Z32" i="739"/>
  <c r="J200" i="740"/>
  <c r="M98" i="740"/>
  <c r="M109" i="739"/>
  <c r="M176" i="739" s="1"/>
  <c r="M81" i="739"/>
  <c r="M187" i="739"/>
  <c r="I101" i="739"/>
  <c r="I103" i="739" s="1"/>
  <c r="Z6" i="740"/>
  <c r="O6" i="740"/>
  <c r="U101" i="739"/>
  <c r="U103" i="739" s="1"/>
  <c r="O110" i="738"/>
  <c r="O104" i="738"/>
  <c r="P12" i="738"/>
  <c r="AA12" i="738"/>
  <c r="Y83" i="738"/>
  <c r="Y189" i="738"/>
  <c r="Y64" i="738"/>
  <c r="Z181" i="738"/>
  <c r="Z161" i="738"/>
  <c r="N84" i="738"/>
  <c r="N190" i="738"/>
  <c r="Z175" i="738"/>
  <c r="X84" i="738"/>
  <c r="X190" i="738"/>
  <c r="J199" i="738"/>
  <c r="J94" i="738"/>
  <c r="J200" i="738" s="1"/>
  <c r="U101" i="738"/>
  <c r="U103" i="738" s="1"/>
  <c r="Y84" i="738"/>
  <c r="Y190" i="738"/>
  <c r="W192" i="738"/>
  <c r="W87" i="738"/>
  <c r="W91" i="738" s="1"/>
  <c r="W74" i="738"/>
  <c r="W98" i="738"/>
  <c r="X85" i="738"/>
  <c r="X191" i="738"/>
  <c r="I202" i="738"/>
  <c r="I96" i="738"/>
  <c r="I97" i="738" s="1"/>
  <c r="N102" i="738"/>
  <c r="N92" i="738"/>
  <c r="P11" i="738"/>
  <c r="AA11" i="738"/>
  <c r="Y102" i="738"/>
  <c r="Y92" i="738"/>
  <c r="Y198" i="738" s="1"/>
  <c r="Z47" i="738"/>
  <c r="O47" i="738"/>
  <c r="K192" i="738"/>
  <c r="K87" i="738"/>
  <c r="K93" i="738"/>
  <c r="K98" i="738"/>
  <c r="K74" i="738"/>
  <c r="N77" i="738"/>
  <c r="N183" i="738"/>
  <c r="J100" i="738"/>
  <c r="J107" i="738"/>
  <c r="Z52" i="738"/>
  <c r="W93" i="738"/>
  <c r="Y55" i="738"/>
  <c r="N80" i="738"/>
  <c r="N186" i="738"/>
  <c r="Z6" i="738"/>
  <c r="O6" i="738"/>
  <c r="N166" i="738"/>
  <c r="Z18" i="738"/>
  <c r="Z166" i="738" s="1"/>
  <c r="O18" i="738"/>
  <c r="O56" i="738" s="1"/>
  <c r="O173" i="738"/>
  <c r="O105" i="738"/>
  <c r="AA24" i="738"/>
  <c r="P24" i="738"/>
  <c r="N165" i="738"/>
  <c r="Z17" i="738"/>
  <c r="Z165" i="738" s="1"/>
  <c r="O17" i="738"/>
  <c r="Z110" i="738"/>
  <c r="Z75" i="738"/>
  <c r="Z104" i="738"/>
  <c r="Z58" i="738"/>
  <c r="Z51" i="738"/>
  <c r="Z59" i="738"/>
  <c r="Z63" i="738"/>
  <c r="Z54" i="738"/>
  <c r="Z60" i="738"/>
  <c r="Z56" i="738"/>
  <c r="Z53" i="738"/>
  <c r="O181" i="738"/>
  <c r="O161" i="738"/>
  <c r="P13" i="738"/>
  <c r="AA13" i="738"/>
  <c r="N169" i="738"/>
  <c r="Z21" i="738"/>
  <c r="Z169" i="738" s="1"/>
  <c r="O21" i="738"/>
  <c r="Z164" i="738"/>
  <c r="N78" i="738"/>
  <c r="N184" i="738"/>
  <c r="N55" i="738"/>
  <c r="U95" i="738"/>
  <c r="M85" i="738"/>
  <c r="M191" i="738"/>
  <c r="N170" i="738"/>
  <c r="Z22" i="738"/>
  <c r="Z170" i="738" s="1"/>
  <c r="O22" i="738"/>
  <c r="O90" i="738"/>
  <c r="O54" i="738"/>
  <c r="O61" i="738"/>
  <c r="O75" i="738"/>
  <c r="O52" i="738"/>
  <c r="O63" i="738"/>
  <c r="O55" i="738"/>
  <c r="O51" i="738"/>
  <c r="O53" i="738"/>
  <c r="P7" i="738"/>
  <c r="O58" i="738"/>
  <c r="O59" i="738"/>
  <c r="N81" i="738"/>
  <c r="N187" i="738"/>
  <c r="O32" i="738"/>
  <c r="Z32" i="738"/>
  <c r="V95" i="738"/>
  <c r="Y78" i="738"/>
  <c r="Y184" i="738"/>
  <c r="O168" i="738"/>
  <c r="AA20" i="738"/>
  <c r="P20" i="738"/>
  <c r="V101" i="738"/>
  <c r="V103" i="738" s="1"/>
  <c r="O175" i="738"/>
  <c r="AA9" i="738"/>
  <c r="P9" i="738"/>
  <c r="X192" i="738"/>
  <c r="X87" i="738"/>
  <c r="Z173" i="738"/>
  <c r="Z105" i="738"/>
  <c r="X83" i="738"/>
  <c r="X189" i="738"/>
  <c r="N171" i="738"/>
  <c r="Z23" i="738"/>
  <c r="Z171" i="738" s="1"/>
  <c r="O23" i="738"/>
  <c r="O164" i="738"/>
  <c r="AA16" i="738"/>
  <c r="P16" i="738"/>
  <c r="N61" i="738"/>
  <c r="O31" i="738"/>
  <c r="Z31" i="738"/>
  <c r="Y76" i="738"/>
  <c r="Y182" i="738"/>
  <c r="N174" i="738"/>
  <c r="Z25" i="738"/>
  <c r="Z174" i="738" s="1"/>
  <c r="O25" i="738"/>
  <c r="P8" i="738"/>
  <c r="O62" i="738"/>
  <c r="O86" i="738" s="1"/>
  <c r="N82" i="738"/>
  <c r="N188" i="738"/>
  <c r="I107" i="738"/>
  <c r="I100" i="738"/>
  <c r="O48" i="738"/>
  <c r="Z48" i="738"/>
  <c r="I200" i="738"/>
  <c r="N167" i="738"/>
  <c r="Z19" i="738"/>
  <c r="Z167" i="738" s="1"/>
  <c r="O19" i="738"/>
  <c r="O57" i="738" s="1"/>
  <c r="Y82" i="738"/>
  <c r="Y188" i="738"/>
  <c r="Y56" i="738"/>
  <c r="Y109" i="738" s="1"/>
  <c r="Y176" i="738" s="1"/>
  <c r="Z168" i="738"/>
  <c r="N76" i="738"/>
  <c r="N182" i="738"/>
  <c r="N83" i="738"/>
  <c r="N189" i="738"/>
  <c r="AA4" i="738"/>
  <c r="P4" i="738"/>
  <c r="O162" i="738"/>
  <c r="O163" i="738"/>
  <c r="AA49" i="738"/>
  <c r="P49" i="738"/>
  <c r="Y57" i="738"/>
  <c r="Y61" i="738"/>
  <c r="L65" i="738"/>
  <c r="M8" i="664"/>
  <c r="V15" i="664"/>
  <c r="K15" i="664"/>
  <c r="Y192" i="746" l="1"/>
  <c r="Y87" i="746"/>
  <c r="V202" i="745"/>
  <c r="V96" i="745"/>
  <c r="V97" i="745" s="1"/>
  <c r="W100" i="745"/>
  <c r="W107" i="745"/>
  <c r="M87" i="745"/>
  <c r="M192" i="745"/>
  <c r="M98" i="745"/>
  <c r="M74" i="745"/>
  <c r="M91" i="745"/>
  <c r="O168" i="746"/>
  <c r="AA20" i="746"/>
  <c r="P20" i="746"/>
  <c r="I101" i="746"/>
  <c r="I103" i="746" s="1"/>
  <c r="M198" i="746"/>
  <c r="M93" i="746"/>
  <c r="P62" i="745"/>
  <c r="P86" i="745" s="1"/>
  <c r="Q8" i="745"/>
  <c r="Y78" i="746"/>
  <c r="Y184" i="746"/>
  <c r="Y102" i="746"/>
  <c r="Y92" i="746"/>
  <c r="O164" i="746"/>
  <c r="P16" i="746"/>
  <c r="AA16" i="746"/>
  <c r="N109" i="745"/>
  <c r="N176" i="745" s="1"/>
  <c r="N79" i="745"/>
  <c r="N185" i="745"/>
  <c r="K100" i="745"/>
  <c r="K107" i="745"/>
  <c r="AA11" i="745"/>
  <c r="P11" i="745"/>
  <c r="AA105" i="746"/>
  <c r="N76" i="746"/>
  <c r="N182" i="746"/>
  <c r="N84" i="746"/>
  <c r="N190" i="746"/>
  <c r="Y65" i="745"/>
  <c r="AC11" i="746"/>
  <c r="R11" i="746"/>
  <c r="AD11" i="746" s="1"/>
  <c r="Y102" i="745"/>
  <c r="Y92" i="745"/>
  <c r="V103" i="746"/>
  <c r="V101" i="746"/>
  <c r="X100" i="740"/>
  <c r="AB31" i="746"/>
  <c r="Q31" i="746"/>
  <c r="K200" i="745"/>
  <c r="K94" i="745"/>
  <c r="K95" i="745" s="1"/>
  <c r="K199" i="745"/>
  <c r="L192" i="746"/>
  <c r="L87" i="746"/>
  <c r="L74" i="746"/>
  <c r="L98" i="746"/>
  <c r="Q6" i="745"/>
  <c r="AB6" i="745"/>
  <c r="X192" i="746"/>
  <c r="X87" i="746"/>
  <c r="X91" i="746" s="1"/>
  <c r="Y81" i="746"/>
  <c r="Y187" i="746"/>
  <c r="O62" i="746"/>
  <c r="O86" i="746" s="1"/>
  <c r="P8" i="746"/>
  <c r="V95" i="746"/>
  <c r="N84" i="745"/>
  <c r="N190" i="745"/>
  <c r="M198" i="745"/>
  <c r="M93" i="745"/>
  <c r="P105" i="746"/>
  <c r="AB24" i="746"/>
  <c r="Q24" i="746"/>
  <c r="AB23" i="745"/>
  <c r="Q23" i="745"/>
  <c r="N81" i="746"/>
  <c r="N187" i="746"/>
  <c r="P105" i="745"/>
  <c r="P173" i="745"/>
  <c r="Q24" i="745"/>
  <c r="AB24" i="745"/>
  <c r="O166" i="745"/>
  <c r="P18" i="745"/>
  <c r="AA18" i="745"/>
  <c r="AA166" i="745" s="1"/>
  <c r="Y80" i="745"/>
  <c r="Y186" i="745"/>
  <c r="M65" i="746"/>
  <c r="L87" i="745"/>
  <c r="L91" i="745" s="1"/>
  <c r="L192" i="745"/>
  <c r="L98" i="745"/>
  <c r="L74" i="745"/>
  <c r="K202" i="746"/>
  <c r="K96" i="746"/>
  <c r="K97" i="746" s="1"/>
  <c r="L93" i="745"/>
  <c r="Y85" i="746"/>
  <c r="Y191" i="746"/>
  <c r="O167" i="746"/>
  <c r="P19" i="746"/>
  <c r="AA19" i="746"/>
  <c r="N76" i="745"/>
  <c r="N182" i="745"/>
  <c r="AA49" i="745"/>
  <c r="P49" i="745"/>
  <c r="AC32" i="746"/>
  <c r="R32" i="746"/>
  <c r="AD32" i="746" s="1"/>
  <c r="N85" i="746"/>
  <c r="N191" i="746"/>
  <c r="Y109" i="745"/>
  <c r="Y176" i="745" s="1"/>
  <c r="Y98" i="745"/>
  <c r="Y74" i="745"/>
  <c r="X74" i="746"/>
  <c r="P48" i="745"/>
  <c r="AA48" i="745"/>
  <c r="X94" i="738"/>
  <c r="X192" i="745"/>
  <c r="X87" i="745"/>
  <c r="X91" i="745" s="1"/>
  <c r="AB23" i="746"/>
  <c r="Q23" i="746"/>
  <c r="Y76" i="746"/>
  <c r="Y91" i="746" s="1"/>
  <c r="Y182" i="746"/>
  <c r="O165" i="746"/>
  <c r="P17" i="746"/>
  <c r="AA17" i="746"/>
  <c r="N83" i="745"/>
  <c r="N189" i="745"/>
  <c r="N81" i="745"/>
  <c r="N187" i="745"/>
  <c r="R49" i="746"/>
  <c r="AD49" i="746" s="1"/>
  <c r="AC49" i="746"/>
  <c r="J107" i="745"/>
  <c r="AE107" i="745" s="1"/>
  <c r="J100" i="745"/>
  <c r="O173" i="746"/>
  <c r="O90" i="746"/>
  <c r="O58" i="746"/>
  <c r="O60" i="746"/>
  <c r="O56" i="746"/>
  <c r="O64" i="746"/>
  <c r="O75" i="746"/>
  <c r="O63" i="746"/>
  <c r="O54" i="746"/>
  <c r="O52" i="746"/>
  <c r="O51" i="746"/>
  <c r="O61" i="746"/>
  <c r="O59" i="746"/>
  <c r="O55" i="746"/>
  <c r="O57" i="746"/>
  <c r="O53" i="746"/>
  <c r="P7" i="746"/>
  <c r="N79" i="746"/>
  <c r="N185" i="746"/>
  <c r="O181" i="746"/>
  <c r="O161" i="746"/>
  <c r="AA13" i="746"/>
  <c r="P13" i="746"/>
  <c r="Y81" i="745"/>
  <c r="Y187" i="745"/>
  <c r="X98" i="746"/>
  <c r="V200" i="739"/>
  <c r="X98" i="739"/>
  <c r="K95" i="742"/>
  <c r="W200" i="745"/>
  <c r="W199" i="745"/>
  <c r="W95" i="745"/>
  <c r="W94" i="745"/>
  <c r="O171" i="746"/>
  <c r="O169" i="745"/>
  <c r="P21" i="745"/>
  <c r="AA21" i="745"/>
  <c r="AB6" i="746"/>
  <c r="Q6" i="746"/>
  <c r="AB21" i="746"/>
  <c r="Q21" i="746"/>
  <c r="Q174" i="745"/>
  <c r="AC25" i="745"/>
  <c r="AC174" i="745" s="1"/>
  <c r="R25" i="745"/>
  <c r="Y109" i="746"/>
  <c r="Y176" i="746" s="1"/>
  <c r="Y98" i="746"/>
  <c r="Y74" i="746"/>
  <c r="Y83" i="746"/>
  <c r="Y189" i="746"/>
  <c r="AB22" i="746"/>
  <c r="Q22" i="746"/>
  <c r="X198" i="746"/>
  <c r="X93" i="746"/>
  <c r="N80" i="745"/>
  <c r="N186" i="745"/>
  <c r="N78" i="745"/>
  <c r="N184" i="745"/>
  <c r="O165" i="745"/>
  <c r="P17" i="745"/>
  <c r="AA17" i="745"/>
  <c r="AA165" i="745" s="1"/>
  <c r="K107" i="746"/>
  <c r="K100" i="746"/>
  <c r="W199" i="746"/>
  <c r="W200" i="746"/>
  <c r="W94" i="746"/>
  <c r="W95" i="746" s="1"/>
  <c r="N80" i="746"/>
  <c r="N186" i="746"/>
  <c r="Z110" i="745"/>
  <c r="Z58" i="745"/>
  <c r="Z61" i="745"/>
  <c r="Z63" i="745"/>
  <c r="Z56" i="745"/>
  <c r="Z59" i="745"/>
  <c r="Z51" i="745"/>
  <c r="Z75" i="745"/>
  <c r="Z54" i="745"/>
  <c r="Z60" i="745"/>
  <c r="Z55" i="745"/>
  <c r="Z57" i="745"/>
  <c r="Z64" i="745"/>
  <c r="Z104" i="745"/>
  <c r="Z53" i="745"/>
  <c r="O167" i="745"/>
  <c r="AA19" i="745"/>
  <c r="AA167" i="745" s="1"/>
  <c r="P19" i="745"/>
  <c r="L93" i="746"/>
  <c r="Z161" i="746"/>
  <c r="Z181" i="746"/>
  <c r="Y83" i="745"/>
  <c r="Y189" i="745"/>
  <c r="Y85" i="745"/>
  <c r="Y191" i="745"/>
  <c r="Z168" i="745"/>
  <c r="U211" i="746"/>
  <c r="U106" i="746"/>
  <c r="W103" i="746"/>
  <c r="W101" i="746"/>
  <c r="Z175" i="746"/>
  <c r="O169" i="746"/>
  <c r="Y82" i="746"/>
  <c r="Y188" i="746"/>
  <c r="Y84" i="746"/>
  <c r="Y190" i="746"/>
  <c r="O110" i="746"/>
  <c r="O104" i="746"/>
  <c r="AA12" i="746"/>
  <c r="P12" i="746"/>
  <c r="N82" i="745"/>
  <c r="N188" i="745"/>
  <c r="AB22" i="745"/>
  <c r="Q22" i="745"/>
  <c r="N109" i="746"/>
  <c r="N176" i="746" s="1"/>
  <c r="N82" i="746"/>
  <c r="N188" i="746"/>
  <c r="O110" i="745"/>
  <c r="O104" i="745"/>
  <c r="AA12" i="745"/>
  <c r="AA181" i="745" s="1"/>
  <c r="P12" i="745"/>
  <c r="O162" i="745"/>
  <c r="O163" i="745"/>
  <c r="U211" i="745"/>
  <c r="U106" i="745"/>
  <c r="Y84" i="745"/>
  <c r="Y190" i="745"/>
  <c r="Y82" i="745"/>
  <c r="Y188" i="745"/>
  <c r="O168" i="745"/>
  <c r="AA20" i="745"/>
  <c r="AA168" i="745" s="1"/>
  <c r="P20" i="745"/>
  <c r="V200" i="744"/>
  <c r="AA4" i="746"/>
  <c r="P4" i="746"/>
  <c r="O162" i="746"/>
  <c r="O163" i="746"/>
  <c r="O175" i="745"/>
  <c r="AA9" i="745"/>
  <c r="P9" i="745"/>
  <c r="O175" i="746"/>
  <c r="AA9" i="746"/>
  <c r="P9" i="746"/>
  <c r="Y79" i="746"/>
  <c r="Y185" i="746"/>
  <c r="Y80" i="746"/>
  <c r="Y186" i="746"/>
  <c r="P174" i="746"/>
  <c r="AB25" i="746"/>
  <c r="Q25" i="746"/>
  <c r="Z104" i="746"/>
  <c r="Z59" i="746"/>
  <c r="Z51" i="746"/>
  <c r="Z56" i="746"/>
  <c r="Z55" i="746"/>
  <c r="Z110" i="746"/>
  <c r="Z64" i="746"/>
  <c r="Z63" i="746"/>
  <c r="Z57" i="746"/>
  <c r="Z75" i="746"/>
  <c r="Z60" i="746"/>
  <c r="Z58" i="746"/>
  <c r="Z61" i="746"/>
  <c r="Z54" i="746"/>
  <c r="Z53" i="746"/>
  <c r="N85" i="745"/>
  <c r="N191" i="745"/>
  <c r="J202" i="745"/>
  <c r="J96" i="745"/>
  <c r="J97" i="745" s="1"/>
  <c r="AA170" i="745"/>
  <c r="O166" i="746"/>
  <c r="P18" i="746"/>
  <c r="AA18" i="746"/>
  <c r="N77" i="746"/>
  <c r="N183" i="746"/>
  <c r="N92" i="745"/>
  <c r="N102" i="745"/>
  <c r="J202" i="746"/>
  <c r="J96" i="746"/>
  <c r="J97" i="746" s="1"/>
  <c r="Y79" i="745"/>
  <c r="Y185" i="745"/>
  <c r="X198" i="745"/>
  <c r="X93" i="745"/>
  <c r="Z52" i="746"/>
  <c r="Z162" i="746"/>
  <c r="Z175" i="745"/>
  <c r="Y76" i="745"/>
  <c r="Y182" i="745"/>
  <c r="AE107" i="746"/>
  <c r="O164" i="745"/>
  <c r="AA16" i="745"/>
  <c r="AA164" i="745" s="1"/>
  <c r="P16" i="745"/>
  <c r="AD4" i="745"/>
  <c r="AC31" i="745"/>
  <c r="R31" i="745"/>
  <c r="AD31" i="745" s="1"/>
  <c r="Z52" i="745"/>
  <c r="X74" i="745"/>
  <c r="O174" i="746"/>
  <c r="AA47" i="745"/>
  <c r="P47" i="745"/>
  <c r="N92" i="746"/>
  <c r="N102" i="746"/>
  <c r="O57" i="745"/>
  <c r="O64" i="745"/>
  <c r="O60" i="745"/>
  <c r="O58" i="745"/>
  <c r="O61" i="745"/>
  <c r="O75" i="745"/>
  <c r="O59" i="745"/>
  <c r="O54" i="745"/>
  <c r="O55" i="745"/>
  <c r="O53" i="745"/>
  <c r="O63" i="745"/>
  <c r="O51" i="745"/>
  <c r="P7" i="745"/>
  <c r="O90" i="745"/>
  <c r="O56" i="745"/>
  <c r="O52" i="745"/>
  <c r="N77" i="745"/>
  <c r="N183" i="745"/>
  <c r="P181" i="745"/>
  <c r="AB13" i="745"/>
  <c r="Q13" i="745"/>
  <c r="AC47" i="746"/>
  <c r="R47" i="746"/>
  <c r="AD47" i="746" s="1"/>
  <c r="Z181" i="745"/>
  <c r="O170" i="745"/>
  <c r="Z166" i="746"/>
  <c r="N78" i="746"/>
  <c r="N184" i="746"/>
  <c r="N83" i="746"/>
  <c r="N189" i="746"/>
  <c r="AA173" i="745"/>
  <c r="AA105" i="745"/>
  <c r="Y78" i="745"/>
  <c r="Y184" i="745"/>
  <c r="M192" i="743"/>
  <c r="M87" i="743"/>
  <c r="M91" i="743" s="1"/>
  <c r="M74" i="743"/>
  <c r="M98" i="743"/>
  <c r="M93" i="743"/>
  <c r="O85" i="741"/>
  <c r="O191" i="741"/>
  <c r="V202" i="744"/>
  <c r="V96" i="744"/>
  <c r="V97" i="744" s="1"/>
  <c r="O82" i="744"/>
  <c r="O188" i="744"/>
  <c r="J202" i="743"/>
  <c r="J96" i="743"/>
  <c r="J97" i="743" s="1"/>
  <c r="W107" i="743"/>
  <c r="W100" i="743"/>
  <c r="K202" i="743"/>
  <c r="K96" i="743"/>
  <c r="K97" i="743" s="1"/>
  <c r="W107" i="744"/>
  <c r="W100" i="744"/>
  <c r="Z109" i="743"/>
  <c r="Z176" i="743" s="1"/>
  <c r="Z65" i="743"/>
  <c r="N65" i="743"/>
  <c r="X108" i="742"/>
  <c r="X100" i="742"/>
  <c r="W107" i="741"/>
  <c r="W100" i="741"/>
  <c r="O77" i="744"/>
  <c r="O183" i="744"/>
  <c r="R8" i="744"/>
  <c r="R62" i="744" s="1"/>
  <c r="R86" i="744" s="1"/>
  <c r="Q62" i="744"/>
  <c r="Q86" i="744" s="1"/>
  <c r="O79" i="741"/>
  <c r="O185" i="741"/>
  <c r="O83" i="741"/>
  <c r="O189" i="741"/>
  <c r="Z78" i="743"/>
  <c r="Z184" i="743"/>
  <c r="Q102" i="744"/>
  <c r="Q92" i="744"/>
  <c r="Q198" i="744" s="1"/>
  <c r="Y80" i="744"/>
  <c r="Y186" i="744"/>
  <c r="N78" i="742"/>
  <c r="N184" i="742"/>
  <c r="N80" i="742"/>
  <c r="N186" i="742"/>
  <c r="Y79" i="743"/>
  <c r="Y185" i="743"/>
  <c r="P105" i="744"/>
  <c r="P173" i="744"/>
  <c r="AB24" i="744"/>
  <c r="Q24" i="744"/>
  <c r="J200" i="743"/>
  <c r="Z181" i="744"/>
  <c r="Z161" i="744"/>
  <c r="Z51" i="744"/>
  <c r="Z75" i="744"/>
  <c r="Z162" i="744"/>
  <c r="Z52" i="744"/>
  <c r="AA32" i="744"/>
  <c r="P32" i="744"/>
  <c r="AB49" i="741"/>
  <c r="Q49" i="741"/>
  <c r="O169" i="741"/>
  <c r="AA21" i="741"/>
  <c r="P21" i="741"/>
  <c r="L87" i="741"/>
  <c r="L91" i="741" s="1"/>
  <c r="L192" i="741"/>
  <c r="L98" i="741"/>
  <c r="L74" i="741"/>
  <c r="Y84" i="741"/>
  <c r="Y190" i="741"/>
  <c r="AA48" i="744"/>
  <c r="P48" i="744"/>
  <c r="N78" i="743"/>
  <c r="N184" i="743"/>
  <c r="N79" i="743"/>
  <c r="N185" i="743"/>
  <c r="O168" i="742"/>
  <c r="P20" i="742"/>
  <c r="AA20" i="742"/>
  <c r="AA168" i="742" s="1"/>
  <c r="AB6" i="743"/>
  <c r="Q6" i="743"/>
  <c r="Z61" i="742"/>
  <c r="Z55" i="742"/>
  <c r="O170" i="743"/>
  <c r="P22" i="743"/>
  <c r="AA22" i="743"/>
  <c r="AA170" i="743" s="1"/>
  <c r="P18" i="742"/>
  <c r="O166" i="742"/>
  <c r="AA18" i="742"/>
  <c r="AA166" i="742" s="1"/>
  <c r="O76" i="744"/>
  <c r="O182" i="744"/>
  <c r="O80" i="744"/>
  <c r="O186" i="744"/>
  <c r="Y79" i="742"/>
  <c r="Y185" i="742"/>
  <c r="AA47" i="741"/>
  <c r="P47" i="741"/>
  <c r="W94" i="741"/>
  <c r="W200" i="741" s="1"/>
  <c r="W199" i="741"/>
  <c r="Q4" i="741"/>
  <c r="AB4" i="741"/>
  <c r="O84" i="741"/>
  <c r="O190" i="741"/>
  <c r="O80" i="741"/>
  <c r="O186" i="741"/>
  <c r="AB47" i="742"/>
  <c r="Q47" i="742"/>
  <c r="K100" i="741"/>
  <c r="K107" i="741"/>
  <c r="N79" i="742"/>
  <c r="N185" i="742"/>
  <c r="N83" i="742"/>
  <c r="N189" i="742"/>
  <c r="O173" i="743"/>
  <c r="O105" i="743"/>
  <c r="P24" i="743"/>
  <c r="AA24" i="743"/>
  <c r="N109" i="741"/>
  <c r="N176" i="741" s="1"/>
  <c r="O164" i="743"/>
  <c r="P16" i="743"/>
  <c r="AA16" i="743"/>
  <c r="AA164" i="743" s="1"/>
  <c r="P11" i="741"/>
  <c r="AA11" i="741"/>
  <c r="P19" i="742"/>
  <c r="O167" i="742"/>
  <c r="AA19" i="742"/>
  <c r="AA167" i="742" s="1"/>
  <c r="J107" i="744"/>
  <c r="J100" i="744"/>
  <c r="L192" i="743"/>
  <c r="L87" i="743"/>
  <c r="L74" i="743"/>
  <c r="L98" i="743"/>
  <c r="L93" i="743"/>
  <c r="AA166" i="741"/>
  <c r="Y109" i="742"/>
  <c r="Y176" i="742" s="1"/>
  <c r="K199" i="744"/>
  <c r="K94" i="744"/>
  <c r="K200" i="744" s="1"/>
  <c r="P175" i="741"/>
  <c r="AB9" i="741"/>
  <c r="Q9" i="741"/>
  <c r="O171" i="742"/>
  <c r="P23" i="742"/>
  <c r="AA23" i="742"/>
  <c r="AA171" i="742" s="1"/>
  <c r="N79" i="741"/>
  <c r="N185" i="741"/>
  <c r="Y82" i="741"/>
  <c r="Y188" i="741"/>
  <c r="N98" i="743"/>
  <c r="N109" i="743"/>
  <c r="N176" i="743" s="1"/>
  <c r="N74" i="743"/>
  <c r="AA31" i="742"/>
  <c r="P31" i="742"/>
  <c r="O174" i="743"/>
  <c r="AA25" i="743"/>
  <c r="AA174" i="743" s="1"/>
  <c r="P25" i="743"/>
  <c r="V95" i="741"/>
  <c r="O169" i="742"/>
  <c r="P21" i="742"/>
  <c r="AA21" i="742"/>
  <c r="AA169" i="742" s="1"/>
  <c r="Y81" i="742"/>
  <c r="Y187" i="742"/>
  <c r="AB31" i="743"/>
  <c r="Q31" i="743"/>
  <c r="Z57" i="742"/>
  <c r="W101" i="742"/>
  <c r="W103" i="742" s="1"/>
  <c r="X199" i="743"/>
  <c r="X94" i="743"/>
  <c r="X200" i="743" s="1"/>
  <c r="P16" i="742"/>
  <c r="O164" i="742"/>
  <c r="AA16" i="742"/>
  <c r="AA164" i="742" s="1"/>
  <c r="W200" i="744"/>
  <c r="W199" i="744"/>
  <c r="W94" i="744"/>
  <c r="W95" i="744" s="1"/>
  <c r="I211" i="743"/>
  <c r="I106" i="743"/>
  <c r="O77" i="741"/>
  <c r="O183" i="741"/>
  <c r="Z80" i="743"/>
  <c r="Z186" i="743"/>
  <c r="Z83" i="743"/>
  <c r="Z189" i="743"/>
  <c r="N84" i="742"/>
  <c r="N190" i="742"/>
  <c r="Y82" i="744"/>
  <c r="Y188" i="744"/>
  <c r="Q31" i="741"/>
  <c r="AB31" i="741"/>
  <c r="Z173" i="743"/>
  <c r="Z105" i="743"/>
  <c r="N84" i="741"/>
  <c r="N190" i="741"/>
  <c r="AA32" i="741"/>
  <c r="P32" i="741"/>
  <c r="N82" i="741"/>
  <c r="N188" i="741"/>
  <c r="X192" i="743"/>
  <c r="X87" i="743"/>
  <c r="X91" i="743" s="1"/>
  <c r="N81" i="741"/>
  <c r="N187" i="741"/>
  <c r="J95" i="742"/>
  <c r="AA175" i="741"/>
  <c r="W95" i="743"/>
  <c r="Y109" i="741"/>
  <c r="Y176" i="741" s="1"/>
  <c r="M65" i="741"/>
  <c r="Y65" i="741"/>
  <c r="Y74" i="741" s="1"/>
  <c r="Y92" i="741"/>
  <c r="Y102" i="741"/>
  <c r="Y198" i="742"/>
  <c r="N81" i="743"/>
  <c r="N187" i="743"/>
  <c r="N83" i="743"/>
  <c r="N189" i="743"/>
  <c r="Y84" i="744"/>
  <c r="Y190" i="744"/>
  <c r="Z54" i="742"/>
  <c r="AA162" i="743"/>
  <c r="AA52" i="743"/>
  <c r="Z181" i="743"/>
  <c r="Z161" i="743"/>
  <c r="O83" i="744"/>
  <c r="O189" i="744"/>
  <c r="AA20" i="741"/>
  <c r="O168" i="741"/>
  <c r="P20" i="741"/>
  <c r="O161" i="743"/>
  <c r="O181" i="743"/>
  <c r="AA13" i="743"/>
  <c r="P13" i="743"/>
  <c r="O78" i="744"/>
  <c r="O184" i="744"/>
  <c r="AB17" i="741"/>
  <c r="AB165" i="741" s="1"/>
  <c r="P165" i="741"/>
  <c r="Q17" i="741"/>
  <c r="AC13" i="742"/>
  <c r="R13" i="742"/>
  <c r="O169" i="743"/>
  <c r="AA21" i="743"/>
  <c r="AA169" i="743" s="1"/>
  <c r="P21" i="743"/>
  <c r="Q164" i="744"/>
  <c r="AC16" i="744"/>
  <c r="AC164" i="744" s="1"/>
  <c r="R16" i="744"/>
  <c r="N80" i="741"/>
  <c r="N186" i="741"/>
  <c r="P175" i="743"/>
  <c r="Q9" i="743"/>
  <c r="AB9" i="743"/>
  <c r="N83" i="744"/>
  <c r="N189" i="744"/>
  <c r="J101" i="743"/>
  <c r="Z166" i="744"/>
  <c r="Z56" i="744"/>
  <c r="O76" i="741"/>
  <c r="O182" i="741"/>
  <c r="J107" i="742"/>
  <c r="AE107" i="742" s="1"/>
  <c r="J100" i="742"/>
  <c r="Z81" i="743"/>
  <c r="Z187" i="743"/>
  <c r="Z102" i="743"/>
  <c r="Z92" i="743"/>
  <c r="N109" i="744"/>
  <c r="N176" i="744" s="1"/>
  <c r="N109" i="742"/>
  <c r="N176" i="742" s="1"/>
  <c r="I202" i="741"/>
  <c r="I96" i="741"/>
  <c r="I97" i="741" s="1"/>
  <c r="Z79" i="744"/>
  <c r="Z185" i="744"/>
  <c r="J202" i="741"/>
  <c r="J96" i="741"/>
  <c r="J97" i="741" s="1"/>
  <c r="P110" i="743"/>
  <c r="P104" i="743"/>
  <c r="AB12" i="743"/>
  <c r="Q12" i="743"/>
  <c r="Z161" i="741"/>
  <c r="Z181" i="741"/>
  <c r="AB17" i="744"/>
  <c r="P165" i="744"/>
  <c r="Q17" i="744"/>
  <c r="O167" i="743"/>
  <c r="AA19" i="743"/>
  <c r="AA167" i="743" s="1"/>
  <c r="P19" i="743"/>
  <c r="AA48" i="741"/>
  <c r="P48" i="741"/>
  <c r="X98" i="743"/>
  <c r="P49" i="744"/>
  <c r="AA49" i="744"/>
  <c r="K100" i="744"/>
  <c r="K107" i="744"/>
  <c r="Y80" i="741"/>
  <c r="Y186" i="741"/>
  <c r="Y81" i="741"/>
  <c r="Y187" i="741"/>
  <c r="N77" i="743"/>
  <c r="N183" i="743"/>
  <c r="N80" i="743"/>
  <c r="N186" i="743"/>
  <c r="L192" i="742"/>
  <c r="L87" i="742"/>
  <c r="L98" i="742"/>
  <c r="L93" i="742"/>
  <c r="L74" i="742"/>
  <c r="V101" i="741"/>
  <c r="V103" i="741" s="1"/>
  <c r="Z92" i="742"/>
  <c r="Z102" i="742"/>
  <c r="O62" i="743"/>
  <c r="O86" i="743" s="1"/>
  <c r="P8" i="743"/>
  <c r="Q4" i="743"/>
  <c r="AB4" i="743"/>
  <c r="P162" i="743"/>
  <c r="P163" i="743"/>
  <c r="V101" i="742"/>
  <c r="V103" i="742" s="1"/>
  <c r="Z85" i="744"/>
  <c r="Z191" i="744"/>
  <c r="O84" i="744"/>
  <c r="O190" i="744"/>
  <c r="N76" i="741"/>
  <c r="N182" i="741"/>
  <c r="AA175" i="743"/>
  <c r="AB54" i="744"/>
  <c r="O166" i="744"/>
  <c r="P18" i="744"/>
  <c r="AA18" i="744"/>
  <c r="AC167" i="744"/>
  <c r="N83" i="741"/>
  <c r="N189" i="741"/>
  <c r="Y84" i="743"/>
  <c r="Y190" i="743"/>
  <c r="Z82" i="743"/>
  <c r="Z188" i="743"/>
  <c r="AB76" i="744"/>
  <c r="AB182" i="744"/>
  <c r="I211" i="742"/>
  <c r="I106" i="742"/>
  <c r="N76" i="742"/>
  <c r="N182" i="742"/>
  <c r="N81" i="742"/>
  <c r="N187" i="742"/>
  <c r="Z105" i="742"/>
  <c r="Z173" i="742"/>
  <c r="Q49" i="743"/>
  <c r="AB49" i="743"/>
  <c r="AA110" i="743"/>
  <c r="AA104" i="743"/>
  <c r="AA54" i="743"/>
  <c r="AA64" i="743"/>
  <c r="AA60" i="743"/>
  <c r="AA63" i="743"/>
  <c r="AA51" i="743"/>
  <c r="AA59" i="743"/>
  <c r="AA75" i="743"/>
  <c r="AA56" i="743"/>
  <c r="AA53" i="743"/>
  <c r="AA13" i="741"/>
  <c r="O161" i="741"/>
  <c r="P13" i="741"/>
  <c r="O181" i="741"/>
  <c r="Y83" i="744"/>
  <c r="Y189" i="744"/>
  <c r="P17" i="742"/>
  <c r="O165" i="742"/>
  <c r="AA17" i="742"/>
  <c r="AA165" i="742" s="1"/>
  <c r="AA165" i="744"/>
  <c r="AA55" i="744"/>
  <c r="Y65" i="742"/>
  <c r="Y98" i="742" s="1"/>
  <c r="AC48" i="743"/>
  <c r="R48" i="743"/>
  <c r="AD48" i="743" s="1"/>
  <c r="K101" i="743"/>
  <c r="K103" i="743" s="1"/>
  <c r="Z182" i="742"/>
  <c r="Z76" i="742"/>
  <c r="O110" i="741"/>
  <c r="AA12" i="741"/>
  <c r="AA52" i="741" s="1"/>
  <c r="O104" i="741"/>
  <c r="P12" i="741"/>
  <c r="P162" i="741" s="1"/>
  <c r="J100" i="741"/>
  <c r="J107" i="741"/>
  <c r="AE107" i="741" s="1"/>
  <c r="W95" i="742"/>
  <c r="Z76" i="743"/>
  <c r="Z182" i="743"/>
  <c r="Y78" i="741"/>
  <c r="Y184" i="741"/>
  <c r="N84" i="743"/>
  <c r="N190" i="743"/>
  <c r="Q11" i="742"/>
  <c r="AB11" i="742"/>
  <c r="P171" i="744"/>
  <c r="AB23" i="744"/>
  <c r="Q23" i="744"/>
  <c r="U211" i="742"/>
  <c r="U106" i="742"/>
  <c r="AA32" i="742"/>
  <c r="P32" i="742"/>
  <c r="Y78" i="743"/>
  <c r="Y184" i="743"/>
  <c r="P62" i="741"/>
  <c r="P86" i="741" s="1"/>
  <c r="Q8" i="741"/>
  <c r="Z82" i="742"/>
  <c r="Z188" i="742"/>
  <c r="K101" i="742"/>
  <c r="K103" i="742" s="1"/>
  <c r="X91" i="738"/>
  <c r="O174" i="742"/>
  <c r="P25" i="742"/>
  <c r="AA25" i="742"/>
  <c r="AA174" i="742" s="1"/>
  <c r="N198" i="743"/>
  <c r="N93" i="743"/>
  <c r="O166" i="743"/>
  <c r="P18" i="743"/>
  <c r="AA18" i="743"/>
  <c r="AA166" i="743" s="1"/>
  <c r="O168" i="744"/>
  <c r="AA20" i="744"/>
  <c r="P20" i="744"/>
  <c r="P170" i="742"/>
  <c r="Q22" i="742"/>
  <c r="AB22" i="742"/>
  <c r="R167" i="744"/>
  <c r="AD19" i="744"/>
  <c r="O81" i="741"/>
  <c r="O187" i="741"/>
  <c r="O78" i="741"/>
  <c r="O184" i="741"/>
  <c r="AB6" i="742"/>
  <c r="Q6" i="742"/>
  <c r="Q47" i="743"/>
  <c r="AB47" i="743"/>
  <c r="Z85" i="743"/>
  <c r="Z191" i="743"/>
  <c r="P11" i="743"/>
  <c r="AA11" i="743"/>
  <c r="N77" i="742"/>
  <c r="N183" i="742"/>
  <c r="N82" i="742"/>
  <c r="N188" i="742"/>
  <c r="AB24" i="741"/>
  <c r="P105" i="741"/>
  <c r="P173" i="741"/>
  <c r="Q24" i="741"/>
  <c r="L192" i="744"/>
  <c r="L87" i="744"/>
  <c r="L93" i="744"/>
  <c r="L74" i="744"/>
  <c r="L98" i="744"/>
  <c r="Y76" i="744"/>
  <c r="Y182" i="744"/>
  <c r="O173" i="742"/>
  <c r="O105" i="742"/>
  <c r="P24" i="742"/>
  <c r="AA24" i="742"/>
  <c r="AB4" i="742"/>
  <c r="Q4" i="742"/>
  <c r="P162" i="742"/>
  <c r="P163" i="742"/>
  <c r="X199" i="742"/>
  <c r="X94" i="742"/>
  <c r="X200" i="742" s="1"/>
  <c r="K202" i="742"/>
  <c r="K96" i="742"/>
  <c r="K97" i="742" s="1"/>
  <c r="T211" i="744"/>
  <c r="T106" i="744"/>
  <c r="X74" i="743"/>
  <c r="Z75" i="741"/>
  <c r="Z57" i="741"/>
  <c r="Z104" i="741"/>
  <c r="Z64" i="741"/>
  <c r="Z60" i="741"/>
  <c r="Z55" i="741"/>
  <c r="Z110" i="741"/>
  <c r="Z61" i="741"/>
  <c r="Z56" i="741"/>
  <c r="Z63" i="741"/>
  <c r="Z51" i="741"/>
  <c r="Z59" i="741"/>
  <c r="Z58" i="741"/>
  <c r="Z54" i="741"/>
  <c r="Z53" i="741"/>
  <c r="K202" i="741"/>
  <c r="K96" i="741"/>
  <c r="K97" i="741" s="1"/>
  <c r="Y85" i="741"/>
  <c r="Y191" i="741"/>
  <c r="Y80" i="743"/>
  <c r="Y186" i="743"/>
  <c r="AA57" i="742"/>
  <c r="AA60" i="742"/>
  <c r="AA63" i="742"/>
  <c r="AA58" i="742"/>
  <c r="AA54" i="742"/>
  <c r="AA110" i="742"/>
  <c r="AA64" i="742"/>
  <c r="AA56" i="742"/>
  <c r="AA59" i="742"/>
  <c r="AA104" i="742"/>
  <c r="AA75" i="742"/>
  <c r="AA51" i="742"/>
  <c r="AA61" i="742"/>
  <c r="AA55" i="742"/>
  <c r="AA53" i="742"/>
  <c r="Z170" i="741"/>
  <c r="O168" i="743"/>
  <c r="P20" i="743"/>
  <c r="AA20" i="743"/>
  <c r="AA168" i="743" s="1"/>
  <c r="AA171" i="744"/>
  <c r="AA61" i="744"/>
  <c r="M198" i="741"/>
  <c r="M93" i="741"/>
  <c r="O170" i="744"/>
  <c r="AA22" i="744"/>
  <c r="P22" i="744"/>
  <c r="Z56" i="742"/>
  <c r="Y65" i="743"/>
  <c r="O109" i="744"/>
  <c r="O176" i="744" s="1"/>
  <c r="L94" i="741"/>
  <c r="L95" i="741" s="1"/>
  <c r="L200" i="741"/>
  <c r="L199" i="741"/>
  <c r="Y74" i="740"/>
  <c r="O85" i="744"/>
  <c r="O191" i="744"/>
  <c r="O79" i="744"/>
  <c r="O185" i="744"/>
  <c r="AB25" i="744"/>
  <c r="P174" i="744"/>
  <c r="Q25" i="744"/>
  <c r="AC162" i="744"/>
  <c r="AC52" i="744"/>
  <c r="AB81" i="744"/>
  <c r="AB187" i="744"/>
  <c r="Z168" i="744"/>
  <c r="Z58" i="744"/>
  <c r="P63" i="741"/>
  <c r="P59" i="741"/>
  <c r="P51" i="741"/>
  <c r="P75" i="741"/>
  <c r="P54" i="741"/>
  <c r="P60" i="741"/>
  <c r="P52" i="741"/>
  <c r="P56" i="741"/>
  <c r="P90" i="741"/>
  <c r="P58" i="741"/>
  <c r="Q7" i="741"/>
  <c r="P55" i="741"/>
  <c r="P53" i="741"/>
  <c r="K211" i="741"/>
  <c r="K106" i="741"/>
  <c r="Z79" i="743"/>
  <c r="Z185" i="743"/>
  <c r="R104" i="744"/>
  <c r="R110" i="744"/>
  <c r="AD12" i="744"/>
  <c r="Z169" i="744"/>
  <c r="Z59" i="744"/>
  <c r="O90" i="742"/>
  <c r="O61" i="742"/>
  <c r="O53" i="742"/>
  <c r="O56" i="742"/>
  <c r="O75" i="742"/>
  <c r="O55" i="742"/>
  <c r="O58" i="742"/>
  <c r="O52" i="742"/>
  <c r="O51" i="742"/>
  <c r="O57" i="742"/>
  <c r="O63" i="742"/>
  <c r="O60" i="742"/>
  <c r="O54" i="742"/>
  <c r="O64" i="742"/>
  <c r="O59" i="742"/>
  <c r="P7" i="742"/>
  <c r="X192" i="744"/>
  <c r="X87" i="744"/>
  <c r="X91" i="744" s="1"/>
  <c r="O171" i="743"/>
  <c r="AA23" i="743"/>
  <c r="AA171" i="743" s="1"/>
  <c r="P23" i="743"/>
  <c r="AA162" i="742"/>
  <c r="AA52" i="742"/>
  <c r="Z175" i="742"/>
  <c r="Y198" i="743"/>
  <c r="O102" i="743"/>
  <c r="O92" i="743"/>
  <c r="M65" i="742"/>
  <c r="AA32" i="743"/>
  <c r="P32" i="743"/>
  <c r="Z52" i="741"/>
  <c r="AA19" i="741"/>
  <c r="AA167" i="741" s="1"/>
  <c r="O167" i="741"/>
  <c r="P19" i="741"/>
  <c r="P57" i="741" s="1"/>
  <c r="N102" i="741"/>
  <c r="N92" i="741"/>
  <c r="AA16" i="741"/>
  <c r="AA164" i="741" s="1"/>
  <c r="P16" i="741"/>
  <c r="O164" i="741"/>
  <c r="Y79" i="741"/>
  <c r="Y185" i="741"/>
  <c r="Y83" i="741"/>
  <c r="Y189" i="741"/>
  <c r="O58" i="743"/>
  <c r="O61" i="743"/>
  <c r="O90" i="743"/>
  <c r="O63" i="743"/>
  <c r="O59" i="743"/>
  <c r="O51" i="743"/>
  <c r="O54" i="743"/>
  <c r="O75" i="743"/>
  <c r="O64" i="743"/>
  <c r="O60" i="743"/>
  <c r="O53" i="743"/>
  <c r="O57" i="743"/>
  <c r="O56" i="743"/>
  <c r="O55" i="743"/>
  <c r="P7" i="743"/>
  <c r="O52" i="743"/>
  <c r="N85" i="743"/>
  <c r="N191" i="743"/>
  <c r="O92" i="742"/>
  <c r="O102" i="742"/>
  <c r="P175" i="744"/>
  <c r="AB9" i="744"/>
  <c r="Q9" i="744"/>
  <c r="U211" i="741"/>
  <c r="U106" i="741"/>
  <c r="N77" i="741"/>
  <c r="N183" i="741"/>
  <c r="Z170" i="744"/>
  <c r="Z60" i="744"/>
  <c r="Z84" i="742"/>
  <c r="Z190" i="742"/>
  <c r="Z59" i="742"/>
  <c r="P170" i="741"/>
  <c r="AB22" i="741"/>
  <c r="Q22" i="741"/>
  <c r="J202" i="744"/>
  <c r="J96" i="744"/>
  <c r="J97" i="744" s="1"/>
  <c r="P57" i="744"/>
  <c r="P58" i="744"/>
  <c r="P54" i="744"/>
  <c r="P64" i="744"/>
  <c r="P53" i="744"/>
  <c r="P52" i="744"/>
  <c r="Q7" i="744"/>
  <c r="P63" i="744"/>
  <c r="P61" i="744"/>
  <c r="P55" i="744"/>
  <c r="P90" i="744"/>
  <c r="P56" i="744"/>
  <c r="P60" i="744"/>
  <c r="O81" i="744"/>
  <c r="O187" i="744"/>
  <c r="P198" i="744"/>
  <c r="Y76" i="741"/>
  <c r="Y182" i="741"/>
  <c r="AA174" i="744"/>
  <c r="AA64" i="744"/>
  <c r="I211" i="744"/>
  <c r="I106" i="744"/>
  <c r="AD4" i="744"/>
  <c r="R162" i="744"/>
  <c r="R163" i="744"/>
  <c r="AB92" i="744"/>
  <c r="AB198" i="744" s="1"/>
  <c r="AB102" i="744"/>
  <c r="O171" i="741"/>
  <c r="AA23" i="741"/>
  <c r="AA171" i="741" s="1"/>
  <c r="P23" i="741"/>
  <c r="X198" i="741"/>
  <c r="X93" i="741"/>
  <c r="O58" i="741"/>
  <c r="O109" i="741" s="1"/>
  <c r="O176" i="741" s="1"/>
  <c r="Z75" i="743"/>
  <c r="Z84" i="743"/>
  <c r="Z190" i="743"/>
  <c r="AC104" i="744"/>
  <c r="AC110" i="744"/>
  <c r="AC57" i="744"/>
  <c r="AC54" i="744"/>
  <c r="AC53" i="744"/>
  <c r="O169" i="744"/>
  <c r="P21" i="744"/>
  <c r="P59" i="744" s="1"/>
  <c r="AA21" i="744"/>
  <c r="N85" i="742"/>
  <c r="N191" i="742"/>
  <c r="AA173" i="741"/>
  <c r="AA105" i="741"/>
  <c r="AA6" i="741"/>
  <c r="P6" i="741"/>
  <c r="O175" i="742"/>
  <c r="AA9" i="742"/>
  <c r="P9" i="742"/>
  <c r="Q48" i="742"/>
  <c r="AB48" i="742"/>
  <c r="AA6" i="744"/>
  <c r="P6" i="744"/>
  <c r="AA11" i="744"/>
  <c r="P11" i="744"/>
  <c r="AA173" i="744"/>
  <c r="AA105" i="744"/>
  <c r="AA63" i="744"/>
  <c r="O181" i="744"/>
  <c r="O161" i="744"/>
  <c r="AA13" i="744"/>
  <c r="P13" i="744"/>
  <c r="AA25" i="741"/>
  <c r="AA174" i="741" s="1"/>
  <c r="O174" i="741"/>
  <c r="P25" i="741"/>
  <c r="Y109" i="744"/>
  <c r="Y176" i="744" s="1"/>
  <c r="Y65" i="744"/>
  <c r="M65" i="744"/>
  <c r="AB18" i="741"/>
  <c r="AB166" i="741" s="1"/>
  <c r="P166" i="741"/>
  <c r="Q18" i="741"/>
  <c r="N198" i="742"/>
  <c r="O165" i="743"/>
  <c r="AA17" i="743"/>
  <c r="AA165" i="743" s="1"/>
  <c r="P17" i="743"/>
  <c r="X192" i="741"/>
  <c r="X87" i="741"/>
  <c r="X91" i="741" s="1"/>
  <c r="H211" i="741"/>
  <c r="H106" i="741"/>
  <c r="V101" i="744"/>
  <c r="V103" i="744" s="1"/>
  <c r="N76" i="743"/>
  <c r="N182" i="743"/>
  <c r="N82" i="743"/>
  <c r="N188" i="743"/>
  <c r="P110" i="742"/>
  <c r="P104" i="742"/>
  <c r="Q12" i="742"/>
  <c r="AB12" i="742"/>
  <c r="Q8" i="742"/>
  <c r="P62" i="742"/>
  <c r="P86" i="742" s="1"/>
  <c r="AA175" i="744"/>
  <c r="U96" i="743"/>
  <c r="U97" i="743" s="1"/>
  <c r="U202" i="743"/>
  <c r="N78" i="741"/>
  <c r="N184" i="741"/>
  <c r="Z63" i="742"/>
  <c r="Z64" i="742"/>
  <c r="N65" i="742" s="1"/>
  <c r="AA170" i="741"/>
  <c r="X93" i="744"/>
  <c r="V101" i="743"/>
  <c r="V103" i="743" s="1"/>
  <c r="Z192" i="740"/>
  <c r="Z87" i="740"/>
  <c r="W100" i="739"/>
  <c r="W107" i="739"/>
  <c r="M199" i="740"/>
  <c r="M94" i="740"/>
  <c r="M200" i="740" s="1"/>
  <c r="P6" i="739"/>
  <c r="AA6" i="739"/>
  <c r="Q173" i="740"/>
  <c r="Q105" i="740"/>
  <c r="AC24" i="740"/>
  <c r="R24" i="740"/>
  <c r="Y83" i="739"/>
  <c r="Y189" i="739"/>
  <c r="Y78" i="739"/>
  <c r="Y184" i="739"/>
  <c r="P169" i="740"/>
  <c r="AB21" i="740"/>
  <c r="Q21" i="740"/>
  <c r="J106" i="739"/>
  <c r="N65" i="740"/>
  <c r="P175" i="740"/>
  <c r="Q9" i="740"/>
  <c r="AB9" i="740"/>
  <c r="Z83" i="740"/>
  <c r="Z189" i="740"/>
  <c r="P55" i="740"/>
  <c r="P90" i="740"/>
  <c r="P61" i="740"/>
  <c r="P52" i="740"/>
  <c r="P64" i="740"/>
  <c r="P51" i="740"/>
  <c r="P57" i="740"/>
  <c r="P75" i="740"/>
  <c r="P53" i="740"/>
  <c r="P60" i="740"/>
  <c r="P58" i="740"/>
  <c r="P59" i="740"/>
  <c r="Q7" i="740"/>
  <c r="P63" i="740"/>
  <c r="P54" i="740"/>
  <c r="P56" i="740"/>
  <c r="U211" i="739"/>
  <c r="U106" i="739"/>
  <c r="O165" i="739"/>
  <c r="AA17" i="739"/>
  <c r="AA165" i="739" s="1"/>
  <c r="P17" i="739"/>
  <c r="L91" i="740"/>
  <c r="N78" i="739"/>
  <c r="N184" i="739"/>
  <c r="L199" i="739"/>
  <c r="L94" i="739"/>
  <c r="L200" i="739" s="1"/>
  <c r="V101" i="739"/>
  <c r="V103" i="739" s="1"/>
  <c r="W199" i="739"/>
  <c r="W94" i="739"/>
  <c r="W95" i="739" s="1"/>
  <c r="O85" i="740"/>
  <c r="O191" i="740"/>
  <c r="O109" i="740"/>
  <c r="O176" i="740" s="1"/>
  <c r="AA48" i="740"/>
  <c r="P48" i="740"/>
  <c r="O164" i="739"/>
  <c r="P16" i="739"/>
  <c r="AA16" i="739"/>
  <c r="AA164" i="739" s="1"/>
  <c r="K94" i="739"/>
  <c r="K200" i="739" s="1"/>
  <c r="K199" i="739"/>
  <c r="P181" i="740"/>
  <c r="P161" i="740"/>
  <c r="AB13" i="740"/>
  <c r="Q13" i="740"/>
  <c r="AA104" i="740"/>
  <c r="AA110" i="740"/>
  <c r="AA63" i="740"/>
  <c r="AA56" i="740"/>
  <c r="AA75" i="740"/>
  <c r="AA61" i="740"/>
  <c r="AA51" i="740"/>
  <c r="AA64" i="740"/>
  <c r="AA54" i="740"/>
  <c r="AA59" i="740"/>
  <c r="AA57" i="740"/>
  <c r="AA55" i="740"/>
  <c r="AA58" i="740"/>
  <c r="AA60" i="740"/>
  <c r="AA162" i="740"/>
  <c r="AA52" i="740"/>
  <c r="AA65" i="740" s="1"/>
  <c r="AA53" i="740"/>
  <c r="AA171" i="740"/>
  <c r="AC23" i="739"/>
  <c r="R23" i="739"/>
  <c r="AC48" i="739"/>
  <c r="R48" i="739"/>
  <c r="AD48" i="739" s="1"/>
  <c r="W96" i="740"/>
  <c r="W97" i="740" s="1"/>
  <c r="W202" i="740"/>
  <c r="N83" i="739"/>
  <c r="N189" i="739"/>
  <c r="N79" i="739"/>
  <c r="N185" i="739"/>
  <c r="P166" i="740"/>
  <c r="AB18" i="740"/>
  <c r="AB166" i="740" s="1"/>
  <c r="Q18" i="740"/>
  <c r="AA175" i="739"/>
  <c r="O104" i="739"/>
  <c r="O110" i="739"/>
  <c r="AA12" i="739"/>
  <c r="P12" i="739"/>
  <c r="O171" i="739"/>
  <c r="O170" i="739"/>
  <c r="O162" i="739"/>
  <c r="O163" i="739"/>
  <c r="X95" i="740"/>
  <c r="O181" i="739"/>
  <c r="O161" i="739"/>
  <c r="AA13" i="739"/>
  <c r="P13" i="739"/>
  <c r="AA6" i="740"/>
  <c r="P6" i="740"/>
  <c r="AA32" i="739"/>
  <c r="P32" i="739"/>
  <c r="Z98" i="740"/>
  <c r="Z109" i="740"/>
  <c r="Z176" i="740" s="1"/>
  <c r="Z74" i="740"/>
  <c r="Z80" i="740"/>
  <c r="Z186" i="740"/>
  <c r="AC20" i="740"/>
  <c r="R20" i="740"/>
  <c r="O77" i="740"/>
  <c r="O183" i="740"/>
  <c r="O76" i="740"/>
  <c r="O182" i="740"/>
  <c r="Y80" i="739"/>
  <c r="Y186" i="739"/>
  <c r="AB25" i="739"/>
  <c r="AB174" i="739" s="1"/>
  <c r="P174" i="739"/>
  <c r="Q25" i="739"/>
  <c r="AA161" i="740"/>
  <c r="AA181" i="740"/>
  <c r="P169" i="739"/>
  <c r="AB21" i="739"/>
  <c r="Q21" i="739"/>
  <c r="P110" i="740"/>
  <c r="P104" i="740"/>
  <c r="AB12" i="740"/>
  <c r="Q12" i="740"/>
  <c r="P162" i="740"/>
  <c r="P163" i="740"/>
  <c r="P171" i="740"/>
  <c r="N109" i="739"/>
  <c r="N176" i="739" s="1"/>
  <c r="N80" i="739"/>
  <c r="N186" i="739"/>
  <c r="P175" i="739"/>
  <c r="AB9" i="739"/>
  <c r="Q9" i="739"/>
  <c r="Z57" i="739"/>
  <c r="Z64" i="739"/>
  <c r="Z59" i="739"/>
  <c r="Z110" i="739"/>
  <c r="Z63" i="739"/>
  <c r="Z75" i="739"/>
  <c r="Z104" i="739"/>
  <c r="Z56" i="739"/>
  <c r="Z54" i="739"/>
  <c r="Z61" i="739"/>
  <c r="Z60" i="739"/>
  <c r="Z58" i="739"/>
  <c r="Z55" i="739"/>
  <c r="Z51" i="739"/>
  <c r="Z53" i="739"/>
  <c r="Z52" i="739"/>
  <c r="Z170" i="739"/>
  <c r="Z162" i="739"/>
  <c r="Z171" i="739"/>
  <c r="M198" i="739"/>
  <c r="P168" i="739"/>
  <c r="AB20" i="739"/>
  <c r="Q20" i="739"/>
  <c r="Z161" i="739"/>
  <c r="Z181" i="739"/>
  <c r="Y93" i="740"/>
  <c r="Z79" i="740"/>
  <c r="Z185" i="740"/>
  <c r="O82" i="740"/>
  <c r="O188" i="740"/>
  <c r="P167" i="739"/>
  <c r="AB19" i="739"/>
  <c r="AB167" i="739" s="1"/>
  <c r="Q19" i="739"/>
  <c r="Z84" i="740"/>
  <c r="Z190" i="740"/>
  <c r="O84" i="740"/>
  <c r="O190" i="740"/>
  <c r="J101" i="739"/>
  <c r="J103" i="739" s="1"/>
  <c r="K101" i="740"/>
  <c r="K103" i="740" s="1"/>
  <c r="V202" i="739"/>
  <c r="V96" i="739"/>
  <c r="V97" i="739" s="1"/>
  <c r="Y85" i="739"/>
  <c r="Y191" i="739"/>
  <c r="Y109" i="739"/>
  <c r="Y176" i="739" s="1"/>
  <c r="M65" i="739"/>
  <c r="M93" i="739" s="1"/>
  <c r="Y65" i="739"/>
  <c r="Y74" i="739" s="1"/>
  <c r="I202" i="739"/>
  <c r="I96" i="739"/>
  <c r="I97" i="739" s="1"/>
  <c r="N82" i="739"/>
  <c r="N188" i="739"/>
  <c r="R22" i="739"/>
  <c r="AC22" i="739"/>
  <c r="K95" i="740"/>
  <c r="N102" i="739"/>
  <c r="N92" i="739"/>
  <c r="Z76" i="740"/>
  <c r="Z182" i="740"/>
  <c r="P174" i="740"/>
  <c r="AB25" i="740"/>
  <c r="AB174" i="740" s="1"/>
  <c r="Q25" i="740"/>
  <c r="AB32" i="740"/>
  <c r="Q32" i="740"/>
  <c r="AC11" i="740"/>
  <c r="R11" i="740"/>
  <c r="AD11" i="740" s="1"/>
  <c r="J106" i="740"/>
  <c r="J211" i="740"/>
  <c r="Z78" i="740"/>
  <c r="Z184" i="740"/>
  <c r="O79" i="740"/>
  <c r="O185" i="740"/>
  <c r="X198" i="739"/>
  <c r="X93" i="739"/>
  <c r="Y82" i="739"/>
  <c r="Y188" i="739"/>
  <c r="Y185" i="739"/>
  <c r="Y79" i="739"/>
  <c r="P164" i="740"/>
  <c r="AB16" i="740"/>
  <c r="AB164" i="740" s="1"/>
  <c r="Q16" i="740"/>
  <c r="AA11" i="739"/>
  <c r="P11" i="739"/>
  <c r="O102" i="740"/>
  <c r="O92" i="740"/>
  <c r="O198" i="740" s="1"/>
  <c r="O166" i="739"/>
  <c r="P18" i="739"/>
  <c r="AA18" i="739"/>
  <c r="AA166" i="739" s="1"/>
  <c r="O63" i="739"/>
  <c r="O56" i="739"/>
  <c r="O75" i="739"/>
  <c r="O64" i="739"/>
  <c r="O60" i="739"/>
  <c r="O51" i="739"/>
  <c r="O90" i="739"/>
  <c r="O57" i="739"/>
  <c r="O61" i="739"/>
  <c r="O53" i="739"/>
  <c r="O54" i="739"/>
  <c r="O52" i="739"/>
  <c r="P7" i="739"/>
  <c r="O58" i="739"/>
  <c r="O55" i="739"/>
  <c r="O59" i="739"/>
  <c r="N76" i="739"/>
  <c r="N182" i="739"/>
  <c r="AC4" i="739"/>
  <c r="R4" i="739"/>
  <c r="O168" i="739"/>
  <c r="Z92" i="740"/>
  <c r="Z198" i="740" s="1"/>
  <c r="Z102" i="740"/>
  <c r="O81" i="740"/>
  <c r="O187" i="740"/>
  <c r="O62" i="740"/>
  <c r="O86" i="740" s="1"/>
  <c r="P8" i="740"/>
  <c r="L199" i="740"/>
  <c r="L94" i="740"/>
  <c r="L200" i="740" s="1"/>
  <c r="R167" i="740"/>
  <c r="AD19" i="740"/>
  <c r="AD167" i="740" s="1"/>
  <c r="Z82" i="740"/>
  <c r="Z188" i="740"/>
  <c r="O78" i="740"/>
  <c r="O184" i="740"/>
  <c r="O83" i="740"/>
  <c r="O189" i="740"/>
  <c r="AA49" i="740"/>
  <c r="P49" i="740"/>
  <c r="Y84" i="739"/>
  <c r="Y190" i="739"/>
  <c r="AA31" i="740"/>
  <c r="P31" i="740"/>
  <c r="K100" i="739"/>
  <c r="K107" i="739"/>
  <c r="AE107" i="739" s="1"/>
  <c r="N84" i="739"/>
  <c r="N190" i="739"/>
  <c r="N77" i="739"/>
  <c r="N183" i="739"/>
  <c r="M192" i="740"/>
  <c r="M87" i="740"/>
  <c r="M91" i="740" s="1"/>
  <c r="L87" i="739"/>
  <c r="L192" i="739"/>
  <c r="L98" i="739"/>
  <c r="L74" i="739"/>
  <c r="O173" i="739"/>
  <c r="O105" i="739"/>
  <c r="AA24" i="739"/>
  <c r="P24" i="739"/>
  <c r="Y192" i="740"/>
  <c r="Y87" i="740"/>
  <c r="Y91" i="740" s="1"/>
  <c r="P8" i="739"/>
  <c r="O62" i="739"/>
  <c r="O86" i="739" s="1"/>
  <c r="AD23" i="740"/>
  <c r="X101" i="740"/>
  <c r="X103" i="740" s="1"/>
  <c r="AC47" i="740"/>
  <c r="R47" i="740"/>
  <c r="AD47" i="740" s="1"/>
  <c r="Z81" i="740"/>
  <c r="Z187" i="740"/>
  <c r="Z85" i="740"/>
  <c r="Z191" i="740"/>
  <c r="O80" i="740"/>
  <c r="O186" i="740"/>
  <c r="AB173" i="740"/>
  <c r="AB105" i="740"/>
  <c r="V211" i="740"/>
  <c r="V106" i="740"/>
  <c r="Y76" i="739"/>
  <c r="Y182" i="739"/>
  <c r="Y81" i="739"/>
  <c r="Y187" i="739"/>
  <c r="Y92" i="739"/>
  <c r="Y102" i="739"/>
  <c r="P170" i="740"/>
  <c r="AB22" i="740"/>
  <c r="AB170" i="740" s="1"/>
  <c r="Q22" i="740"/>
  <c r="N81" i="739"/>
  <c r="N187" i="739"/>
  <c r="N85" i="739"/>
  <c r="N191" i="739"/>
  <c r="X192" i="739"/>
  <c r="X87" i="739"/>
  <c r="X91" i="739" s="1"/>
  <c r="Z173" i="739"/>
  <c r="Z105" i="739"/>
  <c r="T211" i="739"/>
  <c r="T106" i="739"/>
  <c r="AA175" i="740"/>
  <c r="W107" i="738"/>
  <c r="W100" i="738"/>
  <c r="X108" i="738"/>
  <c r="X100" i="738"/>
  <c r="O81" i="738"/>
  <c r="O187" i="738"/>
  <c r="O80" i="738"/>
  <c r="O186" i="738"/>
  <c r="N79" i="738"/>
  <c r="N185" i="738"/>
  <c r="P181" i="738"/>
  <c r="P161" i="738"/>
  <c r="Q13" i="738"/>
  <c r="AB13" i="738"/>
  <c r="Z84" i="738"/>
  <c r="Z190" i="738"/>
  <c r="O82" i="738"/>
  <c r="O188" i="738"/>
  <c r="Y65" i="738"/>
  <c r="Y98" i="738" s="1"/>
  <c r="AB4" i="738"/>
  <c r="Q4" i="738"/>
  <c r="P162" i="738"/>
  <c r="P163" i="738"/>
  <c r="AA47" i="738"/>
  <c r="P47" i="738"/>
  <c r="J95" i="738"/>
  <c r="AA110" i="738"/>
  <c r="AA104" i="738"/>
  <c r="AA75" i="738"/>
  <c r="AA58" i="738"/>
  <c r="AA51" i="738"/>
  <c r="AA54" i="738"/>
  <c r="AA63" i="738"/>
  <c r="AA55" i="738"/>
  <c r="AA60" i="738"/>
  <c r="AA53" i="738"/>
  <c r="O109" i="738"/>
  <c r="O176" i="738" s="1"/>
  <c r="Z80" i="738"/>
  <c r="Z186" i="738"/>
  <c r="I101" i="738"/>
  <c r="I103" i="738" s="1"/>
  <c r="Q8" i="738"/>
  <c r="P62" i="738"/>
  <c r="P86" i="738" s="1"/>
  <c r="AA31" i="738"/>
  <c r="P31" i="738"/>
  <c r="O174" i="738"/>
  <c r="P25" i="738"/>
  <c r="AA25" i="738"/>
  <c r="AA174" i="738" s="1"/>
  <c r="V202" i="738"/>
  <c r="V96" i="738"/>
  <c r="V97" i="738" s="1"/>
  <c r="P90" i="738"/>
  <c r="P64" i="738"/>
  <c r="P60" i="738"/>
  <c r="P75" i="738"/>
  <c r="P56" i="738"/>
  <c r="P52" i="738"/>
  <c r="P63" i="738"/>
  <c r="P51" i="738"/>
  <c r="P59" i="738"/>
  <c r="P54" i="738"/>
  <c r="P61" i="738"/>
  <c r="Q7" i="738"/>
  <c r="P53" i="738"/>
  <c r="P58" i="738"/>
  <c r="O76" i="738"/>
  <c r="O182" i="738"/>
  <c r="N109" i="738"/>
  <c r="N176" i="738" s="1"/>
  <c r="O77" i="738"/>
  <c r="O183" i="738"/>
  <c r="O169" i="738"/>
  <c r="P21" i="738"/>
  <c r="AA21" i="738"/>
  <c r="AA169" i="738" s="1"/>
  <c r="Z83" i="738"/>
  <c r="Z189" i="738"/>
  <c r="L192" i="738"/>
  <c r="L87" i="738"/>
  <c r="L91" i="738" s="1"/>
  <c r="L74" i="738"/>
  <c r="L98" i="738"/>
  <c r="L93" i="738"/>
  <c r="AA52" i="738"/>
  <c r="AA162" i="738"/>
  <c r="Y80" i="738"/>
  <c r="Y186" i="738"/>
  <c r="Y79" i="738"/>
  <c r="Y185" i="738"/>
  <c r="M65" i="738"/>
  <c r="P110" i="738"/>
  <c r="P104" i="738"/>
  <c r="AB12" i="738"/>
  <c r="Q12" i="738"/>
  <c r="AB49" i="738"/>
  <c r="Q49" i="738"/>
  <c r="AA175" i="738"/>
  <c r="O83" i="738"/>
  <c r="O189" i="738"/>
  <c r="O79" i="738"/>
  <c r="O185" i="738"/>
  <c r="O170" i="738"/>
  <c r="AA22" i="738"/>
  <c r="AA170" i="738" s="1"/>
  <c r="P22" i="738"/>
  <c r="O166" i="738"/>
  <c r="AA18" i="738"/>
  <c r="AA166" i="738" s="1"/>
  <c r="P18" i="738"/>
  <c r="J101" i="738"/>
  <c r="J103" i="738" s="1"/>
  <c r="I211" i="738"/>
  <c r="I106" i="738"/>
  <c r="P164" i="738"/>
  <c r="Q16" i="738"/>
  <c r="AB16" i="738"/>
  <c r="AB164" i="738" s="1"/>
  <c r="AA32" i="738"/>
  <c r="P32" i="738"/>
  <c r="P168" i="738"/>
  <c r="Q20" i="738"/>
  <c r="AB20" i="738"/>
  <c r="AB168" i="738" s="1"/>
  <c r="O60" i="738"/>
  <c r="O85" i="738"/>
  <c r="O191" i="738"/>
  <c r="W199" i="738"/>
  <c r="W94" i="738"/>
  <c r="W200" i="738" s="1"/>
  <c r="AB11" i="738"/>
  <c r="Q11" i="738"/>
  <c r="O102" i="738"/>
  <c r="O92" i="738"/>
  <c r="O198" i="738" s="1"/>
  <c r="O167" i="738"/>
  <c r="AA19" i="738"/>
  <c r="AA167" i="738" s="1"/>
  <c r="P19" i="738"/>
  <c r="P175" i="738"/>
  <c r="AB9" i="738"/>
  <c r="Q9" i="738"/>
  <c r="Z102" i="738"/>
  <c r="Z92" i="738"/>
  <c r="Z198" i="738" s="1"/>
  <c r="K199" i="738"/>
  <c r="K94" i="738"/>
  <c r="K95" i="738" s="1"/>
  <c r="Z78" i="738"/>
  <c r="Z184" i="738"/>
  <c r="K91" i="738"/>
  <c r="N85" i="738"/>
  <c r="N191" i="738"/>
  <c r="O165" i="738"/>
  <c r="P17" i="738"/>
  <c r="AA17" i="738"/>
  <c r="AA165" i="738" s="1"/>
  <c r="AA164" i="738"/>
  <c r="Z64" i="738"/>
  <c r="Y85" i="738"/>
  <c r="Y191" i="738"/>
  <c r="Y93" i="738"/>
  <c r="P48" i="738"/>
  <c r="AA48" i="738"/>
  <c r="Z61" i="738"/>
  <c r="Z82" i="738"/>
  <c r="Z188" i="738"/>
  <c r="P173" i="738"/>
  <c r="P105" i="738"/>
  <c r="Q24" i="738"/>
  <c r="AB24" i="738"/>
  <c r="AA6" i="738"/>
  <c r="P6" i="738"/>
  <c r="Y81" i="738"/>
  <c r="Y187" i="738"/>
  <c r="O171" i="738"/>
  <c r="AA23" i="738"/>
  <c r="AA171" i="738" s="1"/>
  <c r="P23" i="738"/>
  <c r="AA168" i="738"/>
  <c r="O64" i="738"/>
  <c r="O78" i="738"/>
  <c r="O184" i="738"/>
  <c r="U202" i="738"/>
  <c r="U96" i="738"/>
  <c r="U97" i="738" s="1"/>
  <c r="AA181" i="738"/>
  <c r="AA161" i="738"/>
  <c r="Z57" i="738"/>
  <c r="Z55" i="738"/>
  <c r="AA173" i="738"/>
  <c r="AA105" i="738"/>
  <c r="Z76" i="738"/>
  <c r="Z182" i="738"/>
  <c r="N198" i="738"/>
  <c r="N8" i="664"/>
  <c r="W15" i="664"/>
  <c r="O65" i="740" l="1"/>
  <c r="Y108" i="746"/>
  <c r="Y100" i="746"/>
  <c r="X100" i="746"/>
  <c r="X108" i="746"/>
  <c r="W202" i="746"/>
  <c r="W96" i="746"/>
  <c r="W97" i="746" s="1"/>
  <c r="X108" i="745"/>
  <c r="X100" i="745"/>
  <c r="K202" i="745"/>
  <c r="K96" i="745"/>
  <c r="K97" i="745" s="1"/>
  <c r="O79" i="745"/>
  <c r="O185" i="745"/>
  <c r="O81" i="745"/>
  <c r="O187" i="745"/>
  <c r="Z76" i="745"/>
  <c r="Z182" i="745"/>
  <c r="J211" i="746"/>
  <c r="J106" i="746"/>
  <c r="P166" i="746"/>
  <c r="AB18" i="746"/>
  <c r="Q18" i="746"/>
  <c r="P175" i="746"/>
  <c r="AB9" i="746"/>
  <c r="Q9" i="746"/>
  <c r="P104" i="745"/>
  <c r="AB12" i="745"/>
  <c r="P110" i="745"/>
  <c r="Q12" i="745"/>
  <c r="P162" i="745"/>
  <c r="P163" i="745"/>
  <c r="AA104" i="746"/>
  <c r="AA54" i="746"/>
  <c r="AA110" i="746"/>
  <c r="AA64" i="746"/>
  <c r="AA59" i="746"/>
  <c r="AA61" i="746"/>
  <c r="AA63" i="746"/>
  <c r="AA51" i="746"/>
  <c r="AA75" i="746"/>
  <c r="AA60" i="746"/>
  <c r="AA56" i="746"/>
  <c r="AA55" i="746"/>
  <c r="AA58" i="746"/>
  <c r="AA57" i="746"/>
  <c r="AA53" i="746"/>
  <c r="Z80" i="745"/>
  <c r="Z186" i="745"/>
  <c r="W96" i="745"/>
  <c r="W97" i="745" s="1"/>
  <c r="W202" i="745"/>
  <c r="O77" i="746"/>
  <c r="O183" i="746"/>
  <c r="M199" i="745"/>
  <c r="M94" i="745"/>
  <c r="M200" i="745" s="1"/>
  <c r="P164" i="746"/>
  <c r="AB16" i="746"/>
  <c r="Q16" i="746"/>
  <c r="M199" i="746"/>
  <c r="M94" i="746"/>
  <c r="M200" i="746" s="1"/>
  <c r="M100" i="745"/>
  <c r="M108" i="745"/>
  <c r="K95" i="744"/>
  <c r="W95" i="741"/>
  <c r="O76" i="745"/>
  <c r="O182" i="745"/>
  <c r="O78" i="745"/>
  <c r="O184" i="745"/>
  <c r="Z76" i="746"/>
  <c r="Z182" i="746"/>
  <c r="Z78" i="746"/>
  <c r="Z184" i="746"/>
  <c r="AA175" i="746"/>
  <c r="AA104" i="745"/>
  <c r="AA61" i="745"/>
  <c r="AA63" i="745"/>
  <c r="AA110" i="745"/>
  <c r="AA59" i="745"/>
  <c r="AA54" i="745"/>
  <c r="AA75" i="745"/>
  <c r="AA60" i="745"/>
  <c r="AA55" i="745"/>
  <c r="AA64" i="745"/>
  <c r="AA57" i="745"/>
  <c r="AA51" i="745"/>
  <c r="AA56" i="745"/>
  <c r="AA58" i="745"/>
  <c r="AA53" i="745"/>
  <c r="AA52" i="745"/>
  <c r="O65" i="745" s="1"/>
  <c r="AA162" i="745"/>
  <c r="Q170" i="745"/>
  <c r="R22" i="745"/>
  <c r="AC22" i="745"/>
  <c r="O102" i="746"/>
  <c r="O92" i="746"/>
  <c r="Z81" i="745"/>
  <c r="Z187" i="745"/>
  <c r="P165" i="745"/>
  <c r="AB17" i="745"/>
  <c r="AB165" i="745" s="1"/>
  <c r="Q17" i="745"/>
  <c r="R22" i="746"/>
  <c r="AC22" i="746"/>
  <c r="R174" i="745"/>
  <c r="AD25" i="745"/>
  <c r="AD174" i="745" s="1"/>
  <c r="P181" i="746"/>
  <c r="P161" i="746"/>
  <c r="Q13" i="746"/>
  <c r="AB13" i="746"/>
  <c r="O81" i="746"/>
  <c r="O187" i="746"/>
  <c r="AB48" i="745"/>
  <c r="Q48" i="745"/>
  <c r="P166" i="745"/>
  <c r="AB18" i="745"/>
  <c r="AB166" i="745" s="1"/>
  <c r="Q18" i="745"/>
  <c r="AC23" i="745"/>
  <c r="R23" i="745"/>
  <c r="AA171" i="745"/>
  <c r="AA161" i="745"/>
  <c r="W101" i="745"/>
  <c r="W103" i="745"/>
  <c r="X95" i="742"/>
  <c r="O80" i="745"/>
  <c r="O186" i="745"/>
  <c r="O83" i="745"/>
  <c r="O189" i="745"/>
  <c r="X199" i="745"/>
  <c r="X94" i="745"/>
  <c r="X200" i="745" s="1"/>
  <c r="X95" i="745"/>
  <c r="Z85" i="746"/>
  <c r="Z191" i="746"/>
  <c r="Z79" i="746"/>
  <c r="Z185" i="746"/>
  <c r="AB4" i="746"/>
  <c r="Q4" i="746"/>
  <c r="P162" i="746"/>
  <c r="P163" i="746"/>
  <c r="O102" i="745"/>
  <c r="O92" i="745"/>
  <c r="AB170" i="745"/>
  <c r="L200" i="746"/>
  <c r="L199" i="746"/>
  <c r="L94" i="746"/>
  <c r="L95" i="746"/>
  <c r="Z79" i="745"/>
  <c r="Z185" i="745"/>
  <c r="Z85" i="745"/>
  <c r="Z191" i="745"/>
  <c r="AA161" i="746"/>
  <c r="AA181" i="746"/>
  <c r="O79" i="746"/>
  <c r="O185" i="746"/>
  <c r="R23" i="746"/>
  <c r="AC23" i="746"/>
  <c r="AB49" i="745"/>
  <c r="Q49" i="745"/>
  <c r="AB171" i="745"/>
  <c r="R31" i="746"/>
  <c r="AD31" i="746" s="1"/>
  <c r="AC31" i="746"/>
  <c r="Y198" i="746"/>
  <c r="Y93" i="746"/>
  <c r="V211" i="745"/>
  <c r="V106" i="745"/>
  <c r="Q181" i="745"/>
  <c r="Q161" i="745"/>
  <c r="AC13" i="745"/>
  <c r="R13" i="745"/>
  <c r="N198" i="746"/>
  <c r="N198" i="745"/>
  <c r="Z82" i="746"/>
  <c r="Z188" i="746"/>
  <c r="Z80" i="746"/>
  <c r="Z186" i="746"/>
  <c r="AA162" i="746"/>
  <c r="AA52" i="746"/>
  <c r="P170" i="745"/>
  <c r="AA174" i="746"/>
  <c r="Z65" i="746"/>
  <c r="P167" i="745"/>
  <c r="Q19" i="745"/>
  <c r="AB19" i="745"/>
  <c r="AB167" i="745" s="1"/>
  <c r="Z84" i="745"/>
  <c r="Z190" i="745"/>
  <c r="Z82" i="745"/>
  <c r="Z188" i="745"/>
  <c r="P170" i="746"/>
  <c r="AA169" i="745"/>
  <c r="O83" i="746"/>
  <c r="O189" i="746"/>
  <c r="O80" i="746"/>
  <c r="O186" i="746"/>
  <c r="J101" i="745"/>
  <c r="J103" i="745" s="1"/>
  <c r="AA170" i="746"/>
  <c r="L108" i="745"/>
  <c r="L100" i="745"/>
  <c r="AB173" i="745"/>
  <c r="AB105" i="745"/>
  <c r="P171" i="745"/>
  <c r="L91" i="746"/>
  <c r="Y192" i="745"/>
  <c r="Y87" i="745"/>
  <c r="Y91" i="745" s="1"/>
  <c r="AA173" i="746"/>
  <c r="AB181" i="745"/>
  <c r="AB161" i="745"/>
  <c r="P64" i="745"/>
  <c r="P60" i="745"/>
  <c r="P52" i="745"/>
  <c r="P58" i="745"/>
  <c r="P61" i="745"/>
  <c r="P53" i="745"/>
  <c r="P75" i="745"/>
  <c r="P59" i="745"/>
  <c r="P54" i="745"/>
  <c r="P57" i="745"/>
  <c r="P55" i="745"/>
  <c r="P90" i="745"/>
  <c r="P63" i="745"/>
  <c r="P51" i="745"/>
  <c r="Q7" i="745"/>
  <c r="P56" i="745"/>
  <c r="O85" i="745"/>
  <c r="O191" i="745"/>
  <c r="AB47" i="745"/>
  <c r="Q47" i="745"/>
  <c r="Z65" i="745"/>
  <c r="J211" i="745"/>
  <c r="J106" i="745"/>
  <c r="Z84" i="746"/>
  <c r="Z190" i="746"/>
  <c r="Z109" i="746"/>
  <c r="Z176" i="746" s="1"/>
  <c r="Z74" i="746"/>
  <c r="Z98" i="746"/>
  <c r="P175" i="745"/>
  <c r="AB9" i="745"/>
  <c r="Q9" i="745"/>
  <c r="Z78" i="745"/>
  <c r="Z184" i="745"/>
  <c r="K101" i="746"/>
  <c r="R21" i="746"/>
  <c r="AC21" i="746"/>
  <c r="P169" i="745"/>
  <c r="Q21" i="745"/>
  <c r="AB21" i="745"/>
  <c r="AB169" i="745" s="1"/>
  <c r="O85" i="746"/>
  <c r="O191" i="746"/>
  <c r="O84" i="746"/>
  <c r="O190" i="746"/>
  <c r="AA165" i="746"/>
  <c r="P171" i="746"/>
  <c r="AA171" i="746"/>
  <c r="Q105" i="745"/>
  <c r="Q173" i="745"/>
  <c r="R24" i="745"/>
  <c r="AC24" i="745"/>
  <c r="Q173" i="746"/>
  <c r="Q105" i="746"/>
  <c r="R24" i="746"/>
  <c r="AC24" i="746"/>
  <c r="V202" i="746"/>
  <c r="V96" i="746"/>
  <c r="V97" i="746" s="1"/>
  <c r="AB11" i="745"/>
  <c r="Q11" i="745"/>
  <c r="Y98" i="741"/>
  <c r="P161" i="745"/>
  <c r="O109" i="745"/>
  <c r="O176" i="745" s="1"/>
  <c r="O82" i="745"/>
  <c r="O188" i="745"/>
  <c r="Z83" i="746"/>
  <c r="Z189" i="746"/>
  <c r="AA175" i="745"/>
  <c r="P168" i="745"/>
  <c r="AB20" i="745"/>
  <c r="AB168" i="745" s="1"/>
  <c r="Q20" i="745"/>
  <c r="N65" i="746"/>
  <c r="AB169" i="746"/>
  <c r="O109" i="746"/>
  <c r="O176" i="746" s="1"/>
  <c r="O82" i="746"/>
  <c r="O188" i="746"/>
  <c r="P165" i="746"/>
  <c r="AB17" i="746"/>
  <c r="AB165" i="746" s="1"/>
  <c r="Q17" i="746"/>
  <c r="L199" i="745"/>
  <c r="L94" i="745"/>
  <c r="L200" i="745" s="1"/>
  <c r="L95" i="745"/>
  <c r="M87" i="746"/>
  <c r="M91" i="746" s="1"/>
  <c r="M192" i="746"/>
  <c r="M98" i="746"/>
  <c r="M74" i="746"/>
  <c r="AB173" i="746"/>
  <c r="AB105" i="746"/>
  <c r="P62" i="746"/>
  <c r="P86" i="746" s="1"/>
  <c r="Q8" i="746"/>
  <c r="R6" i="745"/>
  <c r="AC6" i="745"/>
  <c r="P168" i="746"/>
  <c r="AB20" i="746"/>
  <c r="AB168" i="746" s="1"/>
  <c r="Q20" i="746"/>
  <c r="O84" i="745"/>
  <c r="O190" i="745"/>
  <c r="P164" i="745"/>
  <c r="AB16" i="745"/>
  <c r="AB164" i="745" s="1"/>
  <c r="Q16" i="745"/>
  <c r="N65" i="745"/>
  <c r="N93" i="745" s="1"/>
  <c r="Z81" i="746"/>
  <c r="Z187" i="746"/>
  <c r="Z102" i="746"/>
  <c r="Z92" i="746"/>
  <c r="Z109" i="745"/>
  <c r="Z176" i="745" s="1"/>
  <c r="Z98" i="745"/>
  <c r="P169" i="746"/>
  <c r="O76" i="746"/>
  <c r="O182" i="746"/>
  <c r="AA167" i="746"/>
  <c r="K211" i="746"/>
  <c r="K106" i="746"/>
  <c r="Q62" i="745"/>
  <c r="Q86" i="745" s="1"/>
  <c r="R8" i="745"/>
  <c r="R62" i="745" s="1"/>
  <c r="R86" i="745" s="1"/>
  <c r="AA168" i="746"/>
  <c r="L95" i="740"/>
  <c r="O77" i="745"/>
  <c r="O183" i="745"/>
  <c r="AA166" i="746"/>
  <c r="Q174" i="746"/>
  <c r="R25" i="746"/>
  <c r="AC25" i="746"/>
  <c r="P104" i="746"/>
  <c r="P110" i="746"/>
  <c r="Q12" i="746"/>
  <c r="AB12" i="746"/>
  <c r="AB170" i="746" s="1"/>
  <c r="Z102" i="745"/>
  <c r="Z92" i="745"/>
  <c r="Z83" i="745"/>
  <c r="Z189" i="745"/>
  <c r="X200" i="746"/>
  <c r="X199" i="746"/>
  <c r="X94" i="746"/>
  <c r="X95" i="746" s="1"/>
  <c r="R6" i="746"/>
  <c r="AC6" i="746"/>
  <c r="P61" i="746"/>
  <c r="P53" i="746"/>
  <c r="P60" i="746"/>
  <c r="P56" i="746"/>
  <c r="P75" i="746"/>
  <c r="P63" i="746"/>
  <c r="P90" i="746"/>
  <c r="P64" i="746"/>
  <c r="P54" i="746"/>
  <c r="P59" i="746"/>
  <c r="P58" i="746"/>
  <c r="P57" i="746"/>
  <c r="P55" i="746"/>
  <c r="P52" i="746"/>
  <c r="Q7" i="746"/>
  <c r="P51" i="746"/>
  <c r="O78" i="746"/>
  <c r="O184" i="746"/>
  <c r="AA169" i="746"/>
  <c r="X200" i="738"/>
  <c r="X95" i="738"/>
  <c r="P167" i="746"/>
  <c r="AB19" i="746"/>
  <c r="AB167" i="746" s="1"/>
  <c r="Q19" i="746"/>
  <c r="P173" i="746"/>
  <c r="Y198" i="745"/>
  <c r="Y93" i="745"/>
  <c r="K101" i="745"/>
  <c r="K103" i="745"/>
  <c r="AA164" i="746"/>
  <c r="X108" i="743"/>
  <c r="X100" i="743"/>
  <c r="AA76" i="741"/>
  <c r="AA182" i="741"/>
  <c r="N192" i="742"/>
  <c r="N87" i="742"/>
  <c r="N91" i="742" s="1"/>
  <c r="N93" i="742"/>
  <c r="N74" i="742"/>
  <c r="N98" i="742"/>
  <c r="P83" i="744"/>
  <c r="P189" i="744"/>
  <c r="P81" i="741"/>
  <c r="P187" i="741"/>
  <c r="X108" i="744"/>
  <c r="X100" i="744"/>
  <c r="L202" i="741"/>
  <c r="L96" i="741"/>
  <c r="L97" i="741" s="1"/>
  <c r="L106" i="741" s="1"/>
  <c r="M100" i="743"/>
  <c r="M108" i="743"/>
  <c r="X108" i="741"/>
  <c r="X100" i="741"/>
  <c r="Q62" i="742"/>
  <c r="Q86" i="742" s="1"/>
  <c r="R8" i="742"/>
  <c r="R62" i="742" s="1"/>
  <c r="R86" i="742" s="1"/>
  <c r="P165" i="743"/>
  <c r="AB17" i="743"/>
  <c r="AB165" i="743" s="1"/>
  <c r="Q17" i="743"/>
  <c r="M192" i="744"/>
  <c r="M87" i="744"/>
  <c r="M91" i="744" s="1"/>
  <c r="M74" i="744"/>
  <c r="M93" i="744"/>
  <c r="M98" i="744"/>
  <c r="P181" i="744"/>
  <c r="P161" i="744"/>
  <c r="AB13" i="744"/>
  <c r="Q13" i="744"/>
  <c r="AA175" i="742"/>
  <c r="AA65" i="742"/>
  <c r="AA98" i="742" s="1"/>
  <c r="O65" i="742"/>
  <c r="AB23" i="741"/>
  <c r="Q23" i="741"/>
  <c r="P171" i="741"/>
  <c r="P85" i="744"/>
  <c r="P191" i="744"/>
  <c r="P75" i="744"/>
  <c r="O198" i="742"/>
  <c r="O77" i="743"/>
  <c r="O183" i="743"/>
  <c r="O79" i="742"/>
  <c r="O185" i="742"/>
  <c r="AD110" i="744"/>
  <c r="AD104" i="744"/>
  <c r="AD57" i="744"/>
  <c r="AD53" i="744"/>
  <c r="P80" i="741"/>
  <c r="P186" i="741"/>
  <c r="P83" i="741"/>
  <c r="P189" i="741"/>
  <c r="Q174" i="744"/>
  <c r="AC25" i="744"/>
  <c r="R25" i="744"/>
  <c r="Y192" i="743"/>
  <c r="Y87" i="743"/>
  <c r="Y91" i="743" s="1"/>
  <c r="Y74" i="743"/>
  <c r="AA85" i="744"/>
  <c r="AA191" i="744"/>
  <c r="AA85" i="742"/>
  <c r="AA191" i="742"/>
  <c r="AA78" i="742"/>
  <c r="AA184" i="742"/>
  <c r="Z82" i="741"/>
  <c r="Z188" i="741"/>
  <c r="Z84" i="741"/>
  <c r="Z190" i="741"/>
  <c r="K211" i="742"/>
  <c r="K106" i="742"/>
  <c r="AC4" i="742"/>
  <c r="R4" i="742"/>
  <c r="Q162" i="742"/>
  <c r="Q163" i="742"/>
  <c r="AB173" i="741"/>
  <c r="AB105" i="741"/>
  <c r="P168" i="744"/>
  <c r="AB20" i="744"/>
  <c r="Q20" i="744"/>
  <c r="J101" i="741"/>
  <c r="J103" i="741"/>
  <c r="Q17" i="742"/>
  <c r="P165" i="742"/>
  <c r="AB17" i="742"/>
  <c r="AB165" i="742" s="1"/>
  <c r="AA80" i="743"/>
  <c r="AA186" i="743"/>
  <c r="AA84" i="743"/>
  <c r="AA190" i="743"/>
  <c r="P62" i="743"/>
  <c r="P86" i="743" s="1"/>
  <c r="Q8" i="743"/>
  <c r="Q49" i="744"/>
  <c r="AB49" i="744"/>
  <c r="J211" i="741"/>
  <c r="J106" i="741"/>
  <c r="AB20" i="741"/>
  <c r="P168" i="741"/>
  <c r="Q20" i="741"/>
  <c r="M192" i="741"/>
  <c r="M87" i="741"/>
  <c r="M98" i="741"/>
  <c r="M74" i="741"/>
  <c r="AA162" i="741"/>
  <c r="Q16" i="742"/>
  <c r="P164" i="742"/>
  <c r="AB16" i="742"/>
  <c r="AB164" i="742" s="1"/>
  <c r="P169" i="742"/>
  <c r="Q21" i="742"/>
  <c r="AB21" i="742"/>
  <c r="AB169" i="742" s="1"/>
  <c r="AB31" i="742"/>
  <c r="Q31" i="742"/>
  <c r="Q175" i="741"/>
  <c r="R9" i="741"/>
  <c r="AC9" i="741"/>
  <c r="AB11" i="741"/>
  <c r="Q11" i="741"/>
  <c r="P173" i="743"/>
  <c r="P105" i="743"/>
  <c r="AB24" i="743"/>
  <c r="Q24" i="743"/>
  <c r="K101" i="741"/>
  <c r="K103" i="741" s="1"/>
  <c r="AC49" i="741"/>
  <c r="R49" i="741"/>
  <c r="AD49" i="741" s="1"/>
  <c r="N192" i="743"/>
  <c r="N87" i="743"/>
  <c r="N91" i="743" s="1"/>
  <c r="K211" i="743"/>
  <c r="K106" i="743"/>
  <c r="AA169" i="744"/>
  <c r="AA59" i="744"/>
  <c r="Y98" i="739"/>
  <c r="AB104" i="742"/>
  <c r="AB60" i="742"/>
  <c r="AB110" i="742"/>
  <c r="AB75" i="742"/>
  <c r="AB59" i="742"/>
  <c r="AB51" i="742"/>
  <c r="AB54" i="742"/>
  <c r="AB53" i="742"/>
  <c r="Y192" i="744"/>
  <c r="Y87" i="744"/>
  <c r="Y91" i="744" s="1"/>
  <c r="Y93" i="744"/>
  <c r="AA181" i="744"/>
  <c r="AA161" i="744"/>
  <c r="AA75" i="744"/>
  <c r="AA51" i="744"/>
  <c r="Q6" i="744"/>
  <c r="AB6" i="744"/>
  <c r="AC78" i="744"/>
  <c r="AC184" i="744"/>
  <c r="P81" i="744"/>
  <c r="P187" i="744"/>
  <c r="O84" i="743"/>
  <c r="O190" i="743"/>
  <c r="O85" i="743"/>
  <c r="O191" i="743"/>
  <c r="AB16" i="741"/>
  <c r="AB164" i="741" s="1"/>
  <c r="P164" i="741"/>
  <c r="Q16" i="741"/>
  <c r="Z76" i="741"/>
  <c r="Z182" i="741"/>
  <c r="Y93" i="743"/>
  <c r="P171" i="743"/>
  <c r="AB23" i="743"/>
  <c r="AB171" i="743" s="1"/>
  <c r="Q23" i="743"/>
  <c r="O78" i="742"/>
  <c r="O184" i="742"/>
  <c r="P76" i="741"/>
  <c r="P182" i="741"/>
  <c r="AA109" i="742"/>
  <c r="AA176" i="742" s="1"/>
  <c r="AA82" i="742"/>
  <c r="AA188" i="742"/>
  <c r="Z83" i="741"/>
  <c r="Z189" i="741"/>
  <c r="AB52" i="742"/>
  <c r="AB162" i="742"/>
  <c r="AA168" i="744"/>
  <c r="AA58" i="744"/>
  <c r="P174" i="742"/>
  <c r="Q25" i="742"/>
  <c r="AB25" i="742"/>
  <c r="AB174" i="742" s="1"/>
  <c r="Q62" i="741"/>
  <c r="Q86" i="741" s="1"/>
  <c r="R8" i="741"/>
  <c r="R62" i="741" s="1"/>
  <c r="R86" i="741" s="1"/>
  <c r="P104" i="741"/>
  <c r="P110" i="741"/>
  <c r="AB12" i="741"/>
  <c r="Q12" i="741"/>
  <c r="AA61" i="743"/>
  <c r="L94" i="742"/>
  <c r="L200" i="742" s="1"/>
  <c r="L199" i="742"/>
  <c r="AB165" i="744"/>
  <c r="AB55" i="744"/>
  <c r="AD13" i="742"/>
  <c r="Z78" i="742"/>
  <c r="Z184" i="742"/>
  <c r="Y74" i="742"/>
  <c r="AB181" i="742"/>
  <c r="AB175" i="741"/>
  <c r="J101" i="744"/>
  <c r="J103" i="744" s="1"/>
  <c r="AC47" i="742"/>
  <c r="R47" i="742"/>
  <c r="AD47" i="742" s="1"/>
  <c r="AB162" i="741"/>
  <c r="Q18" i="742"/>
  <c r="P166" i="742"/>
  <c r="AB18" i="742"/>
  <c r="AB166" i="742" s="1"/>
  <c r="Z87" i="743"/>
  <c r="Z91" i="743" s="1"/>
  <c r="Z192" i="743"/>
  <c r="Q166" i="741"/>
  <c r="AC18" i="741"/>
  <c r="R18" i="741"/>
  <c r="W200" i="739"/>
  <c r="U106" i="743"/>
  <c r="U211" i="743"/>
  <c r="Q104" i="742"/>
  <c r="Q110" i="742"/>
  <c r="AC12" i="742"/>
  <c r="R12" i="742"/>
  <c r="R161" i="742" s="1"/>
  <c r="Y74" i="744"/>
  <c r="Q54" i="744"/>
  <c r="Q64" i="744"/>
  <c r="Q58" i="744"/>
  <c r="Q53" i="744"/>
  <c r="R7" i="744"/>
  <c r="Q57" i="744"/>
  <c r="Q75" i="744"/>
  <c r="Q63" i="744"/>
  <c r="Q61" i="744"/>
  <c r="Q55" i="744"/>
  <c r="Q90" i="744"/>
  <c r="Q51" i="744"/>
  <c r="Q52" i="744"/>
  <c r="P51" i="744"/>
  <c r="Z83" i="742"/>
  <c r="Z189" i="742"/>
  <c r="O82" i="743"/>
  <c r="O188" i="743"/>
  <c r="Q32" i="743"/>
  <c r="AB32" i="743"/>
  <c r="O84" i="742"/>
  <c r="O190" i="742"/>
  <c r="O80" i="742"/>
  <c r="O186" i="742"/>
  <c r="R102" i="744"/>
  <c r="AE102" i="744" s="1"/>
  <c r="R92" i="744"/>
  <c r="AE104" i="744"/>
  <c r="P77" i="741"/>
  <c r="P183" i="741"/>
  <c r="P84" i="741"/>
  <c r="P190" i="741"/>
  <c r="Z82" i="744"/>
  <c r="Z188" i="744"/>
  <c r="AB174" i="744"/>
  <c r="AB64" i="744"/>
  <c r="Z80" i="742"/>
  <c r="Z186" i="742"/>
  <c r="Z109" i="741"/>
  <c r="Z176" i="741" s="1"/>
  <c r="Z65" i="741"/>
  <c r="Z98" i="741" s="1"/>
  <c r="N65" i="741"/>
  <c r="Z102" i="741"/>
  <c r="Z92" i="741"/>
  <c r="AA173" i="742"/>
  <c r="AA105" i="742"/>
  <c r="L199" i="744"/>
  <c r="L94" i="744"/>
  <c r="L95" i="744" s="1"/>
  <c r="AC47" i="743"/>
  <c r="R47" i="743"/>
  <c r="AD47" i="743" s="1"/>
  <c r="Q171" i="744"/>
  <c r="AC23" i="744"/>
  <c r="R23" i="744"/>
  <c r="O102" i="741"/>
  <c r="O92" i="741"/>
  <c r="AA57" i="743"/>
  <c r="AB48" i="741"/>
  <c r="Q48" i="741"/>
  <c r="J101" i="742"/>
  <c r="J103" i="742" s="1"/>
  <c r="J103" i="743"/>
  <c r="AC181" i="742"/>
  <c r="AC161" i="742"/>
  <c r="AA168" i="741"/>
  <c r="J202" i="742"/>
  <c r="J96" i="742"/>
  <c r="J97" i="742" s="1"/>
  <c r="AC31" i="741"/>
  <c r="R31" i="741"/>
  <c r="AD31" i="741" s="1"/>
  <c r="AB161" i="742"/>
  <c r="Z81" i="742"/>
  <c r="Z187" i="742"/>
  <c r="AE107" i="744"/>
  <c r="P164" i="743"/>
  <c r="AB16" i="743"/>
  <c r="AB164" i="743" s="1"/>
  <c r="Q16" i="743"/>
  <c r="R4" i="741"/>
  <c r="AC4" i="741"/>
  <c r="Q162" i="741"/>
  <c r="Q163" i="741"/>
  <c r="L100" i="741"/>
  <c r="L108" i="741"/>
  <c r="AB32" i="744"/>
  <c r="Q32" i="744"/>
  <c r="Z74" i="743"/>
  <c r="AB25" i="741"/>
  <c r="AB174" i="741" s="1"/>
  <c r="P174" i="741"/>
  <c r="Q25" i="741"/>
  <c r="K200" i="738"/>
  <c r="Z91" i="740"/>
  <c r="X199" i="744"/>
  <c r="X94" i="744"/>
  <c r="X200" i="744" s="1"/>
  <c r="P102" i="742"/>
  <c r="P92" i="742"/>
  <c r="Y98" i="744"/>
  <c r="P76" i="744"/>
  <c r="P182" i="744"/>
  <c r="Q175" i="744"/>
  <c r="R9" i="744"/>
  <c r="AC9" i="744"/>
  <c r="O76" i="743"/>
  <c r="O182" i="743"/>
  <c r="O77" i="742"/>
  <c r="O183" i="742"/>
  <c r="P79" i="741"/>
  <c r="P185" i="741"/>
  <c r="P64" i="741"/>
  <c r="P170" i="744"/>
  <c r="AB22" i="744"/>
  <c r="Q22" i="744"/>
  <c r="P168" i="743"/>
  <c r="AB20" i="743"/>
  <c r="AB168" i="743" s="1"/>
  <c r="Q20" i="743"/>
  <c r="AA92" i="742"/>
  <c r="AA102" i="742"/>
  <c r="AA84" i="742"/>
  <c r="AA190" i="742"/>
  <c r="Z81" i="741"/>
  <c r="Z187" i="741"/>
  <c r="X96" i="742"/>
  <c r="X97" i="742" s="1"/>
  <c r="X202" i="742"/>
  <c r="P173" i="742"/>
  <c r="P105" i="742"/>
  <c r="Q24" i="742"/>
  <c r="AB24" i="742"/>
  <c r="AB63" i="742" s="1"/>
  <c r="L91" i="744"/>
  <c r="AC6" i="742"/>
  <c r="R6" i="742"/>
  <c r="AD167" i="744"/>
  <c r="AB171" i="744"/>
  <c r="AB61" i="744"/>
  <c r="AA104" i="741"/>
  <c r="AA64" i="741"/>
  <c r="AA60" i="741"/>
  <c r="AA55" i="741"/>
  <c r="AA58" i="741"/>
  <c r="AA110" i="741"/>
  <c r="AA61" i="741"/>
  <c r="AA63" i="741"/>
  <c r="AA54" i="741"/>
  <c r="AA57" i="741"/>
  <c r="AA75" i="741"/>
  <c r="AA56" i="741"/>
  <c r="AA59" i="741"/>
  <c r="AA51" i="741"/>
  <c r="AA53" i="741"/>
  <c r="Y192" i="742"/>
  <c r="Y87" i="742"/>
  <c r="Y91" i="742" s="1"/>
  <c r="AA83" i="743"/>
  <c r="AA189" i="743"/>
  <c r="AA78" i="743"/>
  <c r="AA184" i="743"/>
  <c r="L91" i="742"/>
  <c r="R164" i="744"/>
  <c r="AD16" i="744"/>
  <c r="AD164" i="744" s="1"/>
  <c r="Q181" i="742"/>
  <c r="P161" i="743"/>
  <c r="P181" i="743"/>
  <c r="AB13" i="743"/>
  <c r="Q13" i="743"/>
  <c r="Z109" i="742"/>
  <c r="Z176" i="742" s="1"/>
  <c r="Y93" i="742"/>
  <c r="Q32" i="741"/>
  <c r="AB32" i="741"/>
  <c r="W202" i="744"/>
  <c r="W96" i="744"/>
  <c r="W97" i="744" s="1"/>
  <c r="AC31" i="743"/>
  <c r="R31" i="743"/>
  <c r="AD31" i="743" s="1"/>
  <c r="L199" i="743"/>
  <c r="L94" i="743"/>
  <c r="L200" i="743" s="1"/>
  <c r="P170" i="743"/>
  <c r="Q22" i="743"/>
  <c r="AB22" i="743"/>
  <c r="AB170" i="743" s="1"/>
  <c r="AB48" i="744"/>
  <c r="Q48" i="744"/>
  <c r="Q105" i="744"/>
  <c r="Q173" i="744"/>
  <c r="AC24" i="744"/>
  <c r="R24" i="744"/>
  <c r="W101" i="743"/>
  <c r="W103" i="743" s="1"/>
  <c r="M200" i="743"/>
  <c r="M199" i="743"/>
  <c r="M94" i="743"/>
  <c r="M95" i="743" s="1"/>
  <c r="W95" i="738"/>
  <c r="Q6" i="741"/>
  <c r="AB6" i="741"/>
  <c r="AC81" i="744"/>
  <c r="AC187" i="744"/>
  <c r="P84" i="744"/>
  <c r="P190" i="744"/>
  <c r="P77" i="744"/>
  <c r="P183" i="744"/>
  <c r="AB175" i="744"/>
  <c r="P90" i="743"/>
  <c r="P61" i="743"/>
  <c r="P53" i="743"/>
  <c r="P63" i="743"/>
  <c r="P56" i="743"/>
  <c r="P59" i="743"/>
  <c r="P54" i="743"/>
  <c r="P57" i="743"/>
  <c r="P64" i="743"/>
  <c r="P60" i="743"/>
  <c r="P51" i="743"/>
  <c r="P58" i="743"/>
  <c r="P55" i="743"/>
  <c r="P75" i="743"/>
  <c r="P52" i="743"/>
  <c r="Q7" i="743"/>
  <c r="O78" i="743"/>
  <c r="O184" i="743"/>
  <c r="N198" i="741"/>
  <c r="N93" i="741"/>
  <c r="Z65" i="742"/>
  <c r="O81" i="742"/>
  <c r="O187" i="742"/>
  <c r="O85" i="742"/>
  <c r="O191" i="742"/>
  <c r="P61" i="741"/>
  <c r="AA170" i="744"/>
  <c r="AA60" i="744"/>
  <c r="AA83" i="742"/>
  <c r="AA189" i="742"/>
  <c r="AA81" i="742"/>
  <c r="AA187" i="742"/>
  <c r="Z80" i="741"/>
  <c r="Z186" i="741"/>
  <c r="P166" i="743"/>
  <c r="Q18" i="743"/>
  <c r="AB18" i="743"/>
  <c r="AB166" i="743" s="1"/>
  <c r="AA79" i="744"/>
  <c r="AA185" i="744"/>
  <c r="P161" i="741"/>
  <c r="P181" i="741"/>
  <c r="AB13" i="741"/>
  <c r="Q13" i="741"/>
  <c r="AA102" i="743"/>
  <c r="AA92" i="743"/>
  <c r="AA166" i="744"/>
  <c r="AA56" i="744"/>
  <c r="Z198" i="742"/>
  <c r="AB19" i="743"/>
  <c r="AB167" i="743" s="1"/>
  <c r="Q19" i="743"/>
  <c r="P167" i="743"/>
  <c r="Q110" i="743"/>
  <c r="Q104" i="743"/>
  <c r="AC12" i="743"/>
  <c r="R12" i="743"/>
  <c r="I106" i="741"/>
  <c r="I211" i="741"/>
  <c r="Q161" i="742"/>
  <c r="AA181" i="743"/>
  <c r="AA161" i="743"/>
  <c r="Z98" i="742"/>
  <c r="W202" i="743"/>
  <c r="W96" i="743"/>
  <c r="W97" i="743" s="1"/>
  <c r="X95" i="743"/>
  <c r="V202" i="741"/>
  <c r="V96" i="741"/>
  <c r="V97" i="741" s="1"/>
  <c r="P168" i="742"/>
  <c r="Q20" i="742"/>
  <c r="AB20" i="742"/>
  <c r="AB168" i="742" s="1"/>
  <c r="Z76" i="744"/>
  <c r="Z182" i="744"/>
  <c r="AB173" i="744"/>
  <c r="AB105" i="744"/>
  <c r="AB63" i="744"/>
  <c r="X101" i="742"/>
  <c r="X103" i="742"/>
  <c r="Z98" i="743"/>
  <c r="V211" i="744"/>
  <c r="V106" i="744"/>
  <c r="P80" i="744"/>
  <c r="P186" i="744"/>
  <c r="J106" i="744"/>
  <c r="J211" i="744"/>
  <c r="Z84" i="744"/>
  <c r="Z190" i="744"/>
  <c r="O79" i="743"/>
  <c r="O185" i="743"/>
  <c r="O109" i="743"/>
  <c r="O176" i="743" s="1"/>
  <c r="O74" i="742"/>
  <c r="O109" i="742"/>
  <c r="O176" i="742" s="1"/>
  <c r="O98" i="742"/>
  <c r="Q75" i="741"/>
  <c r="Q54" i="741"/>
  <c r="Q57" i="741"/>
  <c r="Q64" i="741"/>
  <c r="Q60" i="741"/>
  <c r="Q52" i="741"/>
  <c r="Q59" i="741"/>
  <c r="Q56" i="741"/>
  <c r="Q90" i="741"/>
  <c r="Q58" i="741"/>
  <c r="R7" i="741"/>
  <c r="Q61" i="741"/>
  <c r="Q53" i="741"/>
  <c r="Q51" i="741"/>
  <c r="Q63" i="741"/>
  <c r="Q55" i="741"/>
  <c r="P78" i="741"/>
  <c r="P184" i="741"/>
  <c r="AA80" i="742"/>
  <c r="AA186" i="742"/>
  <c r="Z85" i="741"/>
  <c r="Z191" i="741"/>
  <c r="Q105" i="741"/>
  <c r="Q173" i="741"/>
  <c r="AC24" i="741"/>
  <c r="R24" i="741"/>
  <c r="AB170" i="742"/>
  <c r="AB32" i="742"/>
  <c r="Q32" i="742"/>
  <c r="W202" i="742"/>
  <c r="W96" i="742"/>
  <c r="W97" i="742" s="1"/>
  <c r="P166" i="744"/>
  <c r="AB18" i="744"/>
  <c r="Q18" i="744"/>
  <c r="AB104" i="743"/>
  <c r="AB110" i="743"/>
  <c r="AB57" i="743"/>
  <c r="AB64" i="743"/>
  <c r="AB60" i="743"/>
  <c r="AB58" i="743"/>
  <c r="AB61" i="743"/>
  <c r="AB54" i="743"/>
  <c r="AB51" i="743"/>
  <c r="AB59" i="743"/>
  <c r="AB75" i="743"/>
  <c r="AB63" i="743"/>
  <c r="AB55" i="743"/>
  <c r="AB56" i="743"/>
  <c r="AB53" i="743"/>
  <c r="Z198" i="743"/>
  <c r="Z93" i="743"/>
  <c r="AB175" i="743"/>
  <c r="P174" i="743"/>
  <c r="Q25" i="743"/>
  <c r="AB25" i="743"/>
  <c r="AB174" i="743" s="1"/>
  <c r="K202" i="744"/>
  <c r="K96" i="744"/>
  <c r="K97" i="744" s="1"/>
  <c r="W202" i="741"/>
  <c r="W96" i="741"/>
  <c r="W97" i="741" s="1"/>
  <c r="Z79" i="742"/>
  <c r="Z185" i="742"/>
  <c r="P169" i="741"/>
  <c r="AB21" i="741"/>
  <c r="AB169" i="741" s="1"/>
  <c r="Q21" i="741"/>
  <c r="O82" i="741"/>
  <c r="O188" i="741"/>
  <c r="AC48" i="742"/>
  <c r="R48" i="742"/>
  <c r="AD48" i="742" s="1"/>
  <c r="P169" i="744"/>
  <c r="AB21" i="744"/>
  <c r="Q21" i="744"/>
  <c r="Q59" i="744" s="1"/>
  <c r="AC92" i="744"/>
  <c r="AC198" i="744" s="1"/>
  <c r="AC102" i="744"/>
  <c r="X200" i="741"/>
  <c r="X199" i="741"/>
  <c r="X94" i="741"/>
  <c r="X95" i="741" s="1"/>
  <c r="P78" i="744"/>
  <c r="P184" i="744"/>
  <c r="O80" i="743"/>
  <c r="O186" i="743"/>
  <c r="O83" i="743"/>
  <c r="O189" i="743"/>
  <c r="AB19" i="741"/>
  <c r="AB167" i="741" s="1"/>
  <c r="P167" i="741"/>
  <c r="Q19" i="741"/>
  <c r="M87" i="742"/>
  <c r="M91" i="742" s="1"/>
  <c r="M192" i="742"/>
  <c r="M93" i="742"/>
  <c r="M98" i="742"/>
  <c r="M74" i="742"/>
  <c r="P63" i="742"/>
  <c r="P56" i="742"/>
  <c r="P61" i="742"/>
  <c r="P75" i="742"/>
  <c r="P60" i="742"/>
  <c r="P90" i="742"/>
  <c r="P59" i="742"/>
  <c r="P51" i="742"/>
  <c r="P58" i="742"/>
  <c r="P52" i="742"/>
  <c r="P57" i="742"/>
  <c r="P53" i="742"/>
  <c r="P54" i="742"/>
  <c r="P64" i="742"/>
  <c r="P55" i="742"/>
  <c r="Q7" i="742"/>
  <c r="O76" i="742"/>
  <c r="O182" i="742"/>
  <c r="Z83" i="744"/>
  <c r="Z189" i="744"/>
  <c r="P82" i="741"/>
  <c r="P188" i="741"/>
  <c r="AC76" i="744"/>
  <c r="AC182" i="744"/>
  <c r="M199" i="741"/>
  <c r="M94" i="741"/>
  <c r="M200" i="741" s="1"/>
  <c r="AB11" i="743"/>
  <c r="Q11" i="743"/>
  <c r="Q170" i="742"/>
  <c r="AC22" i="742"/>
  <c r="AC170" i="742" s="1"/>
  <c r="R22" i="742"/>
  <c r="N199" i="743"/>
  <c r="N94" i="743"/>
  <c r="N200" i="743" s="1"/>
  <c r="AC11" i="742"/>
  <c r="R11" i="742"/>
  <c r="AD11" i="742" s="1"/>
  <c r="AA161" i="741"/>
  <c r="AA181" i="741"/>
  <c r="AA58" i="743"/>
  <c r="AB162" i="743"/>
  <c r="AB52" i="743"/>
  <c r="K101" i="744"/>
  <c r="K103" i="744" s="1"/>
  <c r="P92" i="743"/>
  <c r="P102" i="743"/>
  <c r="Q175" i="743"/>
  <c r="R9" i="743"/>
  <c r="AC9" i="743"/>
  <c r="P169" i="743"/>
  <c r="AB21" i="743"/>
  <c r="AB169" i="743" s="1"/>
  <c r="Q21" i="743"/>
  <c r="Q165" i="741"/>
  <c r="AC17" i="741"/>
  <c r="AC165" i="741" s="1"/>
  <c r="R17" i="741"/>
  <c r="Y198" i="741"/>
  <c r="Y93" i="741"/>
  <c r="Q23" i="742"/>
  <c r="AB23" i="742"/>
  <c r="AB171" i="742" s="1"/>
  <c r="P171" i="742"/>
  <c r="L91" i="743"/>
  <c r="P167" i="742"/>
  <c r="Q19" i="742"/>
  <c r="AB19" i="742"/>
  <c r="AB167" i="742" s="1"/>
  <c r="Z85" i="742"/>
  <c r="Z191" i="742"/>
  <c r="AA169" i="741"/>
  <c r="W103" i="744"/>
  <c r="W101" i="744"/>
  <c r="AB11" i="744"/>
  <c r="Q11" i="744"/>
  <c r="P175" i="742"/>
  <c r="AB9" i="742"/>
  <c r="Q9" i="742"/>
  <c r="AD162" i="744"/>
  <c r="AD52" i="744"/>
  <c r="P79" i="744"/>
  <c r="P185" i="744"/>
  <c r="P82" i="744"/>
  <c r="P188" i="744"/>
  <c r="Q170" i="741"/>
  <c r="AC22" i="741"/>
  <c r="R22" i="741"/>
  <c r="O81" i="743"/>
  <c r="O187" i="743"/>
  <c r="O198" i="743"/>
  <c r="AA182" i="742"/>
  <c r="AA76" i="742"/>
  <c r="O83" i="742"/>
  <c r="O189" i="742"/>
  <c r="O82" i="742"/>
  <c r="O188" i="742"/>
  <c r="P109" i="741"/>
  <c r="P176" i="741" s="1"/>
  <c r="AA79" i="742"/>
  <c r="AA185" i="742"/>
  <c r="Z78" i="741"/>
  <c r="Z184" i="741"/>
  <c r="Z79" i="741"/>
  <c r="Z185" i="741"/>
  <c r="AA55" i="743"/>
  <c r="AC49" i="743"/>
  <c r="R49" i="743"/>
  <c r="AD49" i="743" s="1"/>
  <c r="AB78" i="744"/>
  <c r="AB184" i="744"/>
  <c r="R4" i="743"/>
  <c r="AC4" i="743"/>
  <c r="Q162" i="743"/>
  <c r="Q163" i="743"/>
  <c r="Q165" i="744"/>
  <c r="AC17" i="744"/>
  <c r="R17" i="744"/>
  <c r="Z80" i="744"/>
  <c r="Z186" i="744"/>
  <c r="Y98" i="743"/>
  <c r="AA76" i="743"/>
  <c r="AA182" i="743"/>
  <c r="Y87" i="741"/>
  <c r="Y91" i="741" s="1"/>
  <c r="Y192" i="741"/>
  <c r="AA173" i="743"/>
  <c r="AA105" i="743"/>
  <c r="P163" i="741"/>
  <c r="AB47" i="741"/>
  <c r="Q47" i="741"/>
  <c r="R6" i="743"/>
  <c r="AC6" i="743"/>
  <c r="L211" i="741"/>
  <c r="Z109" i="744"/>
  <c r="Z176" i="744" s="1"/>
  <c r="N65" i="744"/>
  <c r="Z65" i="744"/>
  <c r="Z93" i="744" s="1"/>
  <c r="W101" i="741"/>
  <c r="W103" i="741"/>
  <c r="J211" i="743"/>
  <c r="J106" i="743"/>
  <c r="Z100" i="740"/>
  <c r="Z108" i="740"/>
  <c r="Y100" i="740"/>
  <c r="Y108" i="740"/>
  <c r="W202" i="739"/>
  <c r="W96" i="739"/>
  <c r="W97" i="739" s="1"/>
  <c r="P62" i="739"/>
  <c r="P86" i="739" s="1"/>
  <c r="Q8" i="739"/>
  <c r="AB6" i="740"/>
  <c r="Q6" i="740"/>
  <c r="AA104" i="739"/>
  <c r="AA64" i="739"/>
  <c r="AA60" i="739"/>
  <c r="AA110" i="739"/>
  <c r="AA63" i="739"/>
  <c r="AA58" i="739"/>
  <c r="AA57" i="739"/>
  <c r="AA54" i="739"/>
  <c r="AA55" i="739"/>
  <c r="AA75" i="739"/>
  <c r="AA61" i="739"/>
  <c r="AA56" i="739"/>
  <c r="AA51" i="739"/>
  <c r="AA59" i="739"/>
  <c r="AA53" i="739"/>
  <c r="AA170" i="739"/>
  <c r="AA171" i="739"/>
  <c r="AA52" i="739"/>
  <c r="AA162" i="739"/>
  <c r="Q166" i="740"/>
  <c r="R18" i="740"/>
  <c r="AC18" i="740"/>
  <c r="AC166" i="740" s="1"/>
  <c r="W106" i="740"/>
  <c r="W211" i="740"/>
  <c r="AA76" i="740"/>
  <c r="AA182" i="740"/>
  <c r="Q181" i="740"/>
  <c r="Q161" i="740"/>
  <c r="R13" i="740"/>
  <c r="AC13" i="740"/>
  <c r="P82" i="740"/>
  <c r="P188" i="740"/>
  <c r="P85" i="740"/>
  <c r="P191" i="740"/>
  <c r="W101" i="739"/>
  <c r="W103" i="739" s="1"/>
  <c r="AA98" i="740"/>
  <c r="AA109" i="740"/>
  <c r="AA176" i="740" s="1"/>
  <c r="AA74" i="740"/>
  <c r="AB161" i="740"/>
  <c r="AB181" i="740"/>
  <c r="P84" i="740"/>
  <c r="P190" i="740"/>
  <c r="N192" i="740"/>
  <c r="N87" i="740"/>
  <c r="N91" i="740" s="1"/>
  <c r="N93" i="740"/>
  <c r="Q170" i="740"/>
  <c r="AC22" i="740"/>
  <c r="AC170" i="740" s="1"/>
  <c r="R22" i="740"/>
  <c r="Z82" i="739"/>
  <c r="Z188" i="739"/>
  <c r="Q49" i="740"/>
  <c r="AB49" i="740"/>
  <c r="O83" i="739"/>
  <c r="O189" i="739"/>
  <c r="O81" i="739"/>
  <c r="O187" i="739"/>
  <c r="Y199" i="740"/>
  <c r="Y94" i="740"/>
  <c r="Y200" i="740" s="1"/>
  <c r="Y95" i="740"/>
  <c r="Z84" i="739"/>
  <c r="Z190" i="739"/>
  <c r="Z83" i="739"/>
  <c r="Z189" i="739"/>
  <c r="Q104" i="740"/>
  <c r="Q110" i="740"/>
  <c r="AC12" i="740"/>
  <c r="R12" i="740"/>
  <c r="Q162" i="740"/>
  <c r="Q163" i="740"/>
  <c r="Q171" i="740"/>
  <c r="O93" i="740"/>
  <c r="X202" i="740"/>
  <c r="X96" i="740"/>
  <c r="X97" i="740" s="1"/>
  <c r="O102" i="739"/>
  <c r="O92" i="739"/>
  <c r="AA84" i="740"/>
  <c r="AA190" i="740"/>
  <c r="AA85" i="740"/>
  <c r="AA191" i="740"/>
  <c r="P164" i="739"/>
  <c r="AB16" i="739"/>
  <c r="AB164" i="739" s="1"/>
  <c r="Q16" i="739"/>
  <c r="P77" i="740"/>
  <c r="P183" i="740"/>
  <c r="P79" i="740"/>
  <c r="P185" i="740"/>
  <c r="Q6" i="739"/>
  <c r="AB6" i="739"/>
  <c r="X108" i="739"/>
  <c r="X100" i="739"/>
  <c r="O85" i="739"/>
  <c r="O191" i="739"/>
  <c r="O192" i="740"/>
  <c r="O87" i="740"/>
  <c r="O91" i="740" s="1"/>
  <c r="L91" i="739"/>
  <c r="O79" i="739"/>
  <c r="O185" i="739"/>
  <c r="P166" i="739"/>
  <c r="AB18" i="739"/>
  <c r="AB166" i="739" s="1"/>
  <c r="Q18" i="739"/>
  <c r="AA168" i="739"/>
  <c r="AD22" i="739"/>
  <c r="I211" i="739"/>
  <c r="I106" i="739"/>
  <c r="Q167" i="739"/>
  <c r="AC19" i="739"/>
  <c r="AC167" i="739" s="1"/>
  <c r="R19" i="739"/>
  <c r="Z191" i="739"/>
  <c r="Z85" i="739"/>
  <c r="AB110" i="740"/>
  <c r="AB59" i="740"/>
  <c r="AB51" i="740"/>
  <c r="AB75" i="740"/>
  <c r="AB64" i="740"/>
  <c r="AB55" i="740"/>
  <c r="AB63" i="740"/>
  <c r="AB61" i="740"/>
  <c r="AB60" i="740"/>
  <c r="AB58" i="740"/>
  <c r="AB54" i="740"/>
  <c r="AB56" i="740"/>
  <c r="AB104" i="740"/>
  <c r="AB57" i="740"/>
  <c r="AB162" i="740"/>
  <c r="AB52" i="740"/>
  <c r="AB53" i="740"/>
  <c r="AB171" i="740"/>
  <c r="Q174" i="739"/>
  <c r="AC25" i="739"/>
  <c r="AC174" i="739" s="1"/>
  <c r="R25" i="739"/>
  <c r="AD23" i="739"/>
  <c r="AA82" i="740"/>
  <c r="AA188" i="740"/>
  <c r="N74" i="740"/>
  <c r="P80" i="740"/>
  <c r="P186" i="740"/>
  <c r="M95" i="740"/>
  <c r="O77" i="739"/>
  <c r="O183" i="739"/>
  <c r="X199" i="739"/>
  <c r="X94" i="739"/>
  <c r="X95" i="739" s="1"/>
  <c r="M199" i="739"/>
  <c r="M94" i="739"/>
  <c r="M200" i="739" s="1"/>
  <c r="AA192" i="740"/>
  <c r="AA87" i="740"/>
  <c r="Q164" i="740"/>
  <c r="AC16" i="740"/>
  <c r="AC164" i="740" s="1"/>
  <c r="R16" i="740"/>
  <c r="Z78" i="739"/>
  <c r="Z184" i="739"/>
  <c r="Z81" i="739"/>
  <c r="Z187" i="739"/>
  <c r="P102" i="740"/>
  <c r="P92" i="740"/>
  <c r="P198" i="740" s="1"/>
  <c r="R168" i="740"/>
  <c r="AD20" i="740"/>
  <c r="Z93" i="740"/>
  <c r="P161" i="739"/>
  <c r="P181" i="739"/>
  <c r="AB13" i="739"/>
  <c r="Q13" i="739"/>
  <c r="AA79" i="740"/>
  <c r="AA185" i="740"/>
  <c r="AA80" i="740"/>
  <c r="AA186" i="740"/>
  <c r="Q48" i="740"/>
  <c r="AB48" i="740"/>
  <c r="P78" i="740"/>
  <c r="P184" i="740"/>
  <c r="P81" i="740"/>
  <c r="P187" i="740"/>
  <c r="AB24" i="739"/>
  <c r="P173" i="739"/>
  <c r="Q24" i="739"/>
  <c r="P105" i="739"/>
  <c r="M108" i="740"/>
  <c r="M100" i="740"/>
  <c r="Q31" i="740"/>
  <c r="AB31" i="740"/>
  <c r="O109" i="739"/>
  <c r="O176" i="739" s="1"/>
  <c r="AA173" i="739"/>
  <c r="AA105" i="739"/>
  <c r="P59" i="739"/>
  <c r="P51" i="739"/>
  <c r="P55" i="739"/>
  <c r="P57" i="739"/>
  <c r="P54" i="739"/>
  <c r="P52" i="739"/>
  <c r="Q7" i="739"/>
  <c r="P90" i="739"/>
  <c r="P60" i="739"/>
  <c r="P58" i="739"/>
  <c r="P64" i="739"/>
  <c r="P63" i="739"/>
  <c r="P61" i="739"/>
  <c r="P56" i="739"/>
  <c r="P53" i="739"/>
  <c r="P75" i="739"/>
  <c r="O84" i="739"/>
  <c r="O190" i="739"/>
  <c r="N198" i="739"/>
  <c r="AA169" i="739"/>
  <c r="V211" i="739"/>
  <c r="V106" i="739"/>
  <c r="AC20" i="739"/>
  <c r="R20" i="739"/>
  <c r="Z76" i="739"/>
  <c r="Z182" i="739"/>
  <c r="Z80" i="739"/>
  <c r="Z186" i="739"/>
  <c r="Q175" i="739"/>
  <c r="R9" i="739"/>
  <c r="AC9" i="739"/>
  <c r="AC168" i="740"/>
  <c r="AA181" i="739"/>
  <c r="AA161" i="739"/>
  <c r="AA81" i="740"/>
  <c r="AA187" i="740"/>
  <c r="K95" i="739"/>
  <c r="L95" i="739"/>
  <c r="L100" i="740"/>
  <c r="L108" i="740"/>
  <c r="P109" i="740"/>
  <c r="P176" i="740" s="1"/>
  <c r="AB175" i="740"/>
  <c r="R173" i="740"/>
  <c r="R105" i="740"/>
  <c r="AE105" i="740" s="1"/>
  <c r="AD24" i="740"/>
  <c r="O80" i="739"/>
  <c r="O186" i="739"/>
  <c r="P62" i="740"/>
  <c r="P86" i="740" s="1"/>
  <c r="Q8" i="740"/>
  <c r="AC32" i="740"/>
  <c r="R32" i="740"/>
  <c r="AD32" i="740" s="1"/>
  <c r="O76" i="739"/>
  <c r="O182" i="739"/>
  <c r="Q174" i="740"/>
  <c r="R25" i="740"/>
  <c r="AC25" i="740"/>
  <c r="AC174" i="740" s="1"/>
  <c r="Y192" i="739"/>
  <c r="Y87" i="739"/>
  <c r="Y91" i="739" s="1"/>
  <c r="Z102" i="739"/>
  <c r="Z92" i="739"/>
  <c r="AB175" i="739"/>
  <c r="R21" i="739"/>
  <c r="AC21" i="739"/>
  <c r="Q168" i="740"/>
  <c r="AB32" i="739"/>
  <c r="Q32" i="739"/>
  <c r="AA83" i="740"/>
  <c r="AA189" i="740"/>
  <c r="O74" i="740"/>
  <c r="AB17" i="739"/>
  <c r="AB165" i="739" s="1"/>
  <c r="P165" i="739"/>
  <c r="Q17" i="739"/>
  <c r="Q58" i="740"/>
  <c r="Q90" i="740"/>
  <c r="Q63" i="740"/>
  <c r="Q64" i="740"/>
  <c r="Q60" i="740"/>
  <c r="Q56" i="740"/>
  <c r="Q59" i="740"/>
  <c r="Q55" i="740"/>
  <c r="Q75" i="740"/>
  <c r="Q53" i="740"/>
  <c r="Q51" i="740"/>
  <c r="R7" i="740"/>
  <c r="Q57" i="740"/>
  <c r="Q61" i="740"/>
  <c r="Q54" i="740"/>
  <c r="Q52" i="740"/>
  <c r="Q175" i="740"/>
  <c r="AC9" i="740"/>
  <c r="R9" i="740"/>
  <c r="Q169" i="740"/>
  <c r="AC21" i="740"/>
  <c r="AC169" i="740" s="1"/>
  <c r="R21" i="740"/>
  <c r="AC173" i="740"/>
  <c r="AC105" i="740"/>
  <c r="Z79" i="739"/>
  <c r="Z185" i="739"/>
  <c r="K101" i="739"/>
  <c r="K103" i="739" s="1"/>
  <c r="AD4" i="739"/>
  <c r="O82" i="739"/>
  <c r="O188" i="739"/>
  <c r="Y198" i="739"/>
  <c r="Y93" i="739"/>
  <c r="L202" i="740"/>
  <c r="L96" i="740"/>
  <c r="L97" i="740" s="1"/>
  <c r="O78" i="739"/>
  <c r="O184" i="739"/>
  <c r="AB11" i="739"/>
  <c r="Q11" i="739"/>
  <c r="K202" i="740"/>
  <c r="K96" i="740"/>
  <c r="K97" i="740" s="1"/>
  <c r="M192" i="739"/>
  <c r="M87" i="739"/>
  <c r="M91" i="739" s="1"/>
  <c r="M98" i="739"/>
  <c r="M74" i="739"/>
  <c r="AB168" i="740"/>
  <c r="Z109" i="739"/>
  <c r="Z176" i="739" s="1"/>
  <c r="N65" i="739"/>
  <c r="N93" i="739" s="1"/>
  <c r="Z65" i="739"/>
  <c r="P104" i="739"/>
  <c r="P110" i="739"/>
  <c r="AB12" i="739"/>
  <c r="Q12" i="739"/>
  <c r="Q169" i="739" s="1"/>
  <c r="P170" i="739"/>
  <c r="P171" i="739"/>
  <c r="P162" i="739"/>
  <c r="P163" i="739"/>
  <c r="N98" i="740"/>
  <c r="AA78" i="740"/>
  <c r="AA91" i="740" s="1"/>
  <c r="AA184" i="740"/>
  <c r="AA92" i="740"/>
  <c r="AA198" i="740" s="1"/>
  <c r="AA102" i="740"/>
  <c r="O98" i="740"/>
  <c r="P83" i="740"/>
  <c r="P189" i="740"/>
  <c r="P76" i="740"/>
  <c r="P182" i="740"/>
  <c r="AB169" i="740"/>
  <c r="Q175" i="738"/>
  <c r="R9" i="738"/>
  <c r="AC9" i="738"/>
  <c r="AC49" i="738"/>
  <c r="R49" i="738"/>
  <c r="AD49" i="738" s="1"/>
  <c r="P77" i="738"/>
  <c r="P183" i="738"/>
  <c r="P76" i="738"/>
  <c r="P182" i="738"/>
  <c r="J202" i="738"/>
  <c r="J96" i="738"/>
  <c r="J97" i="738" s="1"/>
  <c r="AB105" i="738"/>
  <c r="AB173" i="738"/>
  <c r="Q48" i="738"/>
  <c r="AB48" i="738"/>
  <c r="Q173" i="738"/>
  <c r="R24" i="738"/>
  <c r="Q105" i="738"/>
  <c r="AC24" i="738"/>
  <c r="AB175" i="738"/>
  <c r="AC11" i="738"/>
  <c r="R11" i="738"/>
  <c r="AD11" i="738" s="1"/>
  <c r="L100" i="738"/>
  <c r="L108" i="738"/>
  <c r="Q90" i="738"/>
  <c r="Q52" i="738"/>
  <c r="Q63" i="738"/>
  <c r="Q51" i="738"/>
  <c r="Q54" i="738"/>
  <c r="Q58" i="738"/>
  <c r="Q75" i="738"/>
  <c r="Q57" i="738"/>
  <c r="Q53" i="738"/>
  <c r="R7" i="738"/>
  <c r="P80" i="738"/>
  <c r="P186" i="738"/>
  <c r="AA78" i="738"/>
  <c r="AA184" i="738"/>
  <c r="Q47" i="738"/>
  <c r="AB47" i="738"/>
  <c r="P82" i="738"/>
  <c r="P188" i="738"/>
  <c r="V211" i="738"/>
  <c r="V106" i="738"/>
  <c r="Q62" i="738"/>
  <c r="Q86" i="738" s="1"/>
  <c r="R8" i="738"/>
  <c r="R62" i="738" s="1"/>
  <c r="R86" i="738" s="1"/>
  <c r="AA79" i="738"/>
  <c r="AA185" i="738"/>
  <c r="U211" i="738"/>
  <c r="U106" i="738"/>
  <c r="Y199" i="738"/>
  <c r="Y94" i="738"/>
  <c r="Y95" i="738" s="1"/>
  <c r="P165" i="738"/>
  <c r="AB17" i="738"/>
  <c r="AB165" i="738" s="1"/>
  <c r="Q17" i="738"/>
  <c r="O84" i="738"/>
  <c r="O190" i="738"/>
  <c r="Q164" i="738"/>
  <c r="R16" i="738"/>
  <c r="AC16" i="738"/>
  <c r="P166" i="738"/>
  <c r="Q18" i="738"/>
  <c r="AB18" i="738"/>
  <c r="AB166" i="738" s="1"/>
  <c r="Q110" i="738"/>
  <c r="Q104" i="738"/>
  <c r="AC12" i="738"/>
  <c r="R12" i="738"/>
  <c r="P85" i="738"/>
  <c r="P191" i="738"/>
  <c r="P174" i="738"/>
  <c r="AB25" i="738"/>
  <c r="AB174" i="738" s="1"/>
  <c r="Q25" i="738"/>
  <c r="Q64" i="738" s="1"/>
  <c r="AA64" i="738"/>
  <c r="Y192" i="738"/>
  <c r="Y87" i="738"/>
  <c r="Y91" i="738" s="1"/>
  <c r="X101" i="738"/>
  <c r="X103" i="738" s="1"/>
  <c r="P78" i="738"/>
  <c r="P184" i="738"/>
  <c r="P84" i="738"/>
  <c r="P190" i="738"/>
  <c r="AA84" i="738"/>
  <c r="AA190" i="738"/>
  <c r="AA61" i="738"/>
  <c r="P83" i="738"/>
  <c r="P189" i="738"/>
  <c r="AB31" i="738"/>
  <c r="Q31" i="738"/>
  <c r="AA56" i="738"/>
  <c r="AA82" i="738"/>
  <c r="AA188" i="738"/>
  <c r="W101" i="738"/>
  <c r="W103" i="738" s="1"/>
  <c r="AB32" i="738"/>
  <c r="Q32" i="738"/>
  <c r="K202" i="738"/>
  <c r="K96" i="738"/>
  <c r="K97" i="738" s="1"/>
  <c r="W202" i="738"/>
  <c r="W96" i="738"/>
  <c r="W97" i="738" s="1"/>
  <c r="Z79" i="738"/>
  <c r="Z185" i="738"/>
  <c r="Z65" i="738"/>
  <c r="Z98" i="738" s="1"/>
  <c r="AB6" i="738"/>
  <c r="Q6" i="738"/>
  <c r="P167" i="738"/>
  <c r="AB19" i="738"/>
  <c r="AB167" i="738" s="1"/>
  <c r="Q19" i="738"/>
  <c r="Q168" i="738"/>
  <c r="R20" i="738"/>
  <c r="AC20" i="738"/>
  <c r="P57" i="738"/>
  <c r="AA57" i="738"/>
  <c r="AC4" i="738"/>
  <c r="R4" i="738"/>
  <c r="Q162" i="738"/>
  <c r="Q163" i="738"/>
  <c r="AB181" i="738"/>
  <c r="AB161" i="738"/>
  <c r="AB104" i="738"/>
  <c r="AB75" i="738"/>
  <c r="AB63" i="738"/>
  <c r="AB110" i="738"/>
  <c r="AB55" i="738"/>
  <c r="AB54" i="738"/>
  <c r="AB64" i="738"/>
  <c r="AB58" i="738"/>
  <c r="AB57" i="738"/>
  <c r="AB56" i="738"/>
  <c r="AB51" i="738"/>
  <c r="AB60" i="738"/>
  <c r="AB53" i="738"/>
  <c r="P102" i="738"/>
  <c r="P92" i="738"/>
  <c r="P198" i="738" s="1"/>
  <c r="Z81" i="738"/>
  <c r="Z187" i="738"/>
  <c r="P170" i="738"/>
  <c r="Q22" i="738"/>
  <c r="Q60" i="738" s="1"/>
  <c r="AB22" i="738"/>
  <c r="AB170" i="738" s="1"/>
  <c r="AA76" i="738"/>
  <c r="AA182" i="738"/>
  <c r="P171" i="738"/>
  <c r="AB23" i="738"/>
  <c r="AB171" i="738" s="1"/>
  <c r="Q23" i="738"/>
  <c r="Q61" i="738" s="1"/>
  <c r="Z85" i="738"/>
  <c r="Z191" i="738"/>
  <c r="Z109" i="738"/>
  <c r="Z176" i="738" s="1"/>
  <c r="K100" i="738"/>
  <c r="K107" i="738"/>
  <c r="AE107" i="738" s="1"/>
  <c r="M192" i="738"/>
  <c r="M87" i="738"/>
  <c r="M74" i="738"/>
  <c r="M93" i="738"/>
  <c r="M98" i="738"/>
  <c r="L199" i="738"/>
  <c r="L94" i="738"/>
  <c r="L95" i="738" s="1"/>
  <c r="P169" i="738"/>
  <c r="AB21" i="738"/>
  <c r="AB169" i="738" s="1"/>
  <c r="Q21" i="738"/>
  <c r="Q59" i="738" s="1"/>
  <c r="P55" i="738"/>
  <c r="P109" i="738" s="1"/>
  <c r="P176" i="738" s="1"/>
  <c r="AA59" i="738"/>
  <c r="AA102" i="738"/>
  <c r="AA92" i="738"/>
  <c r="AA198" i="738" s="1"/>
  <c r="AB52" i="738"/>
  <c r="AB162" i="738"/>
  <c r="Q181" i="738"/>
  <c r="Q161" i="738"/>
  <c r="R13" i="738"/>
  <c r="AC13" i="738"/>
  <c r="Y74" i="738"/>
  <c r="N65" i="738"/>
  <c r="O8" i="664"/>
  <c r="M15" i="664"/>
  <c r="X15" i="664"/>
  <c r="X200" i="739" l="1"/>
  <c r="O98" i="745"/>
  <c r="O74" i="745"/>
  <c r="AA65" i="745"/>
  <c r="AA74" i="745" s="1"/>
  <c r="P65" i="743"/>
  <c r="AB65" i="743"/>
  <c r="AA74" i="742"/>
  <c r="X202" i="746"/>
  <c r="X96" i="746"/>
  <c r="X97" i="746" s="1"/>
  <c r="Z91" i="746"/>
  <c r="N199" i="745"/>
  <c r="N94" i="745"/>
  <c r="N200" i="745" s="1"/>
  <c r="P82" i="746"/>
  <c r="P188" i="746"/>
  <c r="P84" i="746"/>
  <c r="P190" i="746"/>
  <c r="Q104" i="746"/>
  <c r="Q110" i="746"/>
  <c r="AC12" i="746"/>
  <c r="R12" i="746"/>
  <c r="AD6" i="745"/>
  <c r="AA192" i="745"/>
  <c r="AA87" i="745"/>
  <c r="AB175" i="745"/>
  <c r="P80" i="745"/>
  <c r="P186" i="745"/>
  <c r="P83" i="745"/>
  <c r="P189" i="745"/>
  <c r="AD13" i="745"/>
  <c r="Y200" i="746"/>
  <c r="Y199" i="746"/>
  <c r="Y94" i="746"/>
  <c r="Y95" i="746" s="1"/>
  <c r="AB162" i="746"/>
  <c r="AB52" i="746"/>
  <c r="Q166" i="745"/>
  <c r="AC18" i="745"/>
  <c r="AC166" i="745" s="1"/>
  <c r="R18" i="745"/>
  <c r="AB181" i="746"/>
  <c r="AB161" i="746"/>
  <c r="Q170" i="746"/>
  <c r="AA98" i="745"/>
  <c r="AA109" i="745"/>
  <c r="AA176" i="745" s="1"/>
  <c r="Q164" i="746"/>
  <c r="R16" i="746"/>
  <c r="AC16" i="746"/>
  <c r="AA84" i="746"/>
  <c r="AA190" i="746"/>
  <c r="AA78" i="746"/>
  <c r="AA184" i="746"/>
  <c r="Q175" i="746"/>
  <c r="AC9" i="746"/>
  <c r="R9" i="746"/>
  <c r="P83" i="746"/>
  <c r="P189" i="746"/>
  <c r="P77" i="746"/>
  <c r="P183" i="746"/>
  <c r="AC173" i="745"/>
  <c r="AC105" i="745"/>
  <c r="AD21" i="746"/>
  <c r="Q90" i="745"/>
  <c r="Q55" i="745"/>
  <c r="Q58" i="745"/>
  <c r="Q61" i="745"/>
  <c r="Q63" i="745"/>
  <c r="Q56" i="745"/>
  <c r="Q75" i="745"/>
  <c r="Q57" i="745"/>
  <c r="Q53" i="745"/>
  <c r="Q60" i="745"/>
  <c r="Q54" i="745"/>
  <c r="Q51" i="745"/>
  <c r="R7" i="745"/>
  <c r="Q64" i="745"/>
  <c r="Q59" i="745"/>
  <c r="Q52" i="745"/>
  <c r="Z192" i="746"/>
  <c r="Z87" i="746"/>
  <c r="Q181" i="746"/>
  <c r="Q161" i="746"/>
  <c r="AC13" i="746"/>
  <c r="R13" i="746"/>
  <c r="Q165" i="745"/>
  <c r="AC17" i="745"/>
  <c r="AC165" i="745" s="1"/>
  <c r="R17" i="745"/>
  <c r="AD22" i="745"/>
  <c r="AA81" i="745"/>
  <c r="AA187" i="745"/>
  <c r="AB164" i="746"/>
  <c r="AA102" i="746"/>
  <c r="AA92" i="746"/>
  <c r="AB175" i="746"/>
  <c r="Q167" i="746"/>
  <c r="R19" i="746"/>
  <c r="AC19" i="746"/>
  <c r="P78" i="746"/>
  <c r="P184" i="746"/>
  <c r="P85" i="746"/>
  <c r="P191" i="746"/>
  <c r="P102" i="746"/>
  <c r="P92" i="746"/>
  <c r="Z198" i="746"/>
  <c r="Z93" i="746"/>
  <c r="M108" i="746"/>
  <c r="M100" i="746"/>
  <c r="N192" i="746"/>
  <c r="N87" i="746"/>
  <c r="N91" i="746" s="1"/>
  <c r="N74" i="746"/>
  <c r="N98" i="746"/>
  <c r="R173" i="745"/>
  <c r="AD24" i="745"/>
  <c r="R105" i="745"/>
  <c r="AE105" i="745" s="1"/>
  <c r="Q169" i="746"/>
  <c r="P109" i="745"/>
  <c r="P176" i="745" s="1"/>
  <c r="P77" i="745"/>
  <c r="P183" i="745"/>
  <c r="L101" i="745"/>
  <c r="L103" i="745" s="1"/>
  <c r="AD23" i="746"/>
  <c r="AA85" i="745"/>
  <c r="AA191" i="745"/>
  <c r="AA109" i="746"/>
  <c r="AA176" i="746" s="1"/>
  <c r="N95" i="743"/>
  <c r="P109" i="746"/>
  <c r="P176" i="746" s="1"/>
  <c r="Q62" i="746"/>
  <c r="Q86" i="746" s="1"/>
  <c r="R8" i="746"/>
  <c r="R62" i="746" s="1"/>
  <c r="R86" i="746" s="1"/>
  <c r="L202" i="745"/>
  <c r="L96" i="745"/>
  <c r="L97" i="745" s="1"/>
  <c r="Q168" i="745"/>
  <c r="AC20" i="745"/>
  <c r="R20" i="745"/>
  <c r="V211" i="746"/>
  <c r="V106" i="746"/>
  <c r="Z192" i="745"/>
  <c r="Z87" i="745"/>
  <c r="Z91" i="745" s="1"/>
  <c r="P85" i="745"/>
  <c r="P191" i="745"/>
  <c r="Y108" i="745"/>
  <c r="Y100" i="745"/>
  <c r="Q171" i="746"/>
  <c r="O198" i="745"/>
  <c r="O93" i="745"/>
  <c r="AC48" i="745"/>
  <c r="R48" i="745"/>
  <c r="AD48" i="745" s="1"/>
  <c r="AA79" i="745"/>
  <c r="AA185" i="745"/>
  <c r="AA92" i="745"/>
  <c r="AA102" i="745"/>
  <c r="M103" i="745"/>
  <c r="M101" i="745"/>
  <c r="K211" i="745"/>
  <c r="K106" i="745"/>
  <c r="X103" i="746"/>
  <c r="X101" i="746"/>
  <c r="M95" i="741"/>
  <c r="Q90" i="746"/>
  <c r="Q75" i="746"/>
  <c r="Q63" i="746"/>
  <c r="Q56" i="746"/>
  <c r="Q59" i="746"/>
  <c r="Q55" i="746"/>
  <c r="Q64" i="746"/>
  <c r="Q57" i="746"/>
  <c r="Q51" i="746"/>
  <c r="Q61" i="746"/>
  <c r="Q58" i="746"/>
  <c r="Q53" i="746"/>
  <c r="Q60" i="746"/>
  <c r="Q52" i="746"/>
  <c r="Q54" i="746"/>
  <c r="R7" i="746"/>
  <c r="AD6" i="746"/>
  <c r="AD25" i="746"/>
  <c r="Q168" i="746"/>
  <c r="R20" i="746"/>
  <c r="AC20" i="746"/>
  <c r="K103" i="746"/>
  <c r="AC47" i="745"/>
  <c r="R47" i="745"/>
  <c r="AD47" i="745" s="1"/>
  <c r="P82" i="745"/>
  <c r="P188" i="745"/>
  <c r="AA76" i="746"/>
  <c r="AA182" i="746"/>
  <c r="AA76" i="745"/>
  <c r="AA91" i="745" s="1"/>
  <c r="AA182" i="745"/>
  <c r="AA84" i="745"/>
  <c r="AA190" i="745"/>
  <c r="O65" i="746"/>
  <c r="O93" i="746" s="1"/>
  <c r="M95" i="746"/>
  <c r="M95" i="745"/>
  <c r="AA81" i="746"/>
  <c r="AA187" i="746"/>
  <c r="AA85" i="746"/>
  <c r="AA191" i="746"/>
  <c r="Q110" i="745"/>
  <c r="Q104" i="745"/>
  <c r="AC12" i="745"/>
  <c r="AC170" i="745" s="1"/>
  <c r="R12" i="745"/>
  <c r="R181" i="745" s="1"/>
  <c r="Q162" i="745"/>
  <c r="Q163" i="745"/>
  <c r="AB174" i="746"/>
  <c r="X202" i="738"/>
  <c r="X96" i="738"/>
  <c r="X97" i="738" s="1"/>
  <c r="P76" i="746"/>
  <c r="P182" i="746"/>
  <c r="Z198" i="745"/>
  <c r="Z93" i="745"/>
  <c r="AC105" i="746"/>
  <c r="P79" i="745"/>
  <c r="P185" i="745"/>
  <c r="P76" i="745"/>
  <c r="P182" i="745"/>
  <c r="N93" i="746"/>
  <c r="AC49" i="745"/>
  <c r="R49" i="745"/>
  <c r="AD49" i="745" s="1"/>
  <c r="X202" i="745"/>
  <c r="X96" i="745"/>
  <c r="X97" i="745" s="1"/>
  <c r="AD23" i="745"/>
  <c r="R171" i="745"/>
  <c r="AA65" i="746"/>
  <c r="AA98" i="746" s="1"/>
  <c r="AA82" i="746"/>
  <c r="AA188" i="746"/>
  <c r="AA83" i="746"/>
  <c r="AA189" i="746"/>
  <c r="Q166" i="746"/>
  <c r="R18" i="746"/>
  <c r="AC18" i="746"/>
  <c r="X101" i="745"/>
  <c r="X103" i="745"/>
  <c r="P79" i="746"/>
  <c r="P185" i="746"/>
  <c r="N192" i="745"/>
  <c r="N87" i="745"/>
  <c r="N98" i="745"/>
  <c r="N74" i="745"/>
  <c r="O192" i="745"/>
  <c r="O87" i="745"/>
  <c r="O91" i="745" s="1"/>
  <c r="R105" i="746"/>
  <c r="AE105" i="746" s="1"/>
  <c r="AD24" i="746"/>
  <c r="Q169" i="745"/>
  <c r="R21" i="745"/>
  <c r="AC21" i="745"/>
  <c r="AC169" i="745" s="1"/>
  <c r="P81" i="745"/>
  <c r="P187" i="745"/>
  <c r="P84" i="745"/>
  <c r="P190" i="745"/>
  <c r="L100" i="746"/>
  <c r="L108" i="746"/>
  <c r="AB171" i="746"/>
  <c r="L202" i="746"/>
  <c r="L96" i="746"/>
  <c r="L97" i="746" s="1"/>
  <c r="AC171" i="745"/>
  <c r="O198" i="746"/>
  <c r="AA82" i="745"/>
  <c r="AA188" i="745"/>
  <c r="AA78" i="745"/>
  <c r="AA184" i="745"/>
  <c r="W106" i="745"/>
  <c r="W211" i="745"/>
  <c r="AA79" i="746"/>
  <c r="AA185" i="746"/>
  <c r="AB104" i="745"/>
  <c r="AB110" i="745"/>
  <c r="AB63" i="745"/>
  <c r="AB56" i="745"/>
  <c r="AB59" i="745"/>
  <c r="AB75" i="745"/>
  <c r="AB57" i="745"/>
  <c r="AB60" i="745"/>
  <c r="AB55" i="745"/>
  <c r="AB54" i="745"/>
  <c r="AB51" i="745"/>
  <c r="P65" i="745" s="1"/>
  <c r="AB61" i="745"/>
  <c r="AB58" i="745"/>
  <c r="AB64" i="745"/>
  <c r="AB53" i="745"/>
  <c r="AB162" i="745"/>
  <c r="AB52" i="745"/>
  <c r="AB166" i="746"/>
  <c r="Y101" i="746"/>
  <c r="Y103" i="746" s="1"/>
  <c r="Z98" i="744"/>
  <c r="Y199" i="745"/>
  <c r="Y94" i="745"/>
  <c r="Y95" i="745" s="1"/>
  <c r="P81" i="746"/>
  <c r="P187" i="746"/>
  <c r="P80" i="746"/>
  <c r="P186" i="746"/>
  <c r="AB104" i="746"/>
  <c r="AB110" i="746"/>
  <c r="AB57" i="746"/>
  <c r="AB64" i="746"/>
  <c r="AB59" i="746"/>
  <c r="AB58" i="746"/>
  <c r="AB63" i="746"/>
  <c r="AB61" i="746"/>
  <c r="AB75" i="746"/>
  <c r="AB60" i="746"/>
  <c r="AB54" i="746"/>
  <c r="AB56" i="746"/>
  <c r="AB51" i="746"/>
  <c r="AB65" i="746" s="1"/>
  <c r="AB55" i="746"/>
  <c r="AB53" i="746"/>
  <c r="Z74" i="745"/>
  <c r="Q164" i="745"/>
  <c r="AC16" i="745"/>
  <c r="AC164" i="745" s="1"/>
  <c r="R16" i="745"/>
  <c r="Q165" i="746"/>
  <c r="R17" i="746"/>
  <c r="AC17" i="746"/>
  <c r="AC11" i="745"/>
  <c r="R11" i="745"/>
  <c r="AD11" i="745" s="1"/>
  <c r="Q175" i="745"/>
  <c r="R9" i="745"/>
  <c r="AC9" i="745"/>
  <c r="P78" i="745"/>
  <c r="P184" i="745"/>
  <c r="Q167" i="745"/>
  <c r="AC19" i="745"/>
  <c r="AC167" i="745" s="1"/>
  <c r="R19" i="745"/>
  <c r="AC4" i="746"/>
  <c r="R4" i="746"/>
  <c r="R174" i="746" s="1"/>
  <c r="Q162" i="746"/>
  <c r="Q163" i="746"/>
  <c r="Q171" i="745"/>
  <c r="R170" i="746"/>
  <c r="AD22" i="746"/>
  <c r="AA80" i="745"/>
  <c r="AA186" i="745"/>
  <c r="AA83" i="745"/>
  <c r="AA189" i="745"/>
  <c r="AA80" i="746"/>
  <c r="AA186" i="746"/>
  <c r="P102" i="745"/>
  <c r="P92" i="745"/>
  <c r="W211" i="746"/>
  <c r="W106" i="746"/>
  <c r="Y108" i="744"/>
  <c r="Y100" i="744"/>
  <c r="P192" i="743"/>
  <c r="P87" i="743"/>
  <c r="Y100" i="743"/>
  <c r="Y108" i="743"/>
  <c r="N108" i="742"/>
  <c r="N100" i="742"/>
  <c r="AB192" i="743"/>
  <c r="AB87" i="743"/>
  <c r="M96" i="743"/>
  <c r="M97" i="743" s="1"/>
  <c r="M202" i="743"/>
  <c r="Z108" i="743"/>
  <c r="Z100" i="743"/>
  <c r="Y108" i="741"/>
  <c r="Y100" i="741"/>
  <c r="L202" i="744"/>
  <c r="L96" i="744"/>
  <c r="L97" i="744" s="1"/>
  <c r="Y100" i="742"/>
  <c r="Y108" i="742"/>
  <c r="Z199" i="744"/>
  <c r="Z94" i="744"/>
  <c r="Z200" i="744" s="1"/>
  <c r="Q83" i="744"/>
  <c r="Q189" i="744"/>
  <c r="N108" i="743"/>
  <c r="N100" i="743"/>
  <c r="AB175" i="742"/>
  <c r="R170" i="742"/>
  <c r="AD22" i="742"/>
  <c r="P76" i="742"/>
  <c r="P182" i="742"/>
  <c r="P80" i="742"/>
  <c r="P186" i="742"/>
  <c r="Q169" i="741"/>
  <c r="AC21" i="741"/>
  <c r="R21" i="741"/>
  <c r="Q79" i="741"/>
  <c r="Q185" i="741"/>
  <c r="Q80" i="741"/>
  <c r="Q186" i="741"/>
  <c r="AC110" i="743"/>
  <c r="AC104" i="743"/>
  <c r="AC58" i="743"/>
  <c r="AC53" i="743"/>
  <c r="AA80" i="744"/>
  <c r="AA186" i="744"/>
  <c r="AB181" i="741"/>
  <c r="AB161" i="741"/>
  <c r="Z87" i="742"/>
  <c r="Z91" i="742" s="1"/>
  <c r="Z192" i="742"/>
  <c r="P76" i="743"/>
  <c r="P182" i="743"/>
  <c r="P78" i="743"/>
  <c r="P184" i="743"/>
  <c r="AA84" i="741"/>
  <c r="AA190" i="741"/>
  <c r="Q168" i="743"/>
  <c r="R20" i="743"/>
  <c r="AC20" i="743"/>
  <c r="AC168" i="743" s="1"/>
  <c r="X95" i="744"/>
  <c r="Z74" i="742"/>
  <c r="AC48" i="741"/>
  <c r="R48" i="741"/>
  <c r="AD48" i="741" s="1"/>
  <c r="AB79" i="744"/>
  <c r="AB185" i="744"/>
  <c r="Q104" i="741"/>
  <c r="Q110" i="741"/>
  <c r="AC12" i="741"/>
  <c r="R12" i="741"/>
  <c r="AB58" i="742"/>
  <c r="AA83" i="744"/>
  <c r="AA189" i="744"/>
  <c r="AC11" i="741"/>
  <c r="R11" i="741"/>
  <c r="AD11" i="741" s="1"/>
  <c r="Q165" i="742"/>
  <c r="AC17" i="742"/>
  <c r="AC165" i="742" s="1"/>
  <c r="R17" i="742"/>
  <c r="O192" i="742"/>
  <c r="O87" i="742"/>
  <c r="O91" i="742" s="1"/>
  <c r="X101" i="741"/>
  <c r="X103" i="741" s="1"/>
  <c r="P82" i="742"/>
  <c r="P188" i="742"/>
  <c r="X202" i="741"/>
  <c r="X96" i="741"/>
  <c r="X97" i="741" s="1"/>
  <c r="AB81" i="743"/>
  <c r="AB187" i="743"/>
  <c r="R32" i="742"/>
  <c r="AD32" i="742" s="1"/>
  <c r="AC32" i="742"/>
  <c r="Q83" i="741"/>
  <c r="Q189" i="741"/>
  <c r="Q102" i="743"/>
  <c r="Q92" i="743"/>
  <c r="AA84" i="744"/>
  <c r="AA190" i="744"/>
  <c r="N199" i="741"/>
  <c r="N200" i="741"/>
  <c r="N94" i="741"/>
  <c r="N95" i="741" s="1"/>
  <c r="P83" i="743"/>
  <c r="P189" i="743"/>
  <c r="AC48" i="744"/>
  <c r="R48" i="744"/>
  <c r="AD48" i="744" s="1"/>
  <c r="AA81" i="741"/>
  <c r="AA187" i="741"/>
  <c r="X211" i="742"/>
  <c r="X106" i="742"/>
  <c r="AC162" i="741"/>
  <c r="P109" i="744"/>
  <c r="P176" i="744" s="1"/>
  <c r="Q78" i="744"/>
  <c r="Q184" i="744"/>
  <c r="Q92" i="742"/>
  <c r="Q102" i="742"/>
  <c r="AB104" i="741"/>
  <c r="AB64" i="741"/>
  <c r="AB60" i="741"/>
  <c r="AB55" i="741"/>
  <c r="AB58" i="741"/>
  <c r="AB110" i="741"/>
  <c r="AB61" i="741"/>
  <c r="AB63" i="741"/>
  <c r="AB57" i="741"/>
  <c r="AB75" i="741"/>
  <c r="AB56" i="741"/>
  <c r="AB59" i="741"/>
  <c r="AB54" i="741"/>
  <c r="AB51" i="741"/>
  <c r="AB53" i="741"/>
  <c r="AA82" i="744"/>
  <c r="AA188" i="744"/>
  <c r="Q164" i="741"/>
  <c r="R16" i="741"/>
  <c r="AC16" i="741"/>
  <c r="AC164" i="741" s="1"/>
  <c r="AA98" i="744"/>
  <c r="AA109" i="744"/>
  <c r="AA176" i="744" s="1"/>
  <c r="O65" i="744"/>
  <c r="AA65" i="744"/>
  <c r="AB56" i="742"/>
  <c r="AB83" i="742"/>
  <c r="AB189" i="742"/>
  <c r="Q169" i="742"/>
  <c r="AC21" i="742"/>
  <c r="AC169" i="742" s="1"/>
  <c r="R21" i="742"/>
  <c r="O65" i="743"/>
  <c r="AB170" i="741"/>
  <c r="AA192" i="742"/>
  <c r="AA87" i="742"/>
  <c r="AA91" i="742" s="1"/>
  <c r="M199" i="744"/>
  <c r="M94" i="744"/>
  <c r="M200" i="744" s="1"/>
  <c r="K211" i="744"/>
  <c r="K106" i="744"/>
  <c r="AB83" i="743"/>
  <c r="AB189" i="743"/>
  <c r="Q109" i="741"/>
  <c r="Q176" i="741" s="1"/>
  <c r="Q76" i="741"/>
  <c r="Q182" i="741"/>
  <c r="Q168" i="742"/>
  <c r="R20" i="742"/>
  <c r="AC20" i="742"/>
  <c r="AC168" i="742" s="1"/>
  <c r="AA198" i="743"/>
  <c r="P79" i="743"/>
  <c r="P185" i="743"/>
  <c r="P80" i="743"/>
  <c r="P186" i="743"/>
  <c r="AC32" i="741"/>
  <c r="R32" i="741"/>
  <c r="AD32" i="741" s="1"/>
  <c r="AA78" i="741"/>
  <c r="AA184" i="741"/>
  <c r="AA102" i="741"/>
  <c r="AA92" i="741"/>
  <c r="AC32" i="744"/>
  <c r="R32" i="744"/>
  <c r="AD32" i="744" s="1"/>
  <c r="AD4" i="741"/>
  <c r="R162" i="741"/>
  <c r="R163" i="741"/>
  <c r="AA81" i="743"/>
  <c r="AA187" i="743"/>
  <c r="Z198" i="741"/>
  <c r="Z93" i="741"/>
  <c r="Q76" i="744"/>
  <c r="Q182" i="744"/>
  <c r="Q81" i="744"/>
  <c r="Q187" i="744"/>
  <c r="AC175" i="741"/>
  <c r="N199" i="742"/>
  <c r="N94" i="742"/>
  <c r="N200" i="742" s="1"/>
  <c r="Q169" i="743"/>
  <c r="R21" i="743"/>
  <c r="AC21" i="743"/>
  <c r="AC169" i="743" s="1"/>
  <c r="M95" i="739"/>
  <c r="AC52" i="743"/>
  <c r="AC162" i="743"/>
  <c r="AC11" i="744"/>
  <c r="R11" i="744"/>
  <c r="AD11" i="744" s="1"/>
  <c r="Q171" i="742"/>
  <c r="AC23" i="742"/>
  <c r="AC171" i="742" s="1"/>
  <c r="R23" i="742"/>
  <c r="AC11" i="743"/>
  <c r="R11" i="743"/>
  <c r="AD11" i="743" s="1"/>
  <c r="P79" i="742"/>
  <c r="P185" i="742"/>
  <c r="P83" i="742"/>
  <c r="P189" i="742"/>
  <c r="Z94" i="743"/>
  <c r="Z200" i="743" s="1"/>
  <c r="Z199" i="743"/>
  <c r="AB74" i="743"/>
  <c r="AB109" i="743"/>
  <c r="AB176" i="743" s="1"/>
  <c r="AB98" i="743"/>
  <c r="AB92" i="743"/>
  <c r="AB102" i="743"/>
  <c r="Q77" i="741"/>
  <c r="Q183" i="741"/>
  <c r="Q84" i="741"/>
  <c r="Q190" i="741"/>
  <c r="P85" i="741"/>
  <c r="P191" i="741"/>
  <c r="P82" i="743"/>
  <c r="P188" i="743"/>
  <c r="R6" i="741"/>
  <c r="AC6" i="741"/>
  <c r="Y199" i="742"/>
  <c r="Y94" i="742"/>
  <c r="Y95" i="742" s="1"/>
  <c r="AB85" i="744"/>
  <c r="AB191" i="744"/>
  <c r="L100" i="744"/>
  <c r="L108" i="744"/>
  <c r="Q170" i="744"/>
  <c r="R22" i="744"/>
  <c r="AC22" i="744"/>
  <c r="Q164" i="743"/>
  <c r="R16" i="743"/>
  <c r="AC16" i="743"/>
  <c r="AC164" i="743" s="1"/>
  <c r="R57" i="744"/>
  <c r="R64" i="744"/>
  <c r="AE64" i="744" s="1"/>
  <c r="R90" i="744"/>
  <c r="R54" i="744"/>
  <c r="R53" i="744"/>
  <c r="R63" i="744"/>
  <c r="AE63" i="744" s="1"/>
  <c r="R52" i="744"/>
  <c r="R61" i="744"/>
  <c r="R55" i="744"/>
  <c r="AA93" i="744"/>
  <c r="L95" i="742"/>
  <c r="P102" i="741"/>
  <c r="P92" i="741"/>
  <c r="R23" i="743"/>
  <c r="Q171" i="743"/>
  <c r="AC23" i="743"/>
  <c r="AC171" i="743" s="1"/>
  <c r="AB78" i="742"/>
  <c r="AB184" i="742"/>
  <c r="R175" i="741"/>
  <c r="AD9" i="741"/>
  <c r="M91" i="741"/>
  <c r="R49" i="744"/>
  <c r="AD49" i="744" s="1"/>
  <c r="AC49" i="744"/>
  <c r="AD4" i="742"/>
  <c r="R162" i="742"/>
  <c r="R163" i="742"/>
  <c r="M108" i="744"/>
  <c r="M100" i="744"/>
  <c r="M101" i="743"/>
  <c r="M103" i="743" s="1"/>
  <c r="AD4" i="743"/>
  <c r="R162" i="743"/>
  <c r="R163" i="743"/>
  <c r="M200" i="742"/>
  <c r="M95" i="742"/>
  <c r="M199" i="742"/>
  <c r="M94" i="742"/>
  <c r="AB78" i="743"/>
  <c r="AB184" i="743"/>
  <c r="Q166" i="744"/>
  <c r="AC18" i="744"/>
  <c r="R18" i="744"/>
  <c r="R105" i="741"/>
  <c r="AE105" i="741" s="1"/>
  <c r="R173" i="741"/>
  <c r="AD24" i="741"/>
  <c r="Q85" i="741"/>
  <c r="Q191" i="741"/>
  <c r="V211" i="741"/>
  <c r="V106" i="741"/>
  <c r="Q167" i="743"/>
  <c r="R19" i="743"/>
  <c r="AC19" i="743"/>
  <c r="AC167" i="743" s="1"/>
  <c r="P109" i="743"/>
  <c r="P176" i="743" s="1"/>
  <c r="P98" i="743"/>
  <c r="P74" i="743"/>
  <c r="P77" i="743"/>
  <c r="P183" i="743"/>
  <c r="R22" i="743"/>
  <c r="Q170" i="743"/>
  <c r="AC22" i="743"/>
  <c r="AC170" i="743" s="1"/>
  <c r="L100" i="742"/>
  <c r="L108" i="742"/>
  <c r="AA85" i="741"/>
  <c r="AA191" i="741"/>
  <c r="AB105" i="742"/>
  <c r="AB173" i="742"/>
  <c r="AB170" i="744"/>
  <c r="AB60" i="744"/>
  <c r="O198" i="741"/>
  <c r="N192" i="741"/>
  <c r="N87" i="741"/>
  <c r="N91" i="741" s="1"/>
  <c r="N74" i="741"/>
  <c r="N98" i="741"/>
  <c r="AC32" i="743"/>
  <c r="R32" i="743"/>
  <c r="AD32" i="743" s="1"/>
  <c r="Q77" i="744"/>
  <c r="Q183" i="744"/>
  <c r="Q166" i="742"/>
  <c r="AC18" i="742"/>
  <c r="AC166" i="742" s="1"/>
  <c r="R18" i="742"/>
  <c r="AB55" i="742"/>
  <c r="P65" i="742" s="1"/>
  <c r="AB84" i="742"/>
  <c r="AB190" i="742"/>
  <c r="Q173" i="743"/>
  <c r="R24" i="743"/>
  <c r="AC24" i="743"/>
  <c r="Q105" i="743"/>
  <c r="Q168" i="744"/>
  <c r="AC20" i="744"/>
  <c r="R20" i="744"/>
  <c r="AC52" i="742"/>
  <c r="AC162" i="742"/>
  <c r="R174" i="744"/>
  <c r="AD25" i="744"/>
  <c r="AD54" i="744"/>
  <c r="AD102" i="744"/>
  <c r="AD92" i="744"/>
  <c r="AD198" i="744" s="1"/>
  <c r="Q161" i="744"/>
  <c r="Q181" i="744"/>
  <c r="AC13" i="744"/>
  <c r="R13" i="744"/>
  <c r="AC47" i="741"/>
  <c r="R47" i="741"/>
  <c r="AD47" i="741" s="1"/>
  <c r="AA79" i="743"/>
  <c r="AA185" i="743"/>
  <c r="AA65" i="743"/>
  <c r="AA93" i="743" s="1"/>
  <c r="Z192" i="744"/>
  <c r="Z87" i="744"/>
  <c r="Z91" i="744" s="1"/>
  <c r="R165" i="744"/>
  <c r="AD17" i="744"/>
  <c r="AD76" i="744"/>
  <c r="AD182" i="744"/>
  <c r="Q167" i="742"/>
  <c r="R19" i="742"/>
  <c r="AC19" i="742"/>
  <c r="AC167" i="742" s="1"/>
  <c r="Y199" i="741"/>
  <c r="Y94" i="741"/>
  <c r="Y200" i="741" s="1"/>
  <c r="AC175" i="743"/>
  <c r="AB76" i="743"/>
  <c r="AB182" i="743"/>
  <c r="N202" i="743"/>
  <c r="N96" i="743"/>
  <c r="N97" i="743" s="1"/>
  <c r="P78" i="742"/>
  <c r="P184" i="742"/>
  <c r="P84" i="742"/>
  <c r="P190" i="742"/>
  <c r="W211" i="741"/>
  <c r="W106" i="741"/>
  <c r="Q174" i="743"/>
  <c r="R25" i="743"/>
  <c r="AC25" i="743"/>
  <c r="AC174" i="743" s="1"/>
  <c r="AB85" i="743"/>
  <c r="AB191" i="743"/>
  <c r="AB166" i="744"/>
  <c r="AB56" i="744"/>
  <c r="AC173" i="741"/>
  <c r="AC105" i="741"/>
  <c r="R64" i="741"/>
  <c r="AE64" i="741" s="1"/>
  <c r="R60" i="741"/>
  <c r="R52" i="741"/>
  <c r="R55" i="741"/>
  <c r="R56" i="741"/>
  <c r="R53" i="741"/>
  <c r="R90" i="741"/>
  <c r="R58" i="741"/>
  <c r="R54" i="741"/>
  <c r="R63" i="741"/>
  <c r="AE63" i="741" s="1"/>
  <c r="R59" i="741"/>
  <c r="Q81" i="741"/>
  <c r="Q187" i="741"/>
  <c r="P84" i="743"/>
  <c r="P190" i="743"/>
  <c r="P85" i="743"/>
  <c r="P191" i="743"/>
  <c r="R105" i="744"/>
  <c r="AE105" i="744" s="1"/>
  <c r="R173" i="744"/>
  <c r="AD24" i="744"/>
  <c r="Q161" i="743"/>
  <c r="Q181" i="743"/>
  <c r="AC13" i="743"/>
  <c r="R13" i="743"/>
  <c r="AA109" i="741"/>
  <c r="AA176" i="741" s="1"/>
  <c r="AA65" i="741"/>
  <c r="O65" i="741"/>
  <c r="Q173" i="742"/>
  <c r="Q105" i="742"/>
  <c r="AC24" i="742"/>
  <c r="R24" i="742"/>
  <c r="L103" i="741"/>
  <c r="L101" i="741"/>
  <c r="Z87" i="741"/>
  <c r="Z91" i="741" s="1"/>
  <c r="Z192" i="741"/>
  <c r="R198" i="744"/>
  <c r="AE92" i="744"/>
  <c r="Q56" i="744"/>
  <c r="Q109" i="744" s="1"/>
  <c r="Q176" i="744" s="1"/>
  <c r="R166" i="741"/>
  <c r="AD18" i="741"/>
  <c r="AD166" i="741" s="1"/>
  <c r="AB52" i="741"/>
  <c r="Y199" i="744"/>
  <c r="Y94" i="744"/>
  <c r="Y200" i="744" s="1"/>
  <c r="AB57" i="742"/>
  <c r="AB64" i="742"/>
  <c r="AB173" i="743"/>
  <c r="AB105" i="743"/>
  <c r="Q164" i="742"/>
  <c r="R16" i="742"/>
  <c r="AC16" i="742"/>
  <c r="AC164" i="742" s="1"/>
  <c r="Q168" i="741"/>
  <c r="AC20" i="741"/>
  <c r="AC168" i="741" s="1"/>
  <c r="R20" i="741"/>
  <c r="AB168" i="744"/>
  <c r="AB58" i="744"/>
  <c r="AC174" i="744"/>
  <c r="AC64" i="744"/>
  <c r="AB181" i="744"/>
  <c r="AB161" i="744"/>
  <c r="AB75" i="744"/>
  <c r="AB51" i="744"/>
  <c r="Q165" i="743"/>
  <c r="R17" i="743"/>
  <c r="AC17" i="743"/>
  <c r="AC165" i="743" s="1"/>
  <c r="X103" i="743"/>
  <c r="X101" i="743"/>
  <c r="P198" i="743"/>
  <c r="P93" i="743"/>
  <c r="Q59" i="742"/>
  <c r="Q90" i="742"/>
  <c r="Q64" i="742"/>
  <c r="Q54" i="742"/>
  <c r="Q52" i="742"/>
  <c r="Q61" i="742"/>
  <c r="Q57" i="742"/>
  <c r="Q53" i="742"/>
  <c r="Q51" i="742"/>
  <c r="Q63" i="742"/>
  <c r="Q60" i="742"/>
  <c r="Q55" i="742"/>
  <c r="Q75" i="742"/>
  <c r="Q58" i="742"/>
  <c r="Q56" i="742"/>
  <c r="R7" i="742"/>
  <c r="Z74" i="738"/>
  <c r="R175" i="743"/>
  <c r="AD9" i="743"/>
  <c r="M202" i="741"/>
  <c r="M96" i="741"/>
  <c r="M97" i="741" s="1"/>
  <c r="M211" i="741" s="1"/>
  <c r="P77" i="742"/>
  <c r="P183" i="742"/>
  <c r="M108" i="742"/>
  <c r="M100" i="742"/>
  <c r="Q169" i="744"/>
  <c r="AC21" i="744"/>
  <c r="R21" i="744"/>
  <c r="AB80" i="743"/>
  <c r="AB186" i="743"/>
  <c r="AB82" i="743"/>
  <c r="AB188" i="743"/>
  <c r="Q82" i="741"/>
  <c r="Q188" i="741"/>
  <c r="Q78" i="741"/>
  <c r="Q184" i="741"/>
  <c r="X202" i="743"/>
  <c r="X96" i="743"/>
  <c r="X97" i="743" s="1"/>
  <c r="Z93" i="742"/>
  <c r="AA109" i="743"/>
  <c r="AA176" i="743" s="1"/>
  <c r="Q166" i="743"/>
  <c r="R18" i="743"/>
  <c r="AC18" i="743"/>
  <c r="AC166" i="743" s="1"/>
  <c r="AC173" i="744"/>
  <c r="AC105" i="744"/>
  <c r="AC63" i="744"/>
  <c r="AB181" i="743"/>
  <c r="AB161" i="743"/>
  <c r="AA83" i="741"/>
  <c r="AA189" i="741"/>
  <c r="AA82" i="741"/>
  <c r="AA188" i="741"/>
  <c r="AD6" i="742"/>
  <c r="AC175" i="744"/>
  <c r="P198" i="742"/>
  <c r="Q174" i="741"/>
  <c r="AC25" i="741"/>
  <c r="AC174" i="741" s="1"/>
  <c r="R25" i="741"/>
  <c r="J106" i="742"/>
  <c r="J211" i="742"/>
  <c r="R171" i="744"/>
  <c r="AD23" i="744"/>
  <c r="Q79" i="744"/>
  <c r="Q185" i="744"/>
  <c r="Q82" i="744"/>
  <c r="Q188" i="744"/>
  <c r="R104" i="742"/>
  <c r="AD12" i="742"/>
  <c r="R110" i="742"/>
  <c r="AC166" i="741"/>
  <c r="R181" i="742"/>
  <c r="AB76" i="742"/>
  <c r="AB182" i="742"/>
  <c r="Y199" i="743"/>
  <c r="Y94" i="743"/>
  <c r="Y200" i="743" s="1"/>
  <c r="R6" i="744"/>
  <c r="AC6" i="744"/>
  <c r="AB61" i="742"/>
  <c r="AB102" i="742"/>
  <c r="AB92" i="742"/>
  <c r="AC31" i="742"/>
  <c r="R31" i="742"/>
  <c r="AD31" i="742" s="1"/>
  <c r="Q171" i="741"/>
  <c r="AC23" i="741"/>
  <c r="AC171" i="741" s="1"/>
  <c r="R23" i="741"/>
  <c r="R61" i="741" s="1"/>
  <c r="P109" i="742"/>
  <c r="P176" i="742" s="1"/>
  <c r="N192" i="744"/>
  <c r="N87" i="744"/>
  <c r="N98" i="744"/>
  <c r="N74" i="744"/>
  <c r="N93" i="744"/>
  <c r="AD6" i="743"/>
  <c r="AC165" i="744"/>
  <c r="AC55" i="744"/>
  <c r="R170" i="741"/>
  <c r="AD22" i="741"/>
  <c r="Z74" i="744"/>
  <c r="AC170" i="741"/>
  <c r="Q175" i="742"/>
  <c r="AC9" i="742"/>
  <c r="R9" i="742"/>
  <c r="L108" i="743"/>
  <c r="L100" i="743"/>
  <c r="R165" i="741"/>
  <c r="AD17" i="741"/>
  <c r="AD165" i="741" s="1"/>
  <c r="AA82" i="743"/>
  <c r="AA188" i="743"/>
  <c r="P81" i="742"/>
  <c r="P187" i="742"/>
  <c r="P85" i="742"/>
  <c r="P191" i="742"/>
  <c r="Q167" i="741"/>
  <c r="AC19" i="741"/>
  <c r="AC167" i="741" s="1"/>
  <c r="R19" i="741"/>
  <c r="AB169" i="744"/>
  <c r="AB59" i="744"/>
  <c r="AB79" i="743"/>
  <c r="AB185" i="743"/>
  <c r="AB84" i="743"/>
  <c r="AB190" i="743"/>
  <c r="W106" i="742"/>
  <c r="W211" i="742"/>
  <c r="W211" i="743"/>
  <c r="W106" i="743"/>
  <c r="R110" i="743"/>
  <c r="R104" i="743"/>
  <c r="AD12" i="743"/>
  <c r="Q161" i="741"/>
  <c r="Q181" i="741"/>
  <c r="AC13" i="741"/>
  <c r="R13" i="741"/>
  <c r="R75" i="741" s="1"/>
  <c r="Q75" i="743"/>
  <c r="Q63" i="743"/>
  <c r="Q56" i="743"/>
  <c r="Q90" i="743"/>
  <c r="Q59" i="743"/>
  <c r="Q57" i="743"/>
  <c r="Q64" i="743"/>
  <c r="Q60" i="743"/>
  <c r="Q52" i="743"/>
  <c r="Q51" i="743"/>
  <c r="Q53" i="743"/>
  <c r="Q61" i="743"/>
  <c r="Q58" i="743"/>
  <c r="Q55" i="743"/>
  <c r="Q54" i="743"/>
  <c r="R7" i="743"/>
  <c r="P81" i="743"/>
  <c r="P187" i="743"/>
  <c r="L95" i="743"/>
  <c r="W106" i="744"/>
  <c r="W211" i="744"/>
  <c r="AA80" i="741"/>
  <c r="AA186" i="741"/>
  <c r="AA79" i="741"/>
  <c r="AA185" i="741"/>
  <c r="AA198" i="742"/>
  <c r="AA93" i="742"/>
  <c r="R175" i="744"/>
  <c r="AD9" i="744"/>
  <c r="AC171" i="744"/>
  <c r="AC61" i="744"/>
  <c r="L200" i="744"/>
  <c r="Z74" i="741"/>
  <c r="Q85" i="744"/>
  <c r="Q191" i="744"/>
  <c r="Q60" i="744"/>
  <c r="AC55" i="742"/>
  <c r="AC63" i="742"/>
  <c r="AC58" i="742"/>
  <c r="AC104" i="742"/>
  <c r="AC61" i="742"/>
  <c r="AC75" i="742"/>
  <c r="AC59" i="742"/>
  <c r="AC51" i="742"/>
  <c r="AC57" i="742"/>
  <c r="AC110" i="742"/>
  <c r="AC60" i="742"/>
  <c r="AC56" i="742"/>
  <c r="AC53" i="742"/>
  <c r="AA85" i="743"/>
  <c r="AA191" i="743"/>
  <c r="Q174" i="742"/>
  <c r="AC25" i="742"/>
  <c r="AC174" i="742" s="1"/>
  <c r="R25" i="742"/>
  <c r="AB109" i="742"/>
  <c r="AB176" i="742" s="1"/>
  <c r="AB168" i="741"/>
  <c r="Q62" i="743"/>
  <c r="Q86" i="743" s="1"/>
  <c r="R8" i="743"/>
  <c r="R62" i="743" s="1"/>
  <c r="R86" i="743" s="1"/>
  <c r="AD81" i="744"/>
  <c r="AD187" i="744"/>
  <c r="O93" i="742"/>
  <c r="AB171" i="741"/>
  <c r="X101" i="744"/>
  <c r="X103" i="744" s="1"/>
  <c r="Y108" i="739"/>
  <c r="Y100" i="739"/>
  <c r="N199" i="739"/>
  <c r="N94" i="739"/>
  <c r="N200" i="739" s="1"/>
  <c r="O100" i="740"/>
  <c r="O108" i="740"/>
  <c r="AA108" i="740"/>
  <c r="AA100" i="740"/>
  <c r="R90" i="740"/>
  <c r="R61" i="740"/>
  <c r="R53" i="740"/>
  <c r="R63" i="740"/>
  <c r="AE63" i="740" s="1"/>
  <c r="R51" i="740"/>
  <c r="R54" i="740"/>
  <c r="R55" i="740"/>
  <c r="R60" i="740"/>
  <c r="R58" i="740"/>
  <c r="R59" i="740"/>
  <c r="R57" i="740"/>
  <c r="R75" i="740"/>
  <c r="R64" i="740"/>
  <c r="AE64" i="740" s="1"/>
  <c r="R52" i="740"/>
  <c r="R56" i="740"/>
  <c r="P77" i="739"/>
  <c r="P183" i="739"/>
  <c r="Q75" i="739"/>
  <c r="Q54" i="739"/>
  <c r="Q64" i="739"/>
  <c r="Q59" i="739"/>
  <c r="Q58" i="739"/>
  <c r="Q90" i="739"/>
  <c r="Q63" i="739"/>
  <c r="Q52" i="739"/>
  <c r="R7" i="739"/>
  <c r="Q60" i="739"/>
  <c r="Q55" i="739"/>
  <c r="Q61" i="739"/>
  <c r="Q56" i="739"/>
  <c r="Q53" i="739"/>
  <c r="Q51" i="739"/>
  <c r="Q57" i="739"/>
  <c r="AC31" i="740"/>
  <c r="R31" i="740"/>
  <c r="AD31" i="740" s="1"/>
  <c r="Z94" i="740"/>
  <c r="Z95" i="740" s="1"/>
  <c r="Z199" i="740"/>
  <c r="M202" i="739"/>
  <c r="M96" i="739"/>
  <c r="M97" i="739" s="1"/>
  <c r="M211" i="739" s="1"/>
  <c r="M202" i="740"/>
  <c r="M96" i="740"/>
  <c r="M97" i="740" s="1"/>
  <c r="X211" i="740"/>
  <c r="X106" i="740"/>
  <c r="AC49" i="740"/>
  <c r="R49" i="740"/>
  <c r="AD49" i="740" s="1"/>
  <c r="AC181" i="740"/>
  <c r="AC161" i="740"/>
  <c r="AA83" i="739"/>
  <c r="AA189" i="739"/>
  <c r="AA82" i="739"/>
  <c r="AA188" i="739"/>
  <c r="Z192" i="739"/>
  <c r="Z87" i="739"/>
  <c r="Z91" i="739" s="1"/>
  <c r="AC175" i="740"/>
  <c r="Q62" i="740"/>
  <c r="Q86" i="740" s="1"/>
  <c r="R8" i="740"/>
  <c r="R62" i="740" s="1"/>
  <c r="R86" i="740" s="1"/>
  <c r="P80" i="739"/>
  <c r="P186" i="739"/>
  <c r="P76" i="739"/>
  <c r="P182" i="739"/>
  <c r="M101" i="740"/>
  <c r="M103" i="740"/>
  <c r="R164" i="740"/>
  <c r="AD16" i="740"/>
  <c r="AD164" i="740" s="1"/>
  <c r="AB81" i="740"/>
  <c r="AB187" i="740"/>
  <c r="AB79" i="740"/>
  <c r="AB185" i="740"/>
  <c r="R167" i="739"/>
  <c r="AD19" i="739"/>
  <c r="AD167" i="739" s="1"/>
  <c r="AC6" i="739"/>
  <c r="R6" i="739"/>
  <c r="Q102" i="740"/>
  <c r="Q92" i="740"/>
  <c r="Q198" i="740" s="1"/>
  <c r="N199" i="740"/>
  <c r="N94" i="740"/>
  <c r="N200" i="740" s="1"/>
  <c r="R161" i="740"/>
  <c r="R181" i="740"/>
  <c r="AD13" i="740"/>
  <c r="R166" i="740"/>
  <c r="AD18" i="740"/>
  <c r="AD166" i="740" s="1"/>
  <c r="AA109" i="739"/>
  <c r="AA176" i="739" s="1"/>
  <c r="AA65" i="739"/>
  <c r="AA74" i="739" s="1"/>
  <c r="O65" i="739"/>
  <c r="O93" i="739" s="1"/>
  <c r="M100" i="739"/>
  <c r="M108" i="739"/>
  <c r="R174" i="739"/>
  <c r="AD25" i="739"/>
  <c r="AD174" i="739" s="1"/>
  <c r="AB102" i="740"/>
  <c r="AB92" i="740"/>
  <c r="AB198" i="740" s="1"/>
  <c r="Q166" i="739"/>
  <c r="AC18" i="739"/>
  <c r="AC166" i="739" s="1"/>
  <c r="R18" i="739"/>
  <c r="O94" i="740"/>
  <c r="O200" i="740" s="1"/>
  <c r="O199" i="740"/>
  <c r="N108" i="740"/>
  <c r="N100" i="740"/>
  <c r="AA80" i="739"/>
  <c r="AA186" i="739"/>
  <c r="Q62" i="739"/>
  <c r="Q86" i="739" s="1"/>
  <c r="R8" i="739"/>
  <c r="R62" i="739" s="1"/>
  <c r="R86" i="739" s="1"/>
  <c r="Q109" i="740"/>
  <c r="Q176" i="740" s="1"/>
  <c r="X202" i="739"/>
  <c r="X96" i="739"/>
  <c r="X97" i="739" s="1"/>
  <c r="Q104" i="739"/>
  <c r="Q110" i="739"/>
  <c r="R12" i="739"/>
  <c r="AC12" i="739"/>
  <c r="Q170" i="739"/>
  <c r="Q171" i="739"/>
  <c r="Q162" i="739"/>
  <c r="Q163" i="739"/>
  <c r="Z74" i="739"/>
  <c r="Q82" i="740"/>
  <c r="Q188" i="740"/>
  <c r="AC32" i="739"/>
  <c r="R32" i="739"/>
  <c r="AD32" i="739" s="1"/>
  <c r="R174" i="740"/>
  <c r="AD25" i="740"/>
  <c r="AD174" i="740" s="1"/>
  <c r="P65" i="740"/>
  <c r="P74" i="740" s="1"/>
  <c r="L101" i="740"/>
  <c r="L103" i="740" s="1"/>
  <c r="P81" i="739"/>
  <c r="P187" i="739"/>
  <c r="AB80" i="740"/>
  <c r="AB186" i="740"/>
  <c r="AA85" i="739"/>
  <c r="AA191" i="739"/>
  <c r="AA84" i="739"/>
  <c r="AA190" i="739"/>
  <c r="Y101" i="740"/>
  <c r="Y103" i="740" s="1"/>
  <c r="R11" i="739"/>
  <c r="AD11" i="739" s="1"/>
  <c r="AC11" i="739"/>
  <c r="R175" i="740"/>
  <c r="AD9" i="740"/>
  <c r="Q77" i="740"/>
  <c r="Q183" i="740"/>
  <c r="AB55" i="739"/>
  <c r="AB110" i="739"/>
  <c r="AB54" i="739"/>
  <c r="AB104" i="739"/>
  <c r="AB58" i="739"/>
  <c r="AB57" i="739"/>
  <c r="AB59" i="739"/>
  <c r="AB64" i="739"/>
  <c r="AB60" i="739"/>
  <c r="AB75" i="739"/>
  <c r="AB61" i="739"/>
  <c r="AB56" i="739"/>
  <c r="AB51" i="739"/>
  <c r="AB63" i="739"/>
  <c r="AB53" i="739"/>
  <c r="AB171" i="739"/>
  <c r="AB170" i="739"/>
  <c r="AB52" i="739"/>
  <c r="AB162" i="739"/>
  <c r="Q76" i="740"/>
  <c r="Q182" i="740"/>
  <c r="Q79" i="740"/>
  <c r="Q185" i="740"/>
  <c r="Q165" i="739"/>
  <c r="AC17" i="739"/>
  <c r="AC165" i="739" s="1"/>
  <c r="R17" i="739"/>
  <c r="AB65" i="740"/>
  <c r="AB74" i="740" s="1"/>
  <c r="L96" i="739"/>
  <c r="L97" i="739" s="1"/>
  <c r="L202" i="739"/>
  <c r="AC175" i="739"/>
  <c r="R168" i="739"/>
  <c r="AD20" i="739"/>
  <c r="P79" i="739"/>
  <c r="P185" i="739"/>
  <c r="Q105" i="739"/>
  <c r="Q173" i="739"/>
  <c r="R24" i="739"/>
  <c r="AC24" i="739"/>
  <c r="Q161" i="739"/>
  <c r="Q181" i="739"/>
  <c r="R13" i="739"/>
  <c r="AC13" i="739"/>
  <c r="AB78" i="740"/>
  <c r="AB184" i="740"/>
  <c r="AB109" i="740"/>
  <c r="AB176" i="740" s="1"/>
  <c r="AD22" i="740"/>
  <c r="R170" i="740"/>
  <c r="AA93" i="740"/>
  <c r="AA76" i="739"/>
  <c r="AA182" i="739"/>
  <c r="W106" i="739"/>
  <c r="W211" i="739"/>
  <c r="Z198" i="739"/>
  <c r="Z93" i="739"/>
  <c r="K202" i="739"/>
  <c r="K96" i="739"/>
  <c r="K97" i="739" s="1"/>
  <c r="R175" i="739"/>
  <c r="AD9" i="739"/>
  <c r="AC168" i="739"/>
  <c r="P82" i="739"/>
  <c r="P188" i="739"/>
  <c r="P109" i="739"/>
  <c r="P176" i="739" s="1"/>
  <c r="R48" i="740"/>
  <c r="AD48" i="740" s="1"/>
  <c r="AC48" i="740"/>
  <c r="AB181" i="739"/>
  <c r="AB161" i="739"/>
  <c r="AB82" i="740"/>
  <c r="AB188" i="740"/>
  <c r="AB83" i="740"/>
  <c r="AB189" i="740"/>
  <c r="X101" i="739"/>
  <c r="X103" i="739" s="1"/>
  <c r="AA79" i="739"/>
  <c r="AA185" i="739"/>
  <c r="AA102" i="739"/>
  <c r="AA92" i="739"/>
  <c r="P85" i="739"/>
  <c r="P191" i="739"/>
  <c r="L200" i="738"/>
  <c r="K211" i="740"/>
  <c r="K106" i="740"/>
  <c r="Q168" i="739"/>
  <c r="P84" i="739"/>
  <c r="P190" i="739"/>
  <c r="P83" i="739"/>
  <c r="P189" i="739"/>
  <c r="AB173" i="739"/>
  <c r="AB105" i="739"/>
  <c r="O198" i="739"/>
  <c r="R104" i="740"/>
  <c r="AD12" i="740"/>
  <c r="R110" i="740"/>
  <c r="R162" i="740"/>
  <c r="R163" i="740"/>
  <c r="R171" i="740"/>
  <c r="Y202" i="740"/>
  <c r="Y96" i="740"/>
  <c r="Y97" i="740" s="1"/>
  <c r="AA78" i="739"/>
  <c r="AA184" i="739"/>
  <c r="R6" i="740"/>
  <c r="AC6" i="740"/>
  <c r="Z101" i="740"/>
  <c r="Z103" i="740" s="1"/>
  <c r="N192" i="739"/>
  <c r="N87" i="739"/>
  <c r="N91" i="739" s="1"/>
  <c r="N98" i="739"/>
  <c r="N74" i="739"/>
  <c r="P78" i="739"/>
  <c r="P184" i="739"/>
  <c r="Z98" i="739"/>
  <c r="L211" i="740"/>
  <c r="L106" i="740"/>
  <c r="R169" i="740"/>
  <c r="AD21" i="740"/>
  <c r="Q78" i="740"/>
  <c r="Q184" i="740"/>
  <c r="Q83" i="740"/>
  <c r="Q189" i="740"/>
  <c r="P92" i="739"/>
  <c r="P102" i="739"/>
  <c r="Q85" i="740"/>
  <c r="Q191" i="740"/>
  <c r="Q80" i="740"/>
  <c r="Q186" i="740"/>
  <c r="AC169" i="739"/>
  <c r="AB84" i="740"/>
  <c r="AB190" i="740"/>
  <c r="Y200" i="738"/>
  <c r="AB169" i="739"/>
  <c r="Y199" i="739"/>
  <c r="Y94" i="739"/>
  <c r="Y200" i="739" s="1"/>
  <c r="Q81" i="740"/>
  <c r="Q187" i="740"/>
  <c r="Q84" i="740"/>
  <c r="Q190" i="740"/>
  <c r="R169" i="739"/>
  <c r="AD21" i="739"/>
  <c r="AB168" i="739"/>
  <c r="AD173" i="740"/>
  <c r="AD105" i="740"/>
  <c r="AB76" i="740"/>
  <c r="AB182" i="740"/>
  <c r="AB85" i="740"/>
  <c r="AB191" i="740"/>
  <c r="L108" i="739"/>
  <c r="L100" i="739"/>
  <c r="Q164" i="739"/>
  <c r="R16" i="739"/>
  <c r="AC16" i="739"/>
  <c r="AC164" i="739" s="1"/>
  <c r="AC110" i="740"/>
  <c r="AC75" i="740"/>
  <c r="AC54" i="740"/>
  <c r="AC64" i="740"/>
  <c r="AC59" i="740"/>
  <c r="AC58" i="740"/>
  <c r="AC104" i="740"/>
  <c r="AC63" i="740"/>
  <c r="AC61" i="740"/>
  <c r="AC55" i="740"/>
  <c r="AC60" i="740"/>
  <c r="AC51" i="740"/>
  <c r="AC56" i="740"/>
  <c r="AC57" i="740"/>
  <c r="AC162" i="740"/>
  <c r="AC52" i="740"/>
  <c r="AC53" i="740"/>
  <c r="AC171" i="740"/>
  <c r="AA81" i="739"/>
  <c r="AA187" i="739"/>
  <c r="P93" i="740"/>
  <c r="Y108" i="738"/>
  <c r="Y100" i="738"/>
  <c r="Q84" i="738"/>
  <c r="Q190" i="738"/>
  <c r="Q83" i="738"/>
  <c r="Q189" i="738"/>
  <c r="Q85" i="738"/>
  <c r="Q191" i="738"/>
  <c r="L202" i="738"/>
  <c r="L96" i="738"/>
  <c r="L97" i="738" s="1"/>
  <c r="Y202" i="738"/>
  <c r="Y96" i="738"/>
  <c r="Y97" i="738" s="1"/>
  <c r="Y211" i="738" s="1"/>
  <c r="W106" i="738"/>
  <c r="W211" i="738"/>
  <c r="Q76" i="738"/>
  <c r="Q182" i="738"/>
  <c r="AC175" i="738"/>
  <c r="AC181" i="738"/>
  <c r="AC161" i="738"/>
  <c r="AB79" i="738"/>
  <c r="AB185" i="738"/>
  <c r="AB80" i="738"/>
  <c r="AB186" i="738"/>
  <c r="AD4" i="738"/>
  <c r="R162" i="738"/>
  <c r="R163" i="738"/>
  <c r="AC6" i="738"/>
  <c r="R6" i="738"/>
  <c r="AC48" i="738"/>
  <c r="R48" i="738"/>
  <c r="AD48" i="738" s="1"/>
  <c r="R175" i="738"/>
  <c r="AD9" i="738"/>
  <c r="AB81" i="738"/>
  <c r="AB187" i="738"/>
  <c r="AB61" i="738"/>
  <c r="AC162" i="738"/>
  <c r="AC52" i="738"/>
  <c r="AC168" i="738"/>
  <c r="K211" i="738"/>
  <c r="K106" i="738"/>
  <c r="AA80" i="738"/>
  <c r="AA186" i="738"/>
  <c r="Q166" i="738"/>
  <c r="R18" i="738"/>
  <c r="AC18" i="738"/>
  <c r="AC166" i="738" s="1"/>
  <c r="Q165" i="738"/>
  <c r="R17" i="738"/>
  <c r="AC17" i="738"/>
  <c r="AC165" i="738" s="1"/>
  <c r="Q82" i="738"/>
  <c r="Q188" i="738"/>
  <c r="AA83" i="738"/>
  <c r="AA189" i="738"/>
  <c r="R181" i="738"/>
  <c r="R161" i="738"/>
  <c r="AD13" i="738"/>
  <c r="AB84" i="738"/>
  <c r="AB190" i="738"/>
  <c r="P79" i="738"/>
  <c r="P185" i="738"/>
  <c r="K101" i="738"/>
  <c r="M91" i="738"/>
  <c r="Q170" i="738"/>
  <c r="R22" i="738"/>
  <c r="AC22" i="738"/>
  <c r="AC170" i="738" s="1"/>
  <c r="AB82" i="738"/>
  <c r="AB188" i="738"/>
  <c r="R168" i="738"/>
  <c r="AD20" i="738"/>
  <c r="AD168" i="738" s="1"/>
  <c r="AC31" i="738"/>
  <c r="R31" i="738"/>
  <c r="AD31" i="738" s="1"/>
  <c r="Q78" i="738"/>
  <c r="Q184" i="738"/>
  <c r="AB76" i="738"/>
  <c r="AB182" i="738"/>
  <c r="N192" i="738"/>
  <c r="N87" i="738"/>
  <c r="N91" i="738" s="1"/>
  <c r="N74" i="738"/>
  <c r="N93" i="738"/>
  <c r="N98" i="738"/>
  <c r="AC32" i="738"/>
  <c r="R32" i="738"/>
  <c r="AD32" i="738" s="1"/>
  <c r="AA109" i="738"/>
  <c r="AA176" i="738" s="1"/>
  <c r="AC164" i="738"/>
  <c r="R75" i="738"/>
  <c r="R90" i="738"/>
  <c r="R55" i="738"/>
  <c r="R63" i="738"/>
  <c r="AE63" i="738" s="1"/>
  <c r="R51" i="738"/>
  <c r="R59" i="738"/>
  <c r="R54" i="738"/>
  <c r="R58" i="738"/>
  <c r="R53" i="738"/>
  <c r="R57" i="738"/>
  <c r="R56" i="738"/>
  <c r="R60" i="738"/>
  <c r="R61" i="738"/>
  <c r="R52" i="738"/>
  <c r="AC173" i="738"/>
  <c r="AC105" i="738"/>
  <c r="Q169" i="738"/>
  <c r="R21" i="738"/>
  <c r="AC21" i="738"/>
  <c r="AC169" i="738" s="1"/>
  <c r="M199" i="738"/>
  <c r="M94" i="738"/>
  <c r="M200" i="738" s="1"/>
  <c r="AB102" i="738"/>
  <c r="AB92" i="738"/>
  <c r="AB198" i="738" s="1"/>
  <c r="AA81" i="738"/>
  <c r="AA187" i="738"/>
  <c r="AA65" i="738"/>
  <c r="AA74" i="738" s="1"/>
  <c r="Q171" i="738"/>
  <c r="R23" i="738"/>
  <c r="AC23" i="738"/>
  <c r="AC171" i="738" s="1"/>
  <c r="O65" i="738"/>
  <c r="AB59" i="738"/>
  <c r="AB65" i="738" s="1"/>
  <c r="Q167" i="738"/>
  <c r="R19" i="738"/>
  <c r="AC19" i="738"/>
  <c r="AC167" i="738" s="1"/>
  <c r="Z192" i="738"/>
  <c r="Z87" i="738"/>
  <c r="Z91" i="738" s="1"/>
  <c r="R110" i="738"/>
  <c r="R104" i="738"/>
  <c r="AD12" i="738"/>
  <c r="R164" i="738"/>
  <c r="AD16" i="738"/>
  <c r="AD164" i="738" s="1"/>
  <c r="Q56" i="738"/>
  <c r="L101" i="738"/>
  <c r="L103" i="738" s="1"/>
  <c r="J211" i="738"/>
  <c r="J106" i="738"/>
  <c r="Z93" i="738"/>
  <c r="AB78" i="738"/>
  <c r="AB184" i="738"/>
  <c r="P81" i="738"/>
  <c r="P187" i="738"/>
  <c r="AC110" i="738"/>
  <c r="AC104" i="738"/>
  <c r="AC63" i="738"/>
  <c r="AC56" i="738"/>
  <c r="AC59" i="738"/>
  <c r="AC54" i="738"/>
  <c r="AC60" i="738"/>
  <c r="AC58" i="738"/>
  <c r="AC75" i="738"/>
  <c r="AC57" i="738"/>
  <c r="AC55" i="738"/>
  <c r="AC51" i="738"/>
  <c r="AC53" i="738"/>
  <c r="AC47" i="738"/>
  <c r="R47" i="738"/>
  <c r="AD47" i="738" s="1"/>
  <c r="Q77" i="738"/>
  <c r="Q183" i="738"/>
  <c r="Q55" i="738"/>
  <c r="R173" i="738"/>
  <c r="R105" i="738"/>
  <c r="AE105" i="738" s="1"/>
  <c r="AD24" i="738"/>
  <c r="AA85" i="738"/>
  <c r="AA191" i="738"/>
  <c r="Q174" i="738"/>
  <c r="R25" i="738"/>
  <c r="AC25" i="738"/>
  <c r="AC174" i="738" s="1"/>
  <c r="Q92" i="738"/>
  <c r="Q198" i="738" s="1"/>
  <c r="Q102" i="738"/>
  <c r="Q81" i="738"/>
  <c r="Q187" i="738"/>
  <c r="P8" i="664"/>
  <c r="N15" i="664"/>
  <c r="Y15" i="664"/>
  <c r="M106" i="739" l="1"/>
  <c r="N95" i="739"/>
  <c r="AB98" i="740"/>
  <c r="P192" i="745"/>
  <c r="P87" i="745"/>
  <c r="P74" i="745"/>
  <c r="P98" i="745"/>
  <c r="AE98" i="745" s="1"/>
  <c r="AA100" i="745"/>
  <c r="AA108" i="745"/>
  <c r="Z108" i="745"/>
  <c r="Z100" i="745"/>
  <c r="AB192" i="746"/>
  <c r="AB87" i="746"/>
  <c r="O199" i="746"/>
  <c r="O94" i="746"/>
  <c r="O200" i="746" s="1"/>
  <c r="Y202" i="745"/>
  <c r="Y96" i="745"/>
  <c r="Y97" i="745" s="1"/>
  <c r="P91" i="745"/>
  <c r="O108" i="745"/>
  <c r="O100" i="745"/>
  <c r="Y202" i="746"/>
  <c r="Y96" i="746"/>
  <c r="Y97" i="746" s="1"/>
  <c r="AC175" i="745"/>
  <c r="AB85" i="746"/>
  <c r="AB191" i="746"/>
  <c r="AB82" i="745"/>
  <c r="AB188" i="745"/>
  <c r="AB83" i="745"/>
  <c r="AB189" i="745"/>
  <c r="X106" i="745"/>
  <c r="X211" i="745"/>
  <c r="Q77" i="746"/>
  <c r="Q183" i="746"/>
  <c r="Q80" i="746"/>
  <c r="Q186" i="746"/>
  <c r="L211" i="745"/>
  <c r="L106" i="745"/>
  <c r="R181" i="746"/>
  <c r="R161" i="746"/>
  <c r="AD13" i="746"/>
  <c r="Q84" i="745"/>
  <c r="Q190" i="745"/>
  <c r="Q79" i="745"/>
  <c r="Q185" i="745"/>
  <c r="R161" i="745"/>
  <c r="AB65" i="745"/>
  <c r="AB98" i="745" s="1"/>
  <c r="Z108" i="746"/>
  <c r="Z100" i="746"/>
  <c r="AA74" i="743"/>
  <c r="AB91" i="743"/>
  <c r="AB100" i="743" s="1"/>
  <c r="P91" i="743"/>
  <c r="AD4" i="746"/>
  <c r="R162" i="746"/>
  <c r="R163" i="746"/>
  <c r="R175" i="745"/>
  <c r="AD9" i="745"/>
  <c r="AB85" i="745"/>
  <c r="AB191" i="745"/>
  <c r="AB80" i="745"/>
  <c r="AB186" i="745"/>
  <c r="R173" i="746"/>
  <c r="Q82" i="746"/>
  <c r="Q188" i="746"/>
  <c r="O199" i="745"/>
  <c r="O94" i="745"/>
  <c r="O95" i="745" s="1"/>
  <c r="R171" i="746"/>
  <c r="N108" i="746"/>
  <c r="N100" i="746"/>
  <c r="AC181" i="746"/>
  <c r="AC161" i="746"/>
  <c r="Q77" i="745"/>
  <c r="Q183" i="745"/>
  <c r="AB76" i="746"/>
  <c r="AB91" i="746" s="1"/>
  <c r="AB182" i="746"/>
  <c r="R104" i="746"/>
  <c r="R110" i="746"/>
  <c r="AD12" i="746"/>
  <c r="AC162" i="746"/>
  <c r="AC52" i="746"/>
  <c r="AB79" i="746"/>
  <c r="AB185" i="746"/>
  <c r="AB82" i="746"/>
  <c r="AB188" i="746"/>
  <c r="AB109" i="745"/>
  <c r="AB176" i="745" s="1"/>
  <c r="AB74" i="745"/>
  <c r="L211" i="746"/>
  <c r="L106" i="746"/>
  <c r="AC173" i="746"/>
  <c r="Q85" i="746"/>
  <c r="Q191" i="746"/>
  <c r="Q76" i="745"/>
  <c r="Q182" i="745"/>
  <c r="Q81" i="745"/>
  <c r="Q187" i="745"/>
  <c r="AD169" i="746"/>
  <c r="AC104" i="746"/>
  <c r="AC110" i="746"/>
  <c r="AC64" i="746"/>
  <c r="AC60" i="746"/>
  <c r="AC75" i="746"/>
  <c r="AC58" i="746"/>
  <c r="AC63" i="746"/>
  <c r="AC54" i="746"/>
  <c r="AC56" i="746"/>
  <c r="AC55" i="746"/>
  <c r="AC61" i="746"/>
  <c r="AC57" i="746"/>
  <c r="AC51" i="746"/>
  <c r="AC59" i="746"/>
  <c r="AC53" i="746"/>
  <c r="X106" i="746"/>
  <c r="X211" i="746"/>
  <c r="R167" i="745"/>
  <c r="AD19" i="745"/>
  <c r="AD167" i="745" s="1"/>
  <c r="AB109" i="746"/>
  <c r="AB176" i="746" s="1"/>
  <c r="AB74" i="746"/>
  <c r="AB98" i="746"/>
  <c r="AB83" i="746"/>
  <c r="AB189" i="746"/>
  <c r="AB78" i="745"/>
  <c r="AB184" i="745"/>
  <c r="Z199" i="745"/>
  <c r="Z94" i="745"/>
  <c r="Z95" i="745" s="1"/>
  <c r="Q109" i="746"/>
  <c r="Q176" i="746" s="1"/>
  <c r="M103" i="746"/>
  <c r="M101" i="746"/>
  <c r="P65" i="746"/>
  <c r="Q83" i="745"/>
  <c r="Q189" i="745"/>
  <c r="R169" i="746"/>
  <c r="AC169" i="746"/>
  <c r="M95" i="744"/>
  <c r="Z95" i="744"/>
  <c r="P198" i="745"/>
  <c r="P93" i="745"/>
  <c r="AB80" i="746"/>
  <c r="AB186" i="746"/>
  <c r="AB76" i="745"/>
  <c r="AB182" i="745"/>
  <c r="AB79" i="745"/>
  <c r="AB185" i="745"/>
  <c r="AB92" i="745"/>
  <c r="AB102" i="745"/>
  <c r="AA192" i="746"/>
  <c r="AA87" i="746"/>
  <c r="AA91" i="746" s="1"/>
  <c r="N199" i="746"/>
  <c r="N200" i="746"/>
  <c r="N94" i="746"/>
  <c r="N95" i="746" s="1"/>
  <c r="R104" i="745"/>
  <c r="R110" i="745"/>
  <c r="AD12" i="745"/>
  <c r="R162" i="745"/>
  <c r="R163" i="745"/>
  <c r="M202" i="745"/>
  <c r="M96" i="745"/>
  <c r="M97" i="745" s="1"/>
  <c r="AC168" i="746"/>
  <c r="R59" i="746"/>
  <c r="R51" i="746"/>
  <c r="R64" i="746"/>
  <c r="AE64" i="746" s="1"/>
  <c r="R75" i="746"/>
  <c r="R90" i="746"/>
  <c r="R61" i="746"/>
  <c r="R58" i="746"/>
  <c r="R55" i="746"/>
  <c r="R63" i="746"/>
  <c r="AE63" i="746" s="1"/>
  <c r="R57" i="746"/>
  <c r="R53" i="746"/>
  <c r="R60" i="746"/>
  <c r="R52" i="746"/>
  <c r="R54" i="746"/>
  <c r="R56" i="746"/>
  <c r="Q81" i="746"/>
  <c r="Q187" i="746"/>
  <c r="AA198" i="745"/>
  <c r="AA93" i="745"/>
  <c r="AC174" i="746"/>
  <c r="AA74" i="746"/>
  <c r="AD105" i="745"/>
  <c r="AD173" i="745"/>
  <c r="R170" i="745"/>
  <c r="AC171" i="746"/>
  <c r="Q80" i="745"/>
  <c r="Q186" i="745"/>
  <c r="R175" i="746"/>
  <c r="AD9" i="746"/>
  <c r="AC164" i="746"/>
  <c r="Q102" i="746"/>
  <c r="Q92" i="746"/>
  <c r="N95" i="745"/>
  <c r="Y95" i="743"/>
  <c r="R164" i="745"/>
  <c r="AD16" i="745"/>
  <c r="AD164" i="745" s="1"/>
  <c r="AB78" i="746"/>
  <c r="AB184" i="746"/>
  <c r="AB81" i="746"/>
  <c r="AB187" i="746"/>
  <c r="Y200" i="745"/>
  <c r="AB84" i="745"/>
  <c r="AB190" i="745"/>
  <c r="R169" i="745"/>
  <c r="AD21" i="745"/>
  <c r="AD169" i="745" s="1"/>
  <c r="AC166" i="746"/>
  <c r="AC104" i="745"/>
  <c r="AC110" i="745"/>
  <c r="AC75" i="745"/>
  <c r="AC59" i="745"/>
  <c r="AC51" i="745"/>
  <c r="AC65" i="745" s="1"/>
  <c r="AC57" i="745"/>
  <c r="AC60" i="745"/>
  <c r="AC63" i="745"/>
  <c r="AC54" i="745"/>
  <c r="AC61" i="745"/>
  <c r="AC58" i="745"/>
  <c r="AC55" i="745"/>
  <c r="AC64" i="745"/>
  <c r="AC56" i="745"/>
  <c r="AC53" i="745"/>
  <c r="AC162" i="745"/>
  <c r="AC52" i="745"/>
  <c r="M202" i="746"/>
  <c r="M96" i="746"/>
  <c r="M97" i="746" s="1"/>
  <c r="R168" i="746"/>
  <c r="AD20" i="746"/>
  <c r="AD168" i="746" s="1"/>
  <c r="Q78" i="746"/>
  <c r="Q184" i="746"/>
  <c r="Y101" i="745"/>
  <c r="Y103" i="745" s="1"/>
  <c r="R168" i="745"/>
  <c r="AD20" i="745"/>
  <c r="AD168" i="745" s="1"/>
  <c r="Z199" i="746"/>
  <c r="Z94" i="746"/>
  <c r="Z95" i="746" s="1"/>
  <c r="AC167" i="746"/>
  <c r="AA198" i="746"/>
  <c r="AA93" i="746"/>
  <c r="R165" i="745"/>
  <c r="AD17" i="745"/>
  <c r="AD165" i="745" s="1"/>
  <c r="AC161" i="745"/>
  <c r="R58" i="745"/>
  <c r="R61" i="745"/>
  <c r="R63" i="745"/>
  <c r="AE63" i="745" s="1"/>
  <c r="R56" i="745"/>
  <c r="R59" i="745"/>
  <c r="R51" i="745"/>
  <c r="R75" i="745"/>
  <c r="R90" i="745"/>
  <c r="R55" i="745"/>
  <c r="R60" i="745"/>
  <c r="R64" i="745"/>
  <c r="AE64" i="745" s="1"/>
  <c r="R52" i="745"/>
  <c r="R54" i="745"/>
  <c r="R57" i="745"/>
  <c r="R53" i="745"/>
  <c r="AC65" i="746"/>
  <c r="Q65" i="746"/>
  <c r="Q98" i="746" s="1"/>
  <c r="AC175" i="746"/>
  <c r="R164" i="746"/>
  <c r="AD16" i="746"/>
  <c r="AD164" i="746" s="1"/>
  <c r="AC165" i="746"/>
  <c r="AB84" i="746"/>
  <c r="AB190" i="746"/>
  <c r="AB81" i="745"/>
  <c r="AB187" i="745"/>
  <c r="N91" i="745"/>
  <c r="R166" i="746"/>
  <c r="AD18" i="746"/>
  <c r="AD166" i="746" s="1"/>
  <c r="Q102" i="745"/>
  <c r="Q92" i="745"/>
  <c r="O192" i="746"/>
  <c r="O87" i="746"/>
  <c r="O91" i="746" s="1"/>
  <c r="O98" i="746"/>
  <c r="O74" i="746"/>
  <c r="Q76" i="746"/>
  <c r="Q182" i="746"/>
  <c r="Q79" i="746"/>
  <c r="Q185" i="746"/>
  <c r="AC168" i="745"/>
  <c r="R167" i="746"/>
  <c r="AD19" i="746"/>
  <c r="AD167" i="746" s="1"/>
  <c r="AC181" i="745"/>
  <c r="Q109" i="745"/>
  <c r="Q176" i="745" s="1"/>
  <c r="Q85" i="745"/>
  <c r="Q191" i="745"/>
  <c r="R166" i="745"/>
  <c r="AD18" i="745"/>
  <c r="AD166" i="745" s="1"/>
  <c r="N95" i="740"/>
  <c r="N95" i="742"/>
  <c r="R165" i="746"/>
  <c r="AD17" i="746"/>
  <c r="AD165" i="746" s="1"/>
  <c r="AB102" i="746"/>
  <c r="AB92" i="746"/>
  <c r="AC170" i="746"/>
  <c r="L101" i="746"/>
  <c r="L103" i="746" s="1"/>
  <c r="AD173" i="746"/>
  <c r="AD105" i="746"/>
  <c r="AD171" i="745"/>
  <c r="X211" i="738"/>
  <c r="X106" i="738"/>
  <c r="AD174" i="746"/>
  <c r="Q84" i="746"/>
  <c r="Q190" i="746"/>
  <c r="Q83" i="746"/>
  <c r="Q189" i="746"/>
  <c r="P198" i="746"/>
  <c r="P93" i="746"/>
  <c r="Q78" i="745"/>
  <c r="Q184" i="745"/>
  <c r="Q82" i="745"/>
  <c r="Q188" i="745"/>
  <c r="AD161" i="745"/>
  <c r="AD181" i="745"/>
  <c r="R85" i="741"/>
  <c r="AE85" i="741" s="1"/>
  <c r="R191" i="741"/>
  <c r="AE61" i="741"/>
  <c r="Z108" i="741"/>
  <c r="Z100" i="741"/>
  <c r="Z108" i="744"/>
  <c r="Z100" i="744"/>
  <c r="AA199" i="743"/>
  <c r="AA94" i="743"/>
  <c r="AA95" i="743" s="1"/>
  <c r="AA100" i="742"/>
  <c r="AA108" i="742"/>
  <c r="AE75" i="741"/>
  <c r="P192" i="742"/>
  <c r="P87" i="742"/>
  <c r="P91" i="742" s="1"/>
  <c r="P93" i="742"/>
  <c r="P98" i="742"/>
  <c r="AE98" i="742" s="1"/>
  <c r="P74" i="742"/>
  <c r="Z108" i="742"/>
  <c r="Z100" i="742"/>
  <c r="Y96" i="742"/>
  <c r="Y97" i="742" s="1"/>
  <c r="Y202" i="742"/>
  <c r="O108" i="742"/>
  <c r="O100" i="742"/>
  <c r="P108" i="743"/>
  <c r="P100" i="743"/>
  <c r="AC83" i="742"/>
  <c r="AC189" i="742"/>
  <c r="Q84" i="744"/>
  <c r="Q190" i="744"/>
  <c r="AD175" i="744"/>
  <c r="Q79" i="743"/>
  <c r="Q185" i="743"/>
  <c r="Q81" i="743"/>
  <c r="Q187" i="743"/>
  <c r="R167" i="741"/>
  <c r="AD19" i="741"/>
  <c r="AD167" i="741" s="1"/>
  <c r="AD104" i="742"/>
  <c r="AD75" i="742"/>
  <c r="AD110" i="742"/>
  <c r="AD60" i="742"/>
  <c r="AD51" i="742"/>
  <c r="AD53" i="742"/>
  <c r="R169" i="744"/>
  <c r="AD21" i="744"/>
  <c r="Q82" i="742"/>
  <c r="Q188" i="742"/>
  <c r="Q85" i="742"/>
  <c r="Q191" i="742"/>
  <c r="Y95" i="744"/>
  <c r="AB76" i="741"/>
  <c r="AB182" i="741"/>
  <c r="AC181" i="743"/>
  <c r="AC161" i="743"/>
  <c r="R84" i="741"/>
  <c r="AE84" i="741" s="1"/>
  <c r="R190" i="741"/>
  <c r="AE60" i="741"/>
  <c r="R181" i="744"/>
  <c r="R161" i="744"/>
  <c r="AD13" i="744"/>
  <c r="AC105" i="743"/>
  <c r="AC173" i="743"/>
  <c r="R166" i="742"/>
  <c r="AD18" i="742"/>
  <c r="AD166" i="742" s="1"/>
  <c r="AA199" i="744"/>
  <c r="AA94" i="744"/>
  <c r="AA200" i="744" s="1"/>
  <c r="R170" i="744"/>
  <c r="AD22" i="744"/>
  <c r="R169" i="743"/>
  <c r="AD21" i="743"/>
  <c r="AD169" i="743" s="1"/>
  <c r="AB78" i="741"/>
  <c r="AB184" i="741"/>
  <c r="AB82" i="741"/>
  <c r="AB188" i="741"/>
  <c r="Q198" i="742"/>
  <c r="R104" i="741"/>
  <c r="R110" i="741"/>
  <c r="AD12" i="741"/>
  <c r="AC51" i="743"/>
  <c r="AC64" i="743"/>
  <c r="AC169" i="741"/>
  <c r="AB65" i="742"/>
  <c r="AB98" i="742" s="1"/>
  <c r="Z103" i="743"/>
  <c r="Z101" i="743"/>
  <c r="N103" i="742"/>
  <c r="N101" i="742"/>
  <c r="Q83" i="743"/>
  <c r="Q189" i="743"/>
  <c r="R92" i="742"/>
  <c r="R102" i="742"/>
  <c r="AE102" i="742" s="1"/>
  <c r="AE104" i="742"/>
  <c r="AC169" i="744"/>
  <c r="AC59" i="744"/>
  <c r="Q76" i="742"/>
  <c r="Q182" i="742"/>
  <c r="O192" i="741"/>
  <c r="O87" i="741"/>
  <c r="O91" i="741" s="1"/>
  <c r="O74" i="741"/>
  <c r="O98" i="741"/>
  <c r="R78" i="741"/>
  <c r="AE78" i="741" s="1"/>
  <c r="R184" i="741"/>
  <c r="AE54" i="741"/>
  <c r="AD19" i="742"/>
  <c r="AD167" i="742" s="1"/>
  <c r="R167" i="742"/>
  <c r="AC181" i="744"/>
  <c r="AC161" i="744"/>
  <c r="AC51" i="744"/>
  <c r="AC75" i="744"/>
  <c r="R173" i="743"/>
  <c r="R105" i="743"/>
  <c r="AE105" i="743" s="1"/>
  <c r="AD24" i="743"/>
  <c r="N100" i="741"/>
  <c r="N108" i="741"/>
  <c r="R167" i="743"/>
  <c r="AD19" i="743"/>
  <c r="AD167" i="743" s="1"/>
  <c r="M202" i="742"/>
  <c r="M96" i="742"/>
  <c r="M97" i="742" s="1"/>
  <c r="R51" i="744"/>
  <c r="R77" i="744"/>
  <c r="R183" i="744"/>
  <c r="AE53" i="744"/>
  <c r="AB198" i="743"/>
  <c r="AB93" i="743"/>
  <c r="AB83" i="741"/>
  <c r="AB189" i="741"/>
  <c r="AB79" i="741"/>
  <c r="AB185" i="741"/>
  <c r="N202" i="741"/>
  <c r="N96" i="741"/>
  <c r="N97" i="741" s="1"/>
  <c r="N211" i="741" s="1"/>
  <c r="M106" i="741"/>
  <c r="AC58" i="741"/>
  <c r="AC110" i="741"/>
  <c r="AC61" i="741"/>
  <c r="AC63" i="741"/>
  <c r="AC56" i="741"/>
  <c r="AC59" i="741"/>
  <c r="AC75" i="741"/>
  <c r="AC54" i="741"/>
  <c r="AC104" i="741"/>
  <c r="AC51" i="741"/>
  <c r="AC57" i="741"/>
  <c r="AC55" i="741"/>
  <c r="AC60" i="741"/>
  <c r="AC64" i="741"/>
  <c r="AC53" i="741"/>
  <c r="X202" i="744"/>
  <c r="X96" i="744"/>
  <c r="X97" i="744" s="1"/>
  <c r="AC56" i="743"/>
  <c r="L211" i="744"/>
  <c r="L106" i="744"/>
  <c r="Q85" i="743"/>
  <c r="Q191" i="743"/>
  <c r="AD104" i="743"/>
  <c r="AD110" i="743"/>
  <c r="AD61" i="743"/>
  <c r="AD63" i="743"/>
  <c r="AD56" i="743"/>
  <c r="AD59" i="743"/>
  <c r="AD53" i="743"/>
  <c r="N199" i="744"/>
  <c r="N94" i="744"/>
  <c r="N95" i="744" s="1"/>
  <c r="R171" i="741"/>
  <c r="AD23" i="741"/>
  <c r="AD171" i="741" s="1"/>
  <c r="R166" i="743"/>
  <c r="AD18" i="743"/>
  <c r="AD166" i="743" s="1"/>
  <c r="AD175" i="743"/>
  <c r="Q79" i="742"/>
  <c r="Q185" i="742"/>
  <c r="Q78" i="742"/>
  <c r="Q184" i="742"/>
  <c r="R164" i="742"/>
  <c r="AD16" i="742"/>
  <c r="AD164" i="742" s="1"/>
  <c r="AA87" i="741"/>
  <c r="AA91" i="741" s="1"/>
  <c r="AA192" i="741"/>
  <c r="R82" i="741"/>
  <c r="AE82" i="741" s="1"/>
  <c r="R188" i="741"/>
  <c r="AE58" i="741"/>
  <c r="R57" i="741"/>
  <c r="AC182" i="742"/>
  <c r="AC76" i="742"/>
  <c r="R170" i="743"/>
  <c r="AD22" i="743"/>
  <c r="AD170" i="743" s="1"/>
  <c r="R166" i="744"/>
  <c r="AD18" i="744"/>
  <c r="M101" i="744"/>
  <c r="M103" i="744" s="1"/>
  <c r="R56" i="744"/>
  <c r="R59" i="744"/>
  <c r="Y200" i="742"/>
  <c r="R164" i="741"/>
  <c r="AD16" i="741"/>
  <c r="AD164" i="741" s="1"/>
  <c r="AB80" i="741"/>
  <c r="AB186" i="741"/>
  <c r="AB84" i="741"/>
  <c r="AB190" i="741"/>
  <c r="AC63" i="743"/>
  <c r="AC75" i="743"/>
  <c r="Y101" i="742"/>
  <c r="Y103" i="742"/>
  <c r="Z200" i="740"/>
  <c r="AC80" i="742"/>
  <c r="AC186" i="742"/>
  <c r="R174" i="742"/>
  <c r="AD25" i="742"/>
  <c r="AD174" i="742" s="1"/>
  <c r="AC84" i="742"/>
  <c r="AC190" i="742"/>
  <c r="AC102" i="742"/>
  <c r="AC92" i="742"/>
  <c r="AA199" i="742"/>
  <c r="AA94" i="742"/>
  <c r="AA95" i="742" s="1"/>
  <c r="L202" i="743"/>
  <c r="L96" i="743"/>
  <c r="L97" i="743" s="1"/>
  <c r="Q77" i="743"/>
  <c r="Q183" i="743"/>
  <c r="Q80" i="743"/>
  <c r="Q186" i="743"/>
  <c r="R92" i="743"/>
  <c r="R102" i="743"/>
  <c r="AE102" i="743" s="1"/>
  <c r="AE104" i="743"/>
  <c r="L101" i="743"/>
  <c r="L103" i="743" s="1"/>
  <c r="AD170" i="741"/>
  <c r="AD6" i="744"/>
  <c r="M101" i="742"/>
  <c r="M103" i="742"/>
  <c r="Q84" i="742"/>
  <c r="Q190" i="742"/>
  <c r="AD173" i="744"/>
  <c r="AD105" i="744"/>
  <c r="AD63" i="744"/>
  <c r="R174" i="743"/>
  <c r="AD25" i="743"/>
  <c r="AD174" i="743" s="1"/>
  <c r="AA87" i="743"/>
  <c r="AA91" i="743" s="1"/>
  <c r="AA192" i="743"/>
  <c r="R168" i="744"/>
  <c r="AD20" i="744"/>
  <c r="O93" i="741"/>
  <c r="AC166" i="744"/>
  <c r="AC56" i="744"/>
  <c r="M108" i="741"/>
  <c r="M100" i="741"/>
  <c r="R171" i="743"/>
  <c r="AD23" i="743"/>
  <c r="AD171" i="743" s="1"/>
  <c r="R79" i="744"/>
  <c r="AE79" i="744" s="1"/>
  <c r="R185" i="744"/>
  <c r="AE55" i="744"/>
  <c r="R78" i="744"/>
  <c r="AE78" i="744" s="1"/>
  <c r="R184" i="744"/>
  <c r="AE54" i="744"/>
  <c r="N202" i="742"/>
  <c r="N96" i="742"/>
  <c r="N97" i="742" s="1"/>
  <c r="AB80" i="742"/>
  <c r="AB186" i="742"/>
  <c r="Q102" i="741"/>
  <c r="Q92" i="741"/>
  <c r="R168" i="743"/>
  <c r="AD20" i="743"/>
  <c r="AD168" i="743" s="1"/>
  <c r="AC61" i="743"/>
  <c r="AA98" i="743"/>
  <c r="M211" i="743"/>
  <c r="M106" i="743"/>
  <c r="Y101" i="743"/>
  <c r="Y103" i="743" s="1"/>
  <c r="AC85" i="742"/>
  <c r="AC191" i="742"/>
  <c r="R174" i="741"/>
  <c r="AD25" i="741"/>
  <c r="AD174" i="741" s="1"/>
  <c r="R165" i="743"/>
  <c r="AD17" i="743"/>
  <c r="AD165" i="743" s="1"/>
  <c r="AB82" i="744"/>
  <c r="AB188" i="744"/>
  <c r="AA74" i="741"/>
  <c r="R77" i="741"/>
  <c r="R183" i="741"/>
  <c r="AE53" i="741"/>
  <c r="N211" i="743"/>
  <c r="N106" i="743"/>
  <c r="AC168" i="744"/>
  <c r="AC58" i="744"/>
  <c r="AD175" i="741"/>
  <c r="P198" i="741"/>
  <c r="R85" i="744"/>
  <c r="AE85" i="744" s="1"/>
  <c r="R191" i="744"/>
  <c r="AE61" i="744"/>
  <c r="R75" i="744"/>
  <c r="L101" i="744"/>
  <c r="L103" i="744" s="1"/>
  <c r="AD162" i="741"/>
  <c r="AD52" i="741"/>
  <c r="R168" i="742"/>
  <c r="AD20" i="742"/>
  <c r="AD168" i="742" s="1"/>
  <c r="M202" i="744"/>
  <c r="M96" i="744"/>
  <c r="M97" i="744" s="1"/>
  <c r="AA192" i="744"/>
  <c r="AA87" i="744"/>
  <c r="AA91" i="744" s="1"/>
  <c r="AB81" i="741"/>
  <c r="AB187" i="741"/>
  <c r="AB102" i="741"/>
  <c r="AB92" i="741"/>
  <c r="AC82" i="743"/>
  <c r="AC188" i="743"/>
  <c r="N101" i="743"/>
  <c r="N103" i="743" s="1"/>
  <c r="Z202" i="744"/>
  <c r="Z96" i="744"/>
  <c r="Z97" i="744" s="1"/>
  <c r="Z211" i="744" s="1"/>
  <c r="Y101" i="741"/>
  <c r="Y103" i="741" s="1"/>
  <c r="O200" i="742"/>
  <c r="O95" i="742"/>
  <c r="O199" i="742"/>
  <c r="O94" i="742"/>
  <c r="Q82" i="743"/>
  <c r="Q188" i="743"/>
  <c r="AB85" i="742"/>
  <c r="AB191" i="742"/>
  <c r="AC82" i="742"/>
  <c r="AC188" i="742"/>
  <c r="AC54" i="742"/>
  <c r="AC85" i="744"/>
  <c r="AC191" i="744"/>
  <c r="Q76" i="743"/>
  <c r="Q182" i="743"/>
  <c r="R175" i="742"/>
  <c r="AD9" i="742"/>
  <c r="AC79" i="744"/>
  <c r="AC185" i="744"/>
  <c r="N91" i="744"/>
  <c r="Z199" i="742"/>
  <c r="Z94" i="742"/>
  <c r="Z95" i="742" s="1"/>
  <c r="Q109" i="742"/>
  <c r="Q176" i="742" s="1"/>
  <c r="Q83" i="742"/>
  <c r="Q189" i="742"/>
  <c r="Q80" i="744"/>
  <c r="Q186" i="744"/>
  <c r="R173" i="742"/>
  <c r="R105" i="742"/>
  <c r="AE105" i="742" s="1"/>
  <c r="AD24" i="742"/>
  <c r="AA98" i="741"/>
  <c r="R83" i="741"/>
  <c r="AE83" i="741" s="1"/>
  <c r="R189" i="741"/>
  <c r="AE59" i="741"/>
  <c r="R80" i="741"/>
  <c r="AE80" i="741" s="1"/>
  <c r="R186" i="741"/>
  <c r="AE56" i="741"/>
  <c r="Y95" i="741"/>
  <c r="AD165" i="744"/>
  <c r="AD55" i="744"/>
  <c r="AB79" i="742"/>
  <c r="AB185" i="742"/>
  <c r="AD162" i="743"/>
  <c r="AD52" i="743"/>
  <c r="R58" i="744"/>
  <c r="R164" i="743"/>
  <c r="AD16" i="743"/>
  <c r="AD164" i="743" s="1"/>
  <c r="AD6" i="741"/>
  <c r="Z95" i="743"/>
  <c r="AC76" i="743"/>
  <c r="AC182" i="743"/>
  <c r="O192" i="743"/>
  <c r="O87" i="743"/>
  <c r="O91" i="743" s="1"/>
  <c r="O93" i="743"/>
  <c r="O74" i="743"/>
  <c r="O98" i="743"/>
  <c r="AE98" i="743" s="1"/>
  <c r="O192" i="744"/>
  <c r="O87" i="744"/>
  <c r="O91" i="744" s="1"/>
  <c r="O98" i="744"/>
  <c r="O74" i="744"/>
  <c r="O93" i="744"/>
  <c r="Q198" i="743"/>
  <c r="AC54" i="743"/>
  <c r="AC55" i="743"/>
  <c r="Q109" i="743"/>
  <c r="Q176" i="743" s="1"/>
  <c r="AA98" i="739"/>
  <c r="AC81" i="742"/>
  <c r="AC187" i="742"/>
  <c r="AC64" i="742"/>
  <c r="R90" i="743"/>
  <c r="R59" i="743"/>
  <c r="R51" i="743"/>
  <c r="R64" i="743"/>
  <c r="AE64" i="743" s="1"/>
  <c r="R60" i="743"/>
  <c r="R52" i="743"/>
  <c r="R75" i="743"/>
  <c r="R55" i="743"/>
  <c r="R53" i="743"/>
  <c r="R61" i="743"/>
  <c r="R58" i="743"/>
  <c r="R63" i="743"/>
  <c r="AE63" i="743" s="1"/>
  <c r="R57" i="743"/>
  <c r="R56" i="743"/>
  <c r="R54" i="743"/>
  <c r="Q84" i="743"/>
  <c r="Q190" i="743"/>
  <c r="R161" i="741"/>
  <c r="R181" i="741"/>
  <c r="AD13" i="741"/>
  <c r="AB83" i="744"/>
  <c r="AB189" i="744"/>
  <c r="Q65" i="742"/>
  <c r="Q98" i="742" s="1"/>
  <c r="AC175" i="742"/>
  <c r="Y202" i="743"/>
  <c r="Y96" i="743"/>
  <c r="Y97" i="743" s="1"/>
  <c r="AD171" i="744"/>
  <c r="AD61" i="744"/>
  <c r="X211" i="743"/>
  <c r="X106" i="743"/>
  <c r="R75" i="742"/>
  <c r="R54" i="742"/>
  <c r="R60" i="742"/>
  <c r="R90" i="742"/>
  <c r="R63" i="742"/>
  <c r="AE63" i="742" s="1"/>
  <c r="R58" i="742"/>
  <c r="R52" i="742"/>
  <c r="R61" i="742"/>
  <c r="R57" i="742"/>
  <c r="R53" i="742"/>
  <c r="R51" i="742"/>
  <c r="R55" i="742"/>
  <c r="R64" i="742"/>
  <c r="AE64" i="742" s="1"/>
  <c r="R59" i="742"/>
  <c r="R56" i="742"/>
  <c r="Q77" i="742"/>
  <c r="Q183" i="742"/>
  <c r="P199" i="743"/>
  <c r="P94" i="743"/>
  <c r="P200" i="743" s="1"/>
  <c r="AB109" i="744"/>
  <c r="AB176" i="744" s="1"/>
  <c r="AB65" i="744"/>
  <c r="AB98" i="744" s="1"/>
  <c r="P65" i="744"/>
  <c r="R168" i="741"/>
  <c r="AD20" i="741"/>
  <c r="AD168" i="741" s="1"/>
  <c r="AC173" i="742"/>
  <c r="AC105" i="742"/>
  <c r="R79" i="741"/>
  <c r="AE79" i="741" s="1"/>
  <c r="R185" i="741"/>
  <c r="AE55" i="741"/>
  <c r="AB80" i="744"/>
  <c r="AB186" i="744"/>
  <c r="AD78" i="744"/>
  <c r="AD184" i="744"/>
  <c r="AD161" i="742"/>
  <c r="AD52" i="742"/>
  <c r="AD162" i="742"/>
  <c r="L202" i="742"/>
  <c r="L96" i="742"/>
  <c r="L97" i="742" s="1"/>
  <c r="R76" i="744"/>
  <c r="AE76" i="744" s="1"/>
  <c r="R182" i="744"/>
  <c r="AE52" i="744"/>
  <c r="Z199" i="741"/>
  <c r="Z95" i="741"/>
  <c r="Z94" i="741"/>
  <c r="Z200" i="741" s="1"/>
  <c r="R169" i="742"/>
  <c r="AD21" i="742"/>
  <c r="AD169" i="742" s="1"/>
  <c r="AA74" i="744"/>
  <c r="AB85" i="741"/>
  <c r="AB191" i="741"/>
  <c r="X211" i="741"/>
  <c r="X106" i="741"/>
  <c r="R165" i="742"/>
  <c r="AD17" i="742"/>
  <c r="AD165" i="742" s="1"/>
  <c r="AC57" i="743"/>
  <c r="AC92" i="743"/>
  <c r="AC102" i="743"/>
  <c r="AD170" i="742"/>
  <c r="Y101" i="744"/>
  <c r="Y103" i="744"/>
  <c r="AC109" i="742"/>
  <c r="AC176" i="742" s="1"/>
  <c r="AC79" i="742"/>
  <c r="AC185" i="742"/>
  <c r="Q78" i="743"/>
  <c r="Q184" i="743"/>
  <c r="AC181" i="741"/>
  <c r="AC161" i="741"/>
  <c r="AB198" i="742"/>
  <c r="Q80" i="742"/>
  <c r="Q186" i="742"/>
  <c r="Q81" i="742"/>
  <c r="Q187" i="742"/>
  <c r="AB81" i="742"/>
  <c r="AB187" i="742"/>
  <c r="R181" i="743"/>
  <c r="R161" i="743"/>
  <c r="AD13" i="743"/>
  <c r="AD51" i="743" s="1"/>
  <c r="R51" i="741"/>
  <c r="R76" i="741"/>
  <c r="AE76" i="741" s="1"/>
  <c r="R182" i="741"/>
  <c r="AE52" i="741"/>
  <c r="AD174" i="744"/>
  <c r="AD64" i="744"/>
  <c r="AD181" i="742"/>
  <c r="AB84" i="744"/>
  <c r="AB190" i="744"/>
  <c r="L101" i="742"/>
  <c r="L103" i="742"/>
  <c r="AD173" i="741"/>
  <c r="AD105" i="741"/>
  <c r="R60" i="744"/>
  <c r="R81" i="744"/>
  <c r="AE81" i="744" s="1"/>
  <c r="R187" i="744"/>
  <c r="AE57" i="744"/>
  <c r="AC170" i="744"/>
  <c r="AC60" i="744"/>
  <c r="R171" i="742"/>
  <c r="AD23" i="742"/>
  <c r="AD171" i="742" s="1"/>
  <c r="AA198" i="741"/>
  <c r="AA93" i="741"/>
  <c r="AB109" i="741"/>
  <c r="AB176" i="741" s="1"/>
  <c r="AB65" i="741"/>
  <c r="AB74" i="741" s="1"/>
  <c r="P65" i="741"/>
  <c r="P93" i="741" s="1"/>
  <c r="AC52" i="741"/>
  <c r="AB82" i="742"/>
  <c r="AB188" i="742"/>
  <c r="AC59" i="743"/>
  <c r="AC60" i="743"/>
  <c r="AD21" i="741"/>
  <c r="AD169" i="741" s="1"/>
  <c r="R169" i="741"/>
  <c r="AD57" i="740"/>
  <c r="AD64" i="740"/>
  <c r="AD54" i="740"/>
  <c r="AD110" i="740"/>
  <c r="AD104" i="740"/>
  <c r="AD61" i="740"/>
  <c r="AD55" i="740"/>
  <c r="AD60" i="740"/>
  <c r="AD58" i="740"/>
  <c r="AD51" i="740"/>
  <c r="AD56" i="740"/>
  <c r="AD63" i="740"/>
  <c r="AD75" i="740"/>
  <c r="AD59" i="740"/>
  <c r="AD162" i="740"/>
  <c r="AD52" i="740"/>
  <c r="AD53" i="740"/>
  <c r="AD171" i="740"/>
  <c r="AD175" i="739"/>
  <c r="AD170" i="740"/>
  <c r="AC181" i="739"/>
  <c r="AC161" i="739"/>
  <c r="AB81" i="739"/>
  <c r="AB187" i="739"/>
  <c r="AD175" i="740"/>
  <c r="N96" i="740"/>
  <c r="N97" i="740" s="1"/>
  <c r="N202" i="740"/>
  <c r="Q79" i="739"/>
  <c r="Q185" i="739"/>
  <c r="AE75" i="740"/>
  <c r="AC76" i="740"/>
  <c r="AC182" i="740"/>
  <c r="N108" i="739"/>
  <c r="N100" i="739"/>
  <c r="M95" i="738"/>
  <c r="M202" i="738" s="1"/>
  <c r="AC102" i="740"/>
  <c r="AC92" i="740"/>
  <c r="AC198" i="740" s="1"/>
  <c r="R164" i="739"/>
  <c r="AD16" i="739"/>
  <c r="AD164" i="739" s="1"/>
  <c r="Y95" i="739"/>
  <c r="P198" i="739"/>
  <c r="R92" i="740"/>
  <c r="R102" i="740"/>
  <c r="AE102" i="740" s="1"/>
  <c r="AE104" i="740"/>
  <c r="R161" i="739"/>
  <c r="R181" i="739"/>
  <c r="AD13" i="739"/>
  <c r="L211" i="739"/>
  <c r="L106" i="739"/>
  <c r="AB109" i="739"/>
  <c r="AB176" i="739" s="1"/>
  <c r="AB65" i="739"/>
  <c r="AB98" i="739" s="1"/>
  <c r="P65" i="739"/>
  <c r="P93" i="739" s="1"/>
  <c r="AB82" i="739"/>
  <c r="AB188" i="739"/>
  <c r="AC58" i="739"/>
  <c r="AC110" i="739"/>
  <c r="AC104" i="739"/>
  <c r="AC75" i="739"/>
  <c r="AC61" i="739"/>
  <c r="AC59" i="739"/>
  <c r="AC63" i="739"/>
  <c r="AC64" i="739"/>
  <c r="AC54" i="739"/>
  <c r="AC55" i="739"/>
  <c r="AC60" i="739"/>
  <c r="AC56" i="739"/>
  <c r="AC51" i="739"/>
  <c r="AC57" i="739"/>
  <c r="AC53" i="739"/>
  <c r="AC52" i="739"/>
  <c r="AC171" i="739"/>
  <c r="AC170" i="739"/>
  <c r="AC162" i="739"/>
  <c r="O95" i="740"/>
  <c r="M211" i="740"/>
  <c r="M106" i="740"/>
  <c r="Q84" i="739"/>
  <c r="Q190" i="739"/>
  <c r="Q78" i="739"/>
  <c r="Q184" i="739"/>
  <c r="R81" i="740"/>
  <c r="AE81" i="740" s="1"/>
  <c r="R187" i="740"/>
  <c r="AE57" i="740"/>
  <c r="R77" i="740"/>
  <c r="R183" i="740"/>
  <c r="AE53" i="740"/>
  <c r="O101" i="740"/>
  <c r="O103" i="740" s="1"/>
  <c r="AC81" i="740"/>
  <c r="AC187" i="740"/>
  <c r="AC82" i="740"/>
  <c r="AC188" i="740"/>
  <c r="Y106" i="740"/>
  <c r="Y211" i="740"/>
  <c r="O199" i="739"/>
  <c r="O94" i="739"/>
  <c r="O200" i="739" s="1"/>
  <c r="AB192" i="740"/>
  <c r="AB87" i="740"/>
  <c r="AB91" i="740" s="1"/>
  <c r="AB80" i="739"/>
  <c r="AB186" i="739"/>
  <c r="AB102" i="739"/>
  <c r="AB92" i="739"/>
  <c r="R110" i="739"/>
  <c r="R104" i="739"/>
  <c r="AD12" i="739"/>
  <c r="AD169" i="739" s="1"/>
  <c r="R162" i="739"/>
  <c r="R163" i="739"/>
  <c r="R171" i="739"/>
  <c r="R170" i="739"/>
  <c r="AD168" i="740"/>
  <c r="AB93" i="740"/>
  <c r="R57" i="739"/>
  <c r="R90" i="739"/>
  <c r="R63" i="739"/>
  <c r="AE63" i="739" s="1"/>
  <c r="R58" i="739"/>
  <c r="R75" i="739"/>
  <c r="R60" i="739"/>
  <c r="R55" i="739"/>
  <c r="R61" i="739"/>
  <c r="R56" i="739"/>
  <c r="R53" i="739"/>
  <c r="R51" i="739"/>
  <c r="R64" i="739"/>
  <c r="AE64" i="739" s="1"/>
  <c r="R59" i="739"/>
  <c r="R54" i="739"/>
  <c r="R52" i="739"/>
  <c r="R83" i="740"/>
  <c r="AE83" i="740" s="1"/>
  <c r="R189" i="740"/>
  <c r="AE59" i="740"/>
  <c r="R85" i="740"/>
  <c r="AE85" i="740" s="1"/>
  <c r="R191" i="740"/>
  <c r="AE61" i="740"/>
  <c r="N202" i="739"/>
  <c r="N96" i="739"/>
  <c r="N97" i="739" s="1"/>
  <c r="N211" i="739" s="1"/>
  <c r="AC79" i="740"/>
  <c r="AC185" i="740"/>
  <c r="Y106" i="738"/>
  <c r="AA198" i="739"/>
  <c r="AA93" i="739"/>
  <c r="AB85" i="739"/>
  <c r="AB191" i="739"/>
  <c r="AB78" i="739"/>
  <c r="AB184" i="739"/>
  <c r="Q81" i="739"/>
  <c r="Q187" i="739"/>
  <c r="Q76" i="739"/>
  <c r="Q182" i="739"/>
  <c r="R82" i="740"/>
  <c r="AE82" i="740" s="1"/>
  <c r="R188" i="740"/>
  <c r="AE58" i="740"/>
  <c r="AC85" i="740"/>
  <c r="AC191" i="740"/>
  <c r="P200" i="740"/>
  <c r="P199" i="740"/>
  <c r="P94" i="740"/>
  <c r="P95" i="740" s="1"/>
  <c r="AC80" i="740"/>
  <c r="AC186" i="740"/>
  <c r="AC83" i="740"/>
  <c r="AC189" i="740"/>
  <c r="AC109" i="740"/>
  <c r="AC176" i="740" s="1"/>
  <c r="L101" i="739"/>
  <c r="L103" i="739" s="1"/>
  <c r="K106" i="739"/>
  <c r="K211" i="739"/>
  <c r="AC173" i="739"/>
  <c r="AC105" i="739"/>
  <c r="R165" i="739"/>
  <c r="AD17" i="739"/>
  <c r="AD165" i="739" s="1"/>
  <c r="AB76" i="739"/>
  <c r="AB182" i="739"/>
  <c r="P192" i="740"/>
  <c r="P87" i="740"/>
  <c r="P91" i="740" s="1"/>
  <c r="P98" i="740"/>
  <c r="AE98" i="740" s="1"/>
  <c r="Q92" i="739"/>
  <c r="Q102" i="739"/>
  <c r="AC65" i="740"/>
  <c r="Q109" i="739"/>
  <c r="Q176" i="739" s="1"/>
  <c r="R84" i="740"/>
  <c r="AE84" i="740" s="1"/>
  <c r="R190" i="740"/>
  <c r="AE60" i="740"/>
  <c r="AC84" i="740"/>
  <c r="AC190" i="740"/>
  <c r="AC78" i="740"/>
  <c r="AC184" i="740"/>
  <c r="R173" i="739"/>
  <c r="R105" i="739"/>
  <c r="AE105" i="739" s="1"/>
  <c r="AD24" i="739"/>
  <c r="AB84" i="739"/>
  <c r="AB190" i="739"/>
  <c r="AB79" i="739"/>
  <c r="AB185" i="739"/>
  <c r="X211" i="739"/>
  <c r="X106" i="739"/>
  <c r="R166" i="739"/>
  <c r="AD18" i="739"/>
  <c r="AD166" i="739" s="1"/>
  <c r="M101" i="739"/>
  <c r="M103" i="739" s="1"/>
  <c r="AD181" i="740"/>
  <c r="AD161" i="740"/>
  <c r="Q65" i="740"/>
  <c r="Z202" i="740"/>
  <c r="Z96" i="740"/>
  <c r="Z97" i="740" s="1"/>
  <c r="Q77" i="739"/>
  <c r="Q183" i="739"/>
  <c r="R80" i="740"/>
  <c r="AE80" i="740" s="1"/>
  <c r="R186" i="740"/>
  <c r="AE56" i="740"/>
  <c r="R79" i="740"/>
  <c r="AE79" i="740" s="1"/>
  <c r="R185" i="740"/>
  <c r="AE55" i="740"/>
  <c r="AA101" i="740"/>
  <c r="AA103" i="740" s="1"/>
  <c r="AD169" i="740"/>
  <c r="AD6" i="740"/>
  <c r="Z199" i="739"/>
  <c r="Z94" i="739"/>
  <c r="Z200" i="739" s="1"/>
  <c r="AA199" i="740"/>
  <c r="AA94" i="740"/>
  <c r="AA200" i="740" s="1"/>
  <c r="O192" i="739"/>
  <c r="O87" i="739"/>
  <c r="O91" i="739" s="1"/>
  <c r="O74" i="739"/>
  <c r="O98" i="739"/>
  <c r="AD6" i="739"/>
  <c r="Q80" i="739"/>
  <c r="Q186" i="739"/>
  <c r="Q82" i="739"/>
  <c r="Q188" i="739"/>
  <c r="R76" i="740"/>
  <c r="AE76" i="740" s="1"/>
  <c r="R182" i="740"/>
  <c r="AE52" i="740"/>
  <c r="R78" i="740"/>
  <c r="AE78" i="740" s="1"/>
  <c r="R184" i="740"/>
  <c r="AE54" i="740"/>
  <c r="Y101" i="739"/>
  <c r="Y103" i="739" s="1"/>
  <c r="AB83" i="739"/>
  <c r="AB189" i="739"/>
  <c r="N101" i="740"/>
  <c r="N103" i="740"/>
  <c r="AA192" i="739"/>
  <c r="AA87" i="739"/>
  <c r="AA91" i="739" s="1"/>
  <c r="Z108" i="739"/>
  <c r="Z100" i="739"/>
  <c r="Q85" i="739"/>
  <c r="Q191" i="739"/>
  <c r="Q83" i="739"/>
  <c r="Q189" i="739"/>
  <c r="R109" i="740"/>
  <c r="R176" i="740" s="1"/>
  <c r="AE51" i="740"/>
  <c r="AB192" i="738"/>
  <c r="AB87" i="738"/>
  <c r="Z108" i="738"/>
  <c r="Z100" i="738"/>
  <c r="AC83" i="738"/>
  <c r="AC189" i="738"/>
  <c r="R174" i="738"/>
  <c r="AD25" i="738"/>
  <c r="AD174" i="738" s="1"/>
  <c r="AC79" i="738"/>
  <c r="AC185" i="738"/>
  <c r="AC80" i="738"/>
  <c r="AC186" i="738"/>
  <c r="Z199" i="738"/>
  <c r="Z94" i="738"/>
  <c r="Z95" i="738" s="1"/>
  <c r="R171" i="738"/>
  <c r="AD23" i="738"/>
  <c r="AD171" i="738" s="1"/>
  <c r="R77" i="738"/>
  <c r="R183" i="738"/>
  <c r="AE53" i="738"/>
  <c r="N199" i="738"/>
  <c r="N94" i="738"/>
  <c r="N200" i="738" s="1"/>
  <c r="M108" i="738"/>
  <c r="M100" i="738"/>
  <c r="AC76" i="738"/>
  <c r="AC182" i="738"/>
  <c r="R79" i="738"/>
  <c r="R185" i="738"/>
  <c r="AE55" i="738"/>
  <c r="R64" i="738"/>
  <c r="AE64" i="738" s="1"/>
  <c r="AE75" i="738"/>
  <c r="AB74" i="738"/>
  <c r="AD162" i="738"/>
  <c r="AD52" i="738"/>
  <c r="R81" i="738"/>
  <c r="AE81" i="738" s="1"/>
  <c r="R187" i="738"/>
  <c r="AE57" i="738"/>
  <c r="AA192" i="738"/>
  <c r="AA87" i="738"/>
  <c r="AA91" i="738" s="1"/>
  <c r="R82" i="738"/>
  <c r="AE82" i="738" s="1"/>
  <c r="R188" i="738"/>
  <c r="AE58" i="738"/>
  <c r="N100" i="738"/>
  <c r="N108" i="738"/>
  <c r="AB98" i="738"/>
  <c r="AB85" i="738"/>
  <c r="AB191" i="738"/>
  <c r="L211" i="738"/>
  <c r="L106" i="738"/>
  <c r="Q79" i="738"/>
  <c r="Q185" i="738"/>
  <c r="AC81" i="738"/>
  <c r="AC187" i="738"/>
  <c r="Q109" i="738"/>
  <c r="Q176" i="738" s="1"/>
  <c r="AC64" i="738"/>
  <c r="AC102" i="738"/>
  <c r="AC92" i="738"/>
  <c r="AC198" i="738" s="1"/>
  <c r="Q80" i="738"/>
  <c r="Q186" i="738"/>
  <c r="R167" i="738"/>
  <c r="AD19" i="738"/>
  <c r="AD167" i="738" s="1"/>
  <c r="R76" i="738"/>
  <c r="AE76" i="738" s="1"/>
  <c r="R182" i="738"/>
  <c r="R78" i="738"/>
  <c r="AE78" i="738" s="1"/>
  <c r="R184" i="738"/>
  <c r="AE54" i="738"/>
  <c r="AA98" i="738"/>
  <c r="AB109" i="738"/>
  <c r="AB176" i="738" s="1"/>
  <c r="AD181" i="738"/>
  <c r="AD161" i="738"/>
  <c r="R165" i="738"/>
  <c r="AD17" i="738"/>
  <c r="AD165" i="738" s="1"/>
  <c r="AD6" i="738"/>
  <c r="Y101" i="738"/>
  <c r="Y103" i="738" s="1"/>
  <c r="AC82" i="738"/>
  <c r="AC188" i="738"/>
  <c r="P65" i="738"/>
  <c r="R84" i="738"/>
  <c r="AE84" i="738" s="1"/>
  <c r="R190" i="738"/>
  <c r="AE60" i="738"/>
  <c r="R109" i="738"/>
  <c r="R176" i="738" s="1"/>
  <c r="AE51" i="738"/>
  <c r="R170" i="738"/>
  <c r="AD22" i="738"/>
  <c r="AD170" i="738" s="1"/>
  <c r="AB93" i="738"/>
  <c r="AD175" i="738"/>
  <c r="AE52" i="738"/>
  <c r="R85" i="738"/>
  <c r="AE85" i="738" s="1"/>
  <c r="R191" i="738"/>
  <c r="AE61" i="738"/>
  <c r="R83" i="738"/>
  <c r="AE83" i="738" s="1"/>
  <c r="R189" i="738"/>
  <c r="AE59" i="738"/>
  <c r="AD173" i="738"/>
  <c r="AD105" i="738"/>
  <c r="AC84" i="738"/>
  <c r="AC190" i="738"/>
  <c r="AD104" i="738"/>
  <c r="AD110" i="738"/>
  <c r="AD51" i="738"/>
  <c r="AD63" i="738"/>
  <c r="AD58" i="738"/>
  <c r="AD64" i="738"/>
  <c r="AD57" i="738"/>
  <c r="AD75" i="738"/>
  <c r="AD54" i="738"/>
  <c r="AD55" i="738"/>
  <c r="AD61" i="738"/>
  <c r="AD53" i="738"/>
  <c r="AB83" i="738"/>
  <c r="AB91" i="738" s="1"/>
  <c r="AB189" i="738"/>
  <c r="AC61" i="738"/>
  <c r="AC78" i="738"/>
  <c r="AC184" i="738"/>
  <c r="R102" i="738"/>
  <c r="AE102" i="738" s="1"/>
  <c r="R92" i="738"/>
  <c r="AE104" i="738"/>
  <c r="O192" i="738"/>
  <c r="O87" i="738"/>
  <c r="O98" i="738"/>
  <c r="O93" i="738"/>
  <c r="O74" i="738"/>
  <c r="R169" i="738"/>
  <c r="AD21" i="738"/>
  <c r="AD169" i="738" s="1"/>
  <c r="R80" i="738"/>
  <c r="AE80" i="738" s="1"/>
  <c r="R186" i="738"/>
  <c r="AE56" i="738"/>
  <c r="K103" i="738"/>
  <c r="R166" i="738"/>
  <c r="AD18" i="738"/>
  <c r="AD166" i="738" s="1"/>
  <c r="AA93" i="738"/>
  <c r="Q8" i="664"/>
  <c r="Z15" i="664"/>
  <c r="O15" i="664"/>
  <c r="O200" i="745" l="1"/>
  <c r="AA95" i="744"/>
  <c r="AB74" i="744"/>
  <c r="AB108" i="743"/>
  <c r="AA200" i="743"/>
  <c r="AC192" i="745"/>
  <c r="AC87" i="745"/>
  <c r="AA100" i="746"/>
  <c r="AA108" i="746"/>
  <c r="Z202" i="746"/>
  <c r="Z96" i="746"/>
  <c r="Z97" i="746" s="1"/>
  <c r="N202" i="746"/>
  <c r="N96" i="746"/>
  <c r="N97" i="746" s="1"/>
  <c r="O96" i="745"/>
  <c r="O97" i="745" s="1"/>
  <c r="O202" i="745"/>
  <c r="Z202" i="745"/>
  <c r="Z96" i="745"/>
  <c r="Z97" i="745" s="1"/>
  <c r="O95" i="739"/>
  <c r="P199" i="746"/>
  <c r="P94" i="746"/>
  <c r="P200" i="746" s="1"/>
  <c r="R77" i="745"/>
  <c r="R183" i="745"/>
  <c r="AE53" i="745"/>
  <c r="AE75" i="745"/>
  <c r="Z200" i="746"/>
  <c r="AC79" i="745"/>
  <c r="AC185" i="745"/>
  <c r="AC83" i="745"/>
  <c r="AC189" i="745"/>
  <c r="AA94" i="745"/>
  <c r="AA95" i="745" s="1"/>
  <c r="AA199" i="745"/>
  <c r="R77" i="746"/>
  <c r="R183" i="746"/>
  <c r="AE53" i="746"/>
  <c r="AD110" i="745"/>
  <c r="AD54" i="745"/>
  <c r="AD57" i="745"/>
  <c r="AD75" i="745"/>
  <c r="AD60" i="745"/>
  <c r="AD64" i="745"/>
  <c r="AD55" i="745"/>
  <c r="AD104" i="745"/>
  <c r="AD61" i="745"/>
  <c r="AD58" i="745"/>
  <c r="AD51" i="745"/>
  <c r="AD59" i="745"/>
  <c r="AD56" i="745"/>
  <c r="AD63" i="745"/>
  <c r="AD53" i="745"/>
  <c r="AD52" i="745"/>
  <c r="AD162" i="745"/>
  <c r="Z200" i="745"/>
  <c r="AC98" i="746"/>
  <c r="AC74" i="746"/>
  <c r="AC109" i="746"/>
  <c r="AC176" i="746" s="1"/>
  <c r="AC99" i="746"/>
  <c r="AC76" i="746"/>
  <c r="AC182" i="746"/>
  <c r="AD162" i="746"/>
  <c r="AD52" i="746"/>
  <c r="Z101" i="745"/>
  <c r="Z103" i="745" s="1"/>
  <c r="AB198" i="746"/>
  <c r="AB93" i="746"/>
  <c r="R81" i="745"/>
  <c r="AE81" i="745" s="1"/>
  <c r="R187" i="745"/>
  <c r="AE57" i="745"/>
  <c r="R109" i="745"/>
  <c r="R176" i="745" s="1"/>
  <c r="AE51" i="745"/>
  <c r="M211" i="746"/>
  <c r="M106" i="746"/>
  <c r="AC82" i="745"/>
  <c r="AC188" i="745"/>
  <c r="N202" i="745"/>
  <c r="N96" i="745"/>
  <c r="N97" i="745" s="1"/>
  <c r="R81" i="746"/>
  <c r="AE81" i="746" s="1"/>
  <c r="R187" i="746"/>
  <c r="AE57" i="746"/>
  <c r="R109" i="746"/>
  <c r="R176" i="746" s="1"/>
  <c r="AE51" i="746"/>
  <c r="AC81" i="746"/>
  <c r="AC187" i="746"/>
  <c r="AC84" i="746"/>
  <c r="AC190" i="746"/>
  <c r="AD171" i="746"/>
  <c r="O101" i="745"/>
  <c r="O103" i="745"/>
  <c r="O95" i="746"/>
  <c r="P95" i="743"/>
  <c r="P202" i="743" s="1"/>
  <c r="N100" i="745"/>
  <c r="N108" i="745"/>
  <c r="R78" i="745"/>
  <c r="AE78" i="745" s="1"/>
  <c r="R184" i="745"/>
  <c r="AE54" i="745"/>
  <c r="R83" i="745"/>
  <c r="AE83" i="745" s="1"/>
  <c r="R189" i="745"/>
  <c r="AE59" i="745"/>
  <c r="AA199" i="746"/>
  <c r="AA94" i="746"/>
  <c r="AA95" i="746" s="1"/>
  <c r="AC85" i="745"/>
  <c r="AC191" i="745"/>
  <c r="Q198" i="746"/>
  <c r="Q93" i="746"/>
  <c r="R83" i="746"/>
  <c r="AE83" i="746" s="1"/>
  <c r="R189" i="746"/>
  <c r="AE59" i="746"/>
  <c r="R92" i="745"/>
  <c r="R102" i="745"/>
  <c r="AE102" i="745" s="1"/>
  <c r="AE104" i="745"/>
  <c r="Q99" i="746"/>
  <c r="AC85" i="746"/>
  <c r="AC191" i="746"/>
  <c r="AD110" i="746"/>
  <c r="AD104" i="746"/>
  <c r="AD55" i="746"/>
  <c r="AD75" i="746"/>
  <c r="AD63" i="746"/>
  <c r="AD61" i="746"/>
  <c r="AD60" i="746"/>
  <c r="AD56" i="746"/>
  <c r="AD64" i="746"/>
  <c r="AD58" i="746"/>
  <c r="AD57" i="746"/>
  <c r="AD51" i="746"/>
  <c r="AD59" i="746"/>
  <c r="AD54" i="746"/>
  <c r="AD53" i="746"/>
  <c r="AA200" i="742"/>
  <c r="AB100" i="746"/>
  <c r="AB108" i="746"/>
  <c r="R76" i="745"/>
  <c r="AE76" i="745" s="1"/>
  <c r="R182" i="745"/>
  <c r="AE52" i="745"/>
  <c r="R80" i="745"/>
  <c r="AE80" i="745" s="1"/>
  <c r="R186" i="745"/>
  <c r="AE56" i="745"/>
  <c r="AC76" i="745"/>
  <c r="AC182" i="745"/>
  <c r="AC78" i="745"/>
  <c r="AC184" i="745"/>
  <c r="AC92" i="745"/>
  <c r="AC102" i="745"/>
  <c r="R79" i="746"/>
  <c r="AE79" i="746" s="1"/>
  <c r="R185" i="746"/>
  <c r="AE55" i="746"/>
  <c r="Q74" i="746"/>
  <c r="AC79" i="746"/>
  <c r="AC185" i="746"/>
  <c r="N101" i="746"/>
  <c r="N103" i="746" s="1"/>
  <c r="R65" i="745"/>
  <c r="R99" i="745" s="1"/>
  <c r="AD175" i="745"/>
  <c r="AD65" i="745"/>
  <c r="Q65" i="745"/>
  <c r="AA101" i="745"/>
  <c r="AA103" i="745" s="1"/>
  <c r="AB98" i="741"/>
  <c r="N200" i="744"/>
  <c r="O108" i="746"/>
  <c r="O100" i="746"/>
  <c r="R80" i="746"/>
  <c r="AE80" i="746" s="1"/>
  <c r="R186" i="746"/>
  <c r="AE56" i="746"/>
  <c r="R82" i="746"/>
  <c r="AE82" i="746" s="1"/>
  <c r="R188" i="746"/>
  <c r="AE58" i="746"/>
  <c r="M211" i="745"/>
  <c r="M106" i="745"/>
  <c r="AD170" i="746"/>
  <c r="AC80" i="746"/>
  <c r="AC186" i="746"/>
  <c r="AC92" i="746"/>
  <c r="AC102" i="746"/>
  <c r="R102" i="746"/>
  <c r="AE102" i="746" s="1"/>
  <c r="R92" i="746"/>
  <c r="AE104" i="746"/>
  <c r="Z101" i="746"/>
  <c r="Z103" i="746" s="1"/>
  <c r="AD181" i="746"/>
  <c r="AD161" i="746"/>
  <c r="Z200" i="738"/>
  <c r="AB93" i="742"/>
  <c r="AB94" i="742" s="1"/>
  <c r="AB200" i="742" s="1"/>
  <c r="Q192" i="746"/>
  <c r="Q87" i="746"/>
  <c r="Q91" i="746" s="1"/>
  <c r="R84" i="745"/>
  <c r="AE84" i="745" s="1"/>
  <c r="R190" i="745"/>
  <c r="AE60" i="745"/>
  <c r="R85" i="745"/>
  <c r="AE85" i="745" s="1"/>
  <c r="R191" i="745"/>
  <c r="AE61" i="745"/>
  <c r="AC84" i="745"/>
  <c r="AC190" i="745"/>
  <c r="R65" i="746"/>
  <c r="AD175" i="746"/>
  <c r="R78" i="746"/>
  <c r="AE78" i="746" s="1"/>
  <c r="R184" i="746"/>
  <c r="AE54" i="746"/>
  <c r="R85" i="746"/>
  <c r="AE85" i="746" s="1"/>
  <c r="R191" i="746"/>
  <c r="AE61" i="746"/>
  <c r="AB198" i="745"/>
  <c r="AB93" i="745"/>
  <c r="P199" i="745"/>
  <c r="P94" i="745"/>
  <c r="P95" i="745" s="1"/>
  <c r="AC78" i="746"/>
  <c r="AC184" i="746"/>
  <c r="P100" i="745"/>
  <c r="P108" i="745"/>
  <c r="N106" i="739"/>
  <c r="AB74" i="742"/>
  <c r="Q198" i="745"/>
  <c r="Q93" i="745"/>
  <c r="AC87" i="746"/>
  <c r="AC192" i="746"/>
  <c r="R79" i="745"/>
  <c r="AE79" i="745" s="1"/>
  <c r="R185" i="745"/>
  <c r="AE55" i="745"/>
  <c r="R82" i="745"/>
  <c r="AE82" i="745" s="1"/>
  <c r="R188" i="745"/>
  <c r="AE58" i="745"/>
  <c r="AC80" i="745"/>
  <c r="AC186" i="745"/>
  <c r="AC81" i="745"/>
  <c r="AC187" i="745"/>
  <c r="R76" i="746"/>
  <c r="AE76" i="746" s="1"/>
  <c r="R182" i="746"/>
  <c r="AE52" i="746"/>
  <c r="AD170" i="745"/>
  <c r="AB87" i="745"/>
  <c r="AB91" i="745" s="1"/>
  <c r="AB192" i="745"/>
  <c r="Y211" i="745"/>
  <c r="Y106" i="745"/>
  <c r="AC98" i="745"/>
  <c r="AC109" i="745"/>
  <c r="AC176" i="745" s="1"/>
  <c r="AC74" i="745"/>
  <c r="AC99" i="745"/>
  <c r="R84" i="746"/>
  <c r="AE84" i="746" s="1"/>
  <c r="R190" i="746"/>
  <c r="AE60" i="746"/>
  <c r="AE75" i="746"/>
  <c r="P192" i="746"/>
  <c r="P87" i="746"/>
  <c r="P91" i="746" s="1"/>
  <c r="P74" i="746"/>
  <c r="P98" i="746"/>
  <c r="AE98" i="746" s="1"/>
  <c r="AC83" i="746"/>
  <c r="AC189" i="746"/>
  <c r="AC82" i="746"/>
  <c r="AC188" i="746"/>
  <c r="Y211" i="746"/>
  <c r="Y106" i="746"/>
  <c r="P199" i="741"/>
  <c r="P94" i="741"/>
  <c r="P200" i="741" s="1"/>
  <c r="AA202" i="742"/>
  <c r="AA96" i="742"/>
  <c r="AA97" i="742" s="1"/>
  <c r="P108" i="742"/>
  <c r="P100" i="742"/>
  <c r="N202" i="744"/>
  <c r="N96" i="744"/>
  <c r="N97" i="744" s="1"/>
  <c r="AA100" i="743"/>
  <c r="AA108" i="743"/>
  <c r="Z96" i="742"/>
  <c r="Z97" i="742" s="1"/>
  <c r="Z202" i="742"/>
  <c r="AA100" i="741"/>
  <c r="AA108" i="741"/>
  <c r="AA202" i="743"/>
  <c r="AA96" i="743"/>
  <c r="AA97" i="743" s="1"/>
  <c r="P192" i="744"/>
  <c r="P87" i="744"/>
  <c r="P98" i="744"/>
  <c r="AE98" i="744" s="1"/>
  <c r="P74" i="744"/>
  <c r="P93" i="744"/>
  <c r="R77" i="742"/>
  <c r="R183" i="742"/>
  <c r="AE53" i="742"/>
  <c r="R78" i="742"/>
  <c r="AE78" i="742" s="1"/>
  <c r="R184" i="742"/>
  <c r="AE54" i="742"/>
  <c r="AC65" i="742"/>
  <c r="AC74" i="742" s="1"/>
  <c r="R85" i="743"/>
  <c r="AE85" i="743" s="1"/>
  <c r="R191" i="743"/>
  <c r="AE61" i="743"/>
  <c r="R83" i="743"/>
  <c r="AE83" i="743" s="1"/>
  <c r="R189" i="743"/>
  <c r="AE59" i="743"/>
  <c r="R82" i="744"/>
  <c r="AE82" i="744" s="1"/>
  <c r="R188" i="744"/>
  <c r="AE58" i="744"/>
  <c r="Q74" i="742"/>
  <c r="O202" i="742"/>
  <c r="O96" i="742"/>
  <c r="O97" i="742" s="1"/>
  <c r="M106" i="744"/>
  <c r="M211" i="744"/>
  <c r="AD60" i="743"/>
  <c r="AD55" i="743"/>
  <c r="AC80" i="743"/>
  <c r="AC186" i="743"/>
  <c r="AC109" i="741"/>
  <c r="AC176" i="741" s="1"/>
  <c r="AC99" i="741"/>
  <c r="AC65" i="741"/>
  <c r="AC74" i="741" s="1"/>
  <c r="Q65" i="741"/>
  <c r="Q93" i="741" s="1"/>
  <c r="M211" i="742"/>
  <c r="M106" i="742"/>
  <c r="AD84" i="742"/>
  <c r="AD190" i="742"/>
  <c r="AD102" i="742"/>
  <c r="AD92" i="742"/>
  <c r="AA101" i="742"/>
  <c r="AA103" i="742" s="1"/>
  <c r="Z101" i="744"/>
  <c r="Z103" i="744" s="1"/>
  <c r="Z95" i="739"/>
  <c r="AC84" i="743"/>
  <c r="AC190" i="743"/>
  <c r="AC198" i="743"/>
  <c r="AD76" i="742"/>
  <c r="AD182" i="742"/>
  <c r="AB192" i="744"/>
  <c r="AB87" i="744"/>
  <c r="AB91" i="744" s="1"/>
  <c r="R81" i="742"/>
  <c r="AE81" i="742" s="1"/>
  <c r="R187" i="742"/>
  <c r="AE57" i="742"/>
  <c r="AE75" i="742"/>
  <c r="R77" i="743"/>
  <c r="R183" i="743"/>
  <c r="AE53" i="743"/>
  <c r="O108" i="744"/>
  <c r="O100" i="744"/>
  <c r="AD76" i="743"/>
  <c r="AD182" i="743"/>
  <c r="Y202" i="741"/>
  <c r="Y96" i="741"/>
  <c r="Y97" i="741" s="1"/>
  <c r="AD173" i="742"/>
  <c r="AD105" i="742"/>
  <c r="Q198" i="741"/>
  <c r="AD64" i="743"/>
  <c r="X106" i="744"/>
  <c r="X211" i="744"/>
  <c r="AC102" i="741"/>
  <c r="AC92" i="741"/>
  <c r="AC82" i="741"/>
  <c r="AC188" i="741"/>
  <c r="AB199" i="743"/>
  <c r="AB94" i="743"/>
  <c r="AB200" i="743" s="1"/>
  <c r="AC83" i="744"/>
  <c r="AC189" i="744"/>
  <c r="AA202" i="744"/>
  <c r="AA96" i="744"/>
  <c r="AA97" i="744" s="1"/>
  <c r="AA211" i="744" s="1"/>
  <c r="AD63" i="742"/>
  <c r="AD59" i="742"/>
  <c r="P101" i="743"/>
  <c r="P103" i="743" s="1"/>
  <c r="Y211" i="742"/>
  <c r="Y106" i="742"/>
  <c r="AC83" i="743"/>
  <c r="AC189" i="743"/>
  <c r="R109" i="741"/>
  <c r="R176" i="741" s="1"/>
  <c r="AE51" i="741"/>
  <c r="AC81" i="743"/>
  <c r="AC187" i="743"/>
  <c r="R85" i="742"/>
  <c r="AE85" i="742" s="1"/>
  <c r="R191" i="742"/>
  <c r="AE61" i="742"/>
  <c r="Q192" i="742"/>
  <c r="Q87" i="742"/>
  <c r="Q91" i="742" s="1"/>
  <c r="R79" i="743"/>
  <c r="AE79" i="743" s="1"/>
  <c r="R185" i="743"/>
  <c r="AE55" i="743"/>
  <c r="AC79" i="743"/>
  <c r="AC185" i="743"/>
  <c r="Z202" i="743"/>
  <c r="Z96" i="743"/>
  <c r="Z97" i="743" s="1"/>
  <c r="AB198" i="741"/>
  <c r="AB93" i="741"/>
  <c r="M101" i="741"/>
  <c r="M103" i="741" s="1"/>
  <c r="AD92" i="743"/>
  <c r="AD102" i="743"/>
  <c r="AC78" i="741"/>
  <c r="AC184" i="741"/>
  <c r="AC109" i="744"/>
  <c r="AC176" i="744" s="1"/>
  <c r="AC65" i="744"/>
  <c r="AC93" i="744" s="1"/>
  <c r="Q65" i="744"/>
  <c r="AD110" i="741"/>
  <c r="AD61" i="741"/>
  <c r="AD63" i="741"/>
  <c r="AD56" i="741"/>
  <c r="AD59" i="741"/>
  <c r="AD51" i="741"/>
  <c r="AD75" i="741"/>
  <c r="AD104" i="741"/>
  <c r="AD54" i="741"/>
  <c r="AD55" i="741"/>
  <c r="AD58" i="741"/>
  <c r="AD64" i="741"/>
  <c r="AD60" i="741"/>
  <c r="AD57" i="741"/>
  <c r="AD53" i="741"/>
  <c r="AD169" i="744"/>
  <c r="AD59" i="744"/>
  <c r="AD58" i="742"/>
  <c r="Z101" i="741"/>
  <c r="Z103" i="741" s="1"/>
  <c r="AA199" i="741"/>
  <c r="AA94" i="741"/>
  <c r="AA95" i="741" s="1"/>
  <c r="AD161" i="743"/>
  <c r="AD181" i="743"/>
  <c r="R80" i="742"/>
  <c r="AE80" i="742" s="1"/>
  <c r="R186" i="742"/>
  <c r="AE56" i="742"/>
  <c r="R76" i="742"/>
  <c r="AE76" i="742" s="1"/>
  <c r="R182" i="742"/>
  <c r="AE52" i="742"/>
  <c r="R78" i="743"/>
  <c r="AE78" i="743" s="1"/>
  <c r="R184" i="743"/>
  <c r="AE54" i="743"/>
  <c r="AE75" i="743"/>
  <c r="AC78" i="743"/>
  <c r="AC184" i="743"/>
  <c r="Q99" i="742"/>
  <c r="N108" i="744"/>
  <c r="N100" i="744"/>
  <c r="R83" i="744"/>
  <c r="AE83" i="744" s="1"/>
  <c r="R189" i="744"/>
  <c r="AE59" i="744"/>
  <c r="Z106" i="744"/>
  <c r="AD83" i="743"/>
  <c r="AD189" i="743"/>
  <c r="AD75" i="743"/>
  <c r="AD181" i="744"/>
  <c r="AD161" i="744"/>
  <c r="AD51" i="744"/>
  <c r="AD75" i="744"/>
  <c r="AD55" i="742"/>
  <c r="AB101" i="743"/>
  <c r="AB103" i="743" s="1"/>
  <c r="Z101" i="742"/>
  <c r="Z103" i="742" s="1"/>
  <c r="R84" i="744"/>
  <c r="AE84" i="744" s="1"/>
  <c r="R190" i="744"/>
  <c r="AE60" i="744"/>
  <c r="R83" i="742"/>
  <c r="AE83" i="742" s="1"/>
  <c r="R189" i="742"/>
  <c r="AE59" i="742"/>
  <c r="R82" i="742"/>
  <c r="AE82" i="742" s="1"/>
  <c r="R188" i="742"/>
  <c r="AE58" i="742"/>
  <c r="AD85" i="744"/>
  <c r="AD191" i="744"/>
  <c r="R80" i="743"/>
  <c r="AE80" i="743" s="1"/>
  <c r="R186" i="743"/>
  <c r="AE56" i="743"/>
  <c r="R76" i="743"/>
  <c r="AE76" i="743" s="1"/>
  <c r="R182" i="743"/>
  <c r="AE52" i="743"/>
  <c r="AD76" i="741"/>
  <c r="AD182" i="741"/>
  <c r="AC80" i="744"/>
  <c r="AC186" i="744"/>
  <c r="R80" i="744"/>
  <c r="AE80" i="744" s="1"/>
  <c r="R186" i="744"/>
  <c r="AE56" i="744"/>
  <c r="AD80" i="743"/>
  <c r="AD186" i="743"/>
  <c r="AC83" i="741"/>
  <c r="AC189" i="741"/>
  <c r="O100" i="741"/>
  <c r="O108" i="741"/>
  <c r="AB192" i="742"/>
  <c r="AB87" i="742"/>
  <c r="AB91" i="742" s="1"/>
  <c r="R102" i="741"/>
  <c r="AE102" i="741" s="1"/>
  <c r="R92" i="741"/>
  <c r="AE104" i="741"/>
  <c r="AD54" i="742"/>
  <c r="Z202" i="741"/>
  <c r="Z96" i="741"/>
  <c r="Z97" i="741" s="1"/>
  <c r="R81" i="743"/>
  <c r="AE81" i="743" s="1"/>
  <c r="R187" i="743"/>
  <c r="AE57" i="743"/>
  <c r="R84" i="743"/>
  <c r="AE84" i="743" s="1"/>
  <c r="R190" i="743"/>
  <c r="AE60" i="743"/>
  <c r="O199" i="743"/>
  <c r="O94" i="743"/>
  <c r="O200" i="743" s="1"/>
  <c r="Z200" i="742"/>
  <c r="AE75" i="744"/>
  <c r="L211" i="743"/>
  <c r="L106" i="743"/>
  <c r="AC198" i="742"/>
  <c r="R81" i="741"/>
  <c r="AE81" i="741" s="1"/>
  <c r="R187" i="741"/>
  <c r="AE57" i="741"/>
  <c r="AC84" i="741"/>
  <c r="AC190" i="741"/>
  <c r="AC80" i="741"/>
  <c r="AC186" i="741"/>
  <c r="N101" i="741"/>
  <c r="N103" i="741" s="1"/>
  <c r="R198" i="742"/>
  <c r="AE92" i="742"/>
  <c r="Q93" i="742"/>
  <c r="AD170" i="744"/>
  <c r="AD60" i="744"/>
  <c r="N106" i="741"/>
  <c r="Y202" i="744"/>
  <c r="Y96" i="744"/>
  <c r="Y97" i="744" s="1"/>
  <c r="AD61" i="742"/>
  <c r="P192" i="741"/>
  <c r="P87" i="741"/>
  <c r="P91" i="741" s="1"/>
  <c r="P98" i="741"/>
  <c r="AE98" i="741" s="1"/>
  <c r="P74" i="741"/>
  <c r="L211" i="742"/>
  <c r="L106" i="742"/>
  <c r="R79" i="742"/>
  <c r="AE79" i="742" s="1"/>
  <c r="R185" i="742"/>
  <c r="AE55" i="742"/>
  <c r="Y211" i="743"/>
  <c r="Y106" i="743"/>
  <c r="AD181" i="741"/>
  <c r="AD161" i="741"/>
  <c r="O199" i="744"/>
  <c r="O94" i="744"/>
  <c r="O95" i="744" s="1"/>
  <c r="O108" i="743"/>
  <c r="O100" i="743"/>
  <c r="AD175" i="742"/>
  <c r="AC78" i="742"/>
  <c r="AC184" i="742"/>
  <c r="AA108" i="744"/>
  <c r="AA100" i="744"/>
  <c r="AC85" i="743"/>
  <c r="AC191" i="743"/>
  <c r="N211" i="742"/>
  <c r="N106" i="742"/>
  <c r="O199" i="741"/>
  <c r="O94" i="741"/>
  <c r="O200" i="741" s="1"/>
  <c r="AD54" i="743"/>
  <c r="AD85" i="743"/>
  <c r="AD191" i="743"/>
  <c r="AC79" i="741"/>
  <c r="AC185" i="741"/>
  <c r="AD105" i="743"/>
  <c r="AD173" i="743"/>
  <c r="AD64" i="742"/>
  <c r="O101" i="742"/>
  <c r="O103" i="742" s="1"/>
  <c r="AC76" i="741"/>
  <c r="AC182" i="741"/>
  <c r="AB87" i="741"/>
  <c r="AB91" i="741" s="1"/>
  <c r="AB192" i="741"/>
  <c r="AC84" i="744"/>
  <c r="AC190" i="744"/>
  <c r="R109" i="742"/>
  <c r="R176" i="742" s="1"/>
  <c r="AE51" i="742"/>
  <c r="R84" i="742"/>
  <c r="AE84" i="742" s="1"/>
  <c r="R190" i="742"/>
  <c r="AE60" i="742"/>
  <c r="R82" i="743"/>
  <c r="AE82" i="743" s="1"/>
  <c r="R188" i="743"/>
  <c r="AE58" i="743"/>
  <c r="R109" i="743"/>
  <c r="R176" i="743" s="1"/>
  <c r="AE51" i="743"/>
  <c r="AD79" i="744"/>
  <c r="AD185" i="744"/>
  <c r="AC82" i="744"/>
  <c r="AC188" i="744"/>
  <c r="AB93" i="744"/>
  <c r="AD168" i="744"/>
  <c r="AD58" i="744"/>
  <c r="R198" i="743"/>
  <c r="AE92" i="743"/>
  <c r="AD166" i="744"/>
  <c r="AD56" i="744"/>
  <c r="AD57" i="743"/>
  <c r="AD58" i="743"/>
  <c r="AC81" i="741"/>
  <c r="AC187" i="741"/>
  <c r="AC85" i="741"/>
  <c r="AC191" i="741"/>
  <c r="R109" i="744"/>
  <c r="R176" i="744" s="1"/>
  <c r="AE51" i="744"/>
  <c r="AC109" i="743"/>
  <c r="AC176" i="743" s="1"/>
  <c r="Q65" i="743"/>
  <c r="AC65" i="743"/>
  <c r="AC99" i="743" s="1"/>
  <c r="AD56" i="742"/>
  <c r="AD57" i="742"/>
  <c r="P199" i="742"/>
  <c r="P200" i="742"/>
  <c r="P94" i="742"/>
  <c r="P95" i="742"/>
  <c r="AB108" i="740"/>
  <c r="AB100" i="740"/>
  <c r="AA100" i="739"/>
  <c r="AA108" i="739"/>
  <c r="R198" i="740"/>
  <c r="AE92" i="740"/>
  <c r="AD80" i="740"/>
  <c r="AD186" i="740"/>
  <c r="AD78" i="740"/>
  <c r="AD184" i="740"/>
  <c r="R109" i="739"/>
  <c r="R176" i="739" s="1"/>
  <c r="AE51" i="739"/>
  <c r="AC78" i="739"/>
  <c r="AC184" i="739"/>
  <c r="AC82" i="739"/>
  <c r="AC188" i="739"/>
  <c r="P199" i="739"/>
  <c r="P94" i="739"/>
  <c r="P95" i="739" s="1"/>
  <c r="N101" i="739"/>
  <c r="N103" i="739" s="1"/>
  <c r="AD109" i="740"/>
  <c r="AD176" i="740" s="1"/>
  <c r="O108" i="739"/>
  <c r="O100" i="739"/>
  <c r="P100" i="740"/>
  <c r="P108" i="740"/>
  <c r="R77" i="739"/>
  <c r="R183" i="739"/>
  <c r="AE53" i="739"/>
  <c r="AC76" i="739"/>
  <c r="AC182" i="739"/>
  <c r="AD82" i="740"/>
  <c r="AD188" i="740"/>
  <c r="AD81" i="740"/>
  <c r="AD187" i="740"/>
  <c r="R80" i="739"/>
  <c r="AE80" i="739" s="1"/>
  <c r="R186" i="739"/>
  <c r="AE56" i="739"/>
  <c r="R81" i="739"/>
  <c r="AE81" i="739" s="1"/>
  <c r="R187" i="739"/>
  <c r="AE57" i="739"/>
  <c r="AD181" i="739"/>
  <c r="AD161" i="739"/>
  <c r="Y202" i="739"/>
  <c r="Y96" i="739"/>
  <c r="Y97" i="739" s="1"/>
  <c r="N211" i="740"/>
  <c r="N106" i="740"/>
  <c r="AD76" i="740"/>
  <c r="AD182" i="740"/>
  <c r="AD84" i="740"/>
  <c r="AD190" i="740"/>
  <c r="AC79" i="739"/>
  <c r="AC185" i="739"/>
  <c r="AC192" i="740"/>
  <c r="AC87" i="740"/>
  <c r="AC91" i="740" s="1"/>
  <c r="AB199" i="740"/>
  <c r="AB94" i="740"/>
  <c r="AB200" i="740" s="1"/>
  <c r="AD110" i="739"/>
  <c r="AD61" i="739"/>
  <c r="AD104" i="739"/>
  <c r="AD75" i="739"/>
  <c r="AD57" i="739"/>
  <c r="AD60" i="739"/>
  <c r="AD51" i="739"/>
  <c r="AD55" i="739"/>
  <c r="AD58" i="739"/>
  <c r="AD56" i="739"/>
  <c r="AD59" i="739"/>
  <c r="AD63" i="739"/>
  <c r="AD54" i="739"/>
  <c r="AD64" i="739"/>
  <c r="AD53" i="739"/>
  <c r="AD170" i="739"/>
  <c r="AD52" i="739"/>
  <c r="AD162" i="739"/>
  <c r="AD171" i="739"/>
  <c r="AC81" i="739"/>
  <c r="AC187" i="739"/>
  <c r="AC83" i="739"/>
  <c r="AC189" i="739"/>
  <c r="P87" i="739"/>
  <c r="P91" i="739" s="1"/>
  <c r="P192" i="739"/>
  <c r="P98" i="739"/>
  <c r="AE98" i="739" s="1"/>
  <c r="P74" i="739"/>
  <c r="R65" i="740"/>
  <c r="AD79" i="740"/>
  <c r="AD185" i="740"/>
  <c r="Q192" i="740"/>
  <c r="Q87" i="740"/>
  <c r="Q91" i="740" s="1"/>
  <c r="Q74" i="740"/>
  <c r="Q93" i="740"/>
  <c r="Q98" i="740"/>
  <c r="Q99" i="740"/>
  <c r="P202" i="740"/>
  <c r="P96" i="740"/>
  <c r="P97" i="740" s="1"/>
  <c r="R85" i="739"/>
  <c r="AE85" i="739" s="1"/>
  <c r="R191" i="739"/>
  <c r="AE61" i="739"/>
  <c r="R102" i="739"/>
  <c r="AE102" i="739" s="1"/>
  <c r="R92" i="739"/>
  <c r="AE104" i="739"/>
  <c r="AD168" i="739"/>
  <c r="AC109" i="739"/>
  <c r="AC176" i="739" s="1"/>
  <c r="AC65" i="739"/>
  <c r="AC99" i="739" s="1"/>
  <c r="Q65" i="739"/>
  <c r="AC85" i="739"/>
  <c r="AC191" i="739"/>
  <c r="AB87" i="739"/>
  <c r="AB91" i="739" s="1"/>
  <c r="AB192" i="739"/>
  <c r="AD65" i="740"/>
  <c r="AD74" i="740" s="1"/>
  <c r="AD83" i="740"/>
  <c r="AD189" i="740"/>
  <c r="AD85" i="740"/>
  <c r="AD191" i="740"/>
  <c r="Z202" i="739"/>
  <c r="Z96" i="739"/>
  <c r="Z97" i="739" s="1"/>
  <c r="R82" i="739"/>
  <c r="AE82" i="739" s="1"/>
  <c r="R188" i="739"/>
  <c r="AE58" i="739"/>
  <c r="AC99" i="740"/>
  <c r="R79" i="739"/>
  <c r="AE79" i="739" s="1"/>
  <c r="R185" i="739"/>
  <c r="AE55" i="739"/>
  <c r="Q198" i="739"/>
  <c r="AC93" i="740"/>
  <c r="AC74" i="740"/>
  <c r="R78" i="739"/>
  <c r="AE78" i="739" s="1"/>
  <c r="R184" i="739"/>
  <c r="AE54" i="739"/>
  <c r="R84" i="739"/>
  <c r="AE84" i="739" s="1"/>
  <c r="R190" i="739"/>
  <c r="AE60" i="739"/>
  <c r="O202" i="739"/>
  <c r="O96" i="739"/>
  <c r="O97" i="739" s="1"/>
  <c r="O211" i="739" s="1"/>
  <c r="O202" i="740"/>
  <c r="O96" i="740"/>
  <c r="O97" i="740" s="1"/>
  <c r="AC80" i="739"/>
  <c r="AC186" i="739"/>
  <c r="AD102" i="740"/>
  <c r="AD92" i="740"/>
  <c r="AD198" i="740" s="1"/>
  <c r="AA95" i="740"/>
  <c r="AD173" i="739"/>
  <c r="AD105" i="739"/>
  <c r="R76" i="739"/>
  <c r="AE76" i="739" s="1"/>
  <c r="R182" i="739"/>
  <c r="AE52" i="739"/>
  <c r="M96" i="738"/>
  <c r="M97" i="738" s="1"/>
  <c r="M106" i="738" s="1"/>
  <c r="Z211" i="740"/>
  <c r="Z106" i="740"/>
  <c r="N95" i="738"/>
  <c r="N96" i="738" s="1"/>
  <c r="N97" i="738" s="1"/>
  <c r="Z101" i="739"/>
  <c r="Z103" i="739" s="1"/>
  <c r="AC98" i="740"/>
  <c r="AA94" i="739"/>
  <c r="AA200" i="739" s="1"/>
  <c r="AA199" i="739"/>
  <c r="R83" i="739"/>
  <c r="AE83" i="739" s="1"/>
  <c r="R189" i="739"/>
  <c r="AE59" i="739"/>
  <c r="AE75" i="739"/>
  <c r="AB198" i="739"/>
  <c r="AB93" i="739"/>
  <c r="AC84" i="739"/>
  <c r="AC190" i="739"/>
  <c r="AC102" i="739"/>
  <c r="AC92" i="739"/>
  <c r="AB74" i="739"/>
  <c r="Z202" i="738"/>
  <c r="Z96" i="738"/>
  <c r="Z97" i="738" s="1"/>
  <c r="AA108" i="738"/>
  <c r="AA100" i="738"/>
  <c r="AB108" i="738"/>
  <c r="AB100" i="738"/>
  <c r="AD102" i="738"/>
  <c r="AD92" i="738"/>
  <c r="AD198" i="738" s="1"/>
  <c r="AD81" i="738"/>
  <c r="AD187" i="738"/>
  <c r="AB199" i="738"/>
  <c r="AB94" i="738"/>
  <c r="AB200" i="738" s="1"/>
  <c r="Q65" i="738"/>
  <c r="AC109" i="738"/>
  <c r="AC176" i="738" s="1"/>
  <c r="R198" i="738"/>
  <c r="AE92" i="738"/>
  <c r="AC65" i="738"/>
  <c r="AC98" i="738" s="1"/>
  <c r="AD76" i="738"/>
  <c r="AD182" i="738"/>
  <c r="M211" i="738"/>
  <c r="M101" i="738"/>
  <c r="M103" i="738" s="1"/>
  <c r="Z101" i="738"/>
  <c r="Z103" i="738" s="1"/>
  <c r="AD85" i="738"/>
  <c r="AD191" i="738"/>
  <c r="AD82" i="738"/>
  <c r="AD188" i="738"/>
  <c r="P192" i="738"/>
  <c r="P87" i="738"/>
  <c r="P91" i="738" s="1"/>
  <c r="P93" i="738"/>
  <c r="P98" i="738"/>
  <c r="AE98" i="738" s="1"/>
  <c r="P74" i="738"/>
  <c r="O199" i="738"/>
  <c r="O94" i="738"/>
  <c r="O95" i="738" s="1"/>
  <c r="AD78" i="738"/>
  <c r="AD184" i="738"/>
  <c r="AD65" i="738"/>
  <c r="AD74" i="738" s="1"/>
  <c r="AD56" i="738"/>
  <c r="AD59" i="738"/>
  <c r="AE79" i="738"/>
  <c r="AA199" i="738"/>
  <c r="AA94" i="738"/>
  <c r="AA95" i="738" s="1"/>
  <c r="AD79" i="738"/>
  <c r="AD185" i="738"/>
  <c r="O91" i="738"/>
  <c r="AC85" i="738"/>
  <c r="AC191" i="738"/>
  <c r="AD60" i="738"/>
  <c r="R65" i="738"/>
  <c r="R93" i="738" s="1"/>
  <c r="N101" i="738"/>
  <c r="N103" i="738"/>
  <c r="R8" i="664"/>
  <c r="AA15" i="664"/>
  <c r="P15" i="664"/>
  <c r="AA200" i="746" l="1"/>
  <c r="AC91" i="746"/>
  <c r="P200" i="745"/>
  <c r="AC91" i="745"/>
  <c r="O95" i="743"/>
  <c r="P96" i="743"/>
  <c r="P97" i="743" s="1"/>
  <c r="AB199" i="742"/>
  <c r="AC93" i="742"/>
  <c r="AB95" i="740"/>
  <c r="P200" i="739"/>
  <c r="P96" i="745"/>
  <c r="P97" i="745" s="1"/>
  <c r="P202" i="745"/>
  <c r="AA202" i="746"/>
  <c r="AA96" i="746"/>
  <c r="AA97" i="746" s="1"/>
  <c r="AC108" i="745"/>
  <c r="AC100" i="745"/>
  <c r="AC108" i="746"/>
  <c r="AC100" i="746"/>
  <c r="Q108" i="746"/>
  <c r="Q100" i="746"/>
  <c r="AA202" i="745"/>
  <c r="AA96" i="745"/>
  <c r="AA97" i="745" s="1"/>
  <c r="AA200" i="741"/>
  <c r="AC74" i="744"/>
  <c r="Q199" i="745"/>
  <c r="Q200" i="745"/>
  <c r="Q94" i="745"/>
  <c r="Q95" i="745" s="1"/>
  <c r="R192" i="746"/>
  <c r="R87" i="746"/>
  <c r="AE65" i="746"/>
  <c r="AD109" i="746"/>
  <c r="AD176" i="746" s="1"/>
  <c r="AD109" i="745"/>
  <c r="AD176" i="745" s="1"/>
  <c r="AD74" i="745"/>
  <c r="AD98" i="745"/>
  <c r="AD99" i="745"/>
  <c r="AD81" i="745"/>
  <c r="AD187" i="745"/>
  <c r="Q192" i="745"/>
  <c r="Q87" i="745"/>
  <c r="Q98" i="745"/>
  <c r="Q99" i="745"/>
  <c r="AE99" i="745" s="1"/>
  <c r="Q74" i="745"/>
  <c r="AD81" i="746"/>
  <c r="AD187" i="746"/>
  <c r="AD79" i="746"/>
  <c r="AD185" i="746"/>
  <c r="R198" i="745"/>
  <c r="AE92" i="745"/>
  <c r="R93" i="745"/>
  <c r="O202" i="746"/>
  <c r="O96" i="746"/>
  <c r="O97" i="746" s="1"/>
  <c r="AD82" i="745"/>
  <c r="AD188" i="745"/>
  <c r="AD78" i="745"/>
  <c r="AD184" i="745"/>
  <c r="AA200" i="745"/>
  <c r="Z211" i="746"/>
  <c r="Z106" i="746"/>
  <c r="AD192" i="745"/>
  <c r="AD87" i="745"/>
  <c r="AD82" i="746"/>
  <c r="AD188" i="746"/>
  <c r="AD102" i="746"/>
  <c r="AD92" i="746"/>
  <c r="AB200" i="746"/>
  <c r="AB199" i="746"/>
  <c r="AB94" i="746"/>
  <c r="AB95" i="746"/>
  <c r="AD85" i="745"/>
  <c r="AD191" i="745"/>
  <c r="Z211" i="745"/>
  <c r="Z106" i="745"/>
  <c r="P95" i="741"/>
  <c r="R198" i="746"/>
  <c r="AE92" i="746"/>
  <c r="R93" i="746"/>
  <c r="O101" i="746"/>
  <c r="O103" i="746" s="1"/>
  <c r="AB101" i="746"/>
  <c r="AB103" i="746" s="1"/>
  <c r="N211" i="745"/>
  <c r="N106" i="745"/>
  <c r="AD76" i="745"/>
  <c r="AD182" i="745"/>
  <c r="AD102" i="745"/>
  <c r="AD92" i="745"/>
  <c r="AB108" i="745"/>
  <c r="AB100" i="745"/>
  <c r="R192" i="745"/>
  <c r="R87" i="745"/>
  <c r="R91" i="745" s="1"/>
  <c r="AE65" i="745"/>
  <c r="AD80" i="746"/>
  <c r="AD186" i="746"/>
  <c r="R74" i="746"/>
  <c r="R74" i="745"/>
  <c r="AD79" i="745"/>
  <c r="AD185" i="745"/>
  <c r="P95" i="746"/>
  <c r="AA101" i="746"/>
  <c r="AA103" i="746"/>
  <c r="AB95" i="743"/>
  <c r="AB96" i="743" s="1"/>
  <c r="AB97" i="743" s="1"/>
  <c r="AD84" i="746"/>
  <c r="AD190" i="746"/>
  <c r="Q200" i="746"/>
  <c r="Q199" i="746"/>
  <c r="Q94" i="746"/>
  <c r="Q95" i="746" s="1"/>
  <c r="N101" i="745"/>
  <c r="N103" i="745" s="1"/>
  <c r="R99" i="746"/>
  <c r="P108" i="746"/>
  <c r="P100" i="746"/>
  <c r="AB199" i="745"/>
  <c r="AB94" i="745"/>
  <c r="AB200" i="745" s="1"/>
  <c r="AD65" i="746"/>
  <c r="AD98" i="746" s="1"/>
  <c r="AC198" i="746"/>
  <c r="AC93" i="746"/>
  <c r="AD78" i="746"/>
  <c r="AD184" i="746"/>
  <c r="AD85" i="746"/>
  <c r="AD191" i="746"/>
  <c r="AE99" i="746"/>
  <c r="R98" i="746"/>
  <c r="R98" i="745"/>
  <c r="AD76" i="746"/>
  <c r="AD182" i="746"/>
  <c r="AD80" i="745"/>
  <c r="AD186" i="745"/>
  <c r="AD84" i="745"/>
  <c r="AD190" i="745"/>
  <c r="O211" i="745"/>
  <c r="O106" i="745"/>
  <c r="P101" i="745"/>
  <c r="P103" i="745" s="1"/>
  <c r="AC198" i="745"/>
  <c r="AC93" i="745"/>
  <c r="AD83" i="746"/>
  <c r="AD189" i="746"/>
  <c r="AD83" i="745"/>
  <c r="AD189" i="745"/>
  <c r="N106" i="746"/>
  <c r="N211" i="746"/>
  <c r="O202" i="744"/>
  <c r="O96" i="744"/>
  <c r="O97" i="744" s="1"/>
  <c r="AC199" i="744"/>
  <c r="AC94" i="744"/>
  <c r="AC200" i="744" s="1"/>
  <c r="AB100" i="741"/>
  <c r="AB108" i="741"/>
  <c r="AB100" i="742"/>
  <c r="AB108" i="742"/>
  <c r="AB100" i="744"/>
  <c r="AB108" i="744"/>
  <c r="Q100" i="742"/>
  <c r="Q108" i="742"/>
  <c r="P96" i="742"/>
  <c r="P97" i="742" s="1"/>
  <c r="P202" i="742"/>
  <c r="AD93" i="738"/>
  <c r="N202" i="738"/>
  <c r="AD80" i="742"/>
  <c r="AD186" i="742"/>
  <c r="AD82" i="743"/>
  <c r="AD188" i="743"/>
  <c r="AD82" i="744"/>
  <c r="AD188" i="744"/>
  <c r="AD65" i="742"/>
  <c r="AD74" i="742" s="1"/>
  <c r="Y211" i="744"/>
  <c r="Y106" i="744"/>
  <c r="AD82" i="741"/>
  <c r="AD188" i="741"/>
  <c r="AC98" i="744"/>
  <c r="AC192" i="741"/>
  <c r="AC87" i="741"/>
  <c r="AC91" i="741" s="1"/>
  <c r="AD84" i="743"/>
  <c r="AD190" i="743"/>
  <c r="P199" i="744"/>
  <c r="P94" i="744"/>
  <c r="P200" i="744" s="1"/>
  <c r="AA101" i="743"/>
  <c r="AA103" i="743" s="1"/>
  <c r="AC192" i="743"/>
  <c r="AC87" i="743"/>
  <c r="AC91" i="743" s="1"/>
  <c r="AD81" i="743"/>
  <c r="AD187" i="743"/>
  <c r="AD78" i="743"/>
  <c r="AD184" i="743"/>
  <c r="R65" i="742"/>
  <c r="O200" i="744"/>
  <c r="Z211" i="741"/>
  <c r="Z106" i="741"/>
  <c r="R198" i="741"/>
  <c r="AE92" i="741"/>
  <c r="AD82" i="742"/>
  <c r="AD188" i="742"/>
  <c r="AD79" i="741"/>
  <c r="AD185" i="741"/>
  <c r="AD85" i="741"/>
  <c r="AD191" i="741"/>
  <c r="Z211" i="743"/>
  <c r="Z106" i="743"/>
  <c r="AC198" i="741"/>
  <c r="AC93" i="741"/>
  <c r="AD198" i="742"/>
  <c r="AC87" i="742"/>
  <c r="AC192" i="742"/>
  <c r="AC98" i="742"/>
  <c r="AD109" i="743"/>
  <c r="AD176" i="743" s="1"/>
  <c r="N211" i="744"/>
  <c r="N106" i="744"/>
  <c r="AA211" i="742"/>
  <c r="AA106" i="742"/>
  <c r="Q87" i="743"/>
  <c r="Q91" i="743" s="1"/>
  <c r="Q192" i="743"/>
  <c r="Q74" i="743"/>
  <c r="Q98" i="743"/>
  <c r="Q93" i="743"/>
  <c r="Q99" i="743"/>
  <c r="AD80" i="744"/>
  <c r="AD186" i="744"/>
  <c r="AB199" i="744"/>
  <c r="AB94" i="744"/>
  <c r="AB95" i="744" s="1"/>
  <c r="AC199" i="742"/>
  <c r="AC94" i="742"/>
  <c r="AC200" i="742" s="1"/>
  <c r="AD83" i="744"/>
  <c r="AD189" i="744"/>
  <c r="AD78" i="741"/>
  <c r="AD184" i="741"/>
  <c r="Y211" i="741"/>
  <c r="Y106" i="741"/>
  <c r="AA101" i="741"/>
  <c r="AA103" i="741" s="1"/>
  <c r="O95" i="741"/>
  <c r="AD85" i="742"/>
  <c r="AD191" i="742"/>
  <c r="AD84" i="744"/>
  <c r="AD190" i="744"/>
  <c r="AB95" i="742"/>
  <c r="AD79" i="742"/>
  <c r="AD185" i="742"/>
  <c r="AA202" i="741"/>
  <c r="AA96" i="741"/>
  <c r="AA97" i="741" s="1"/>
  <c r="AD102" i="741"/>
  <c r="AD92" i="741"/>
  <c r="Q192" i="744"/>
  <c r="Q87" i="744"/>
  <c r="Q91" i="744" s="1"/>
  <c r="Q98" i="744"/>
  <c r="Q93" i="744"/>
  <c r="Q99" i="744"/>
  <c r="Q74" i="744"/>
  <c r="P91" i="744"/>
  <c r="AC99" i="742"/>
  <c r="AC74" i="743"/>
  <c r="AA101" i="744"/>
  <c r="AA103" i="744" s="1"/>
  <c r="O101" i="743"/>
  <c r="O103" i="743" s="1"/>
  <c r="AC192" i="744"/>
  <c r="AC87" i="744"/>
  <c r="AC91" i="744" s="1"/>
  <c r="AD198" i="743"/>
  <c r="AD83" i="742"/>
  <c r="AD189" i="742"/>
  <c r="AA106" i="744"/>
  <c r="AC98" i="741"/>
  <c r="R65" i="743"/>
  <c r="AA200" i="738"/>
  <c r="Q199" i="742"/>
  <c r="Q94" i="742"/>
  <c r="Q200" i="742" s="1"/>
  <c r="AD109" i="744"/>
  <c r="AD176" i="744" s="1"/>
  <c r="R65" i="744"/>
  <c r="AD65" i="744"/>
  <c r="N101" i="744"/>
  <c r="N103" i="744" s="1"/>
  <c r="AD81" i="741"/>
  <c r="AD187" i="741"/>
  <c r="AD109" i="741"/>
  <c r="AD176" i="741" s="1"/>
  <c r="R65" i="741"/>
  <c r="R93" i="741" s="1"/>
  <c r="AD65" i="741"/>
  <c r="AD98" i="741" s="1"/>
  <c r="AC99" i="744"/>
  <c r="O211" i="742"/>
  <c r="O106" i="742"/>
  <c r="AD65" i="743"/>
  <c r="AD99" i="743" s="1"/>
  <c r="Z211" i="742"/>
  <c r="Z106" i="742"/>
  <c r="P202" i="741"/>
  <c r="P96" i="741"/>
  <c r="P97" i="741" s="1"/>
  <c r="P211" i="741" s="1"/>
  <c r="P100" i="741"/>
  <c r="P108" i="741"/>
  <c r="AD98" i="742"/>
  <c r="O202" i="743"/>
  <c r="O96" i="743"/>
  <c r="O97" i="743" s="1"/>
  <c r="O101" i="741"/>
  <c r="O103" i="741" s="1"/>
  <c r="AD84" i="741"/>
  <c r="AD190" i="741"/>
  <c r="AD83" i="741"/>
  <c r="AD189" i="741"/>
  <c r="Q199" i="741"/>
  <c r="Q94" i="741"/>
  <c r="Q200" i="741" s="1"/>
  <c r="O101" i="744"/>
  <c r="O103" i="744" s="1"/>
  <c r="AC93" i="743"/>
  <c r="AC74" i="738"/>
  <c r="AC98" i="743"/>
  <c r="AC93" i="738"/>
  <c r="AC199" i="738" s="1"/>
  <c r="AD81" i="742"/>
  <c r="AD187" i="742"/>
  <c r="AC91" i="742"/>
  <c r="AD109" i="742"/>
  <c r="AD176" i="742" s="1"/>
  <c r="AD93" i="744"/>
  <c r="P211" i="743"/>
  <c r="P106" i="743"/>
  <c r="AD78" i="742"/>
  <c r="AD184" i="742"/>
  <c r="AD80" i="741"/>
  <c r="AD186" i="741"/>
  <c r="AB94" i="741"/>
  <c r="AB200" i="741" s="1"/>
  <c r="AB199" i="741"/>
  <c r="Q192" i="741"/>
  <c r="Q87" i="741"/>
  <c r="Q91" i="741" s="1"/>
  <c r="Q99" i="741"/>
  <c r="Q98" i="741"/>
  <c r="Q74" i="741"/>
  <c r="AD79" i="743"/>
  <c r="AD185" i="743"/>
  <c r="AA211" i="743"/>
  <c r="AA106" i="743"/>
  <c r="P101" i="742"/>
  <c r="P103" i="742" s="1"/>
  <c r="P96" i="739"/>
  <c r="P97" i="739" s="1"/>
  <c r="P211" i="739" s="1"/>
  <c r="P202" i="739"/>
  <c r="AB108" i="739"/>
  <c r="AB100" i="739"/>
  <c r="AC108" i="740"/>
  <c r="AC100" i="740"/>
  <c r="Q192" i="739"/>
  <c r="Q87" i="739"/>
  <c r="Q91" i="739" s="1"/>
  <c r="Q74" i="739"/>
  <c r="Q99" i="739"/>
  <c r="Q98" i="739"/>
  <c r="R198" i="739"/>
  <c r="AE92" i="739"/>
  <c r="AD78" i="739"/>
  <c r="AD184" i="739"/>
  <c r="AD81" i="739"/>
  <c r="AD187" i="739"/>
  <c r="AD98" i="740"/>
  <c r="AC192" i="739"/>
  <c r="AC87" i="739"/>
  <c r="AC91" i="739" s="1"/>
  <c r="AE99" i="740"/>
  <c r="R192" i="740"/>
  <c r="R87" i="740"/>
  <c r="AE65" i="740"/>
  <c r="R74" i="740"/>
  <c r="R98" i="740"/>
  <c r="R99" i="740"/>
  <c r="AD83" i="739"/>
  <c r="AD189" i="739"/>
  <c r="AD92" i="739"/>
  <c r="AD102" i="739"/>
  <c r="AD80" i="739"/>
  <c r="AD186" i="739"/>
  <c r="AD85" i="739"/>
  <c r="AD191" i="739"/>
  <c r="O106" i="739"/>
  <c r="AC198" i="739"/>
  <c r="AC93" i="739"/>
  <c r="AD192" i="740"/>
  <c r="AD87" i="740"/>
  <c r="AD91" i="740" s="1"/>
  <c r="Q199" i="740"/>
  <c r="Q94" i="740"/>
  <c r="Q200" i="740" s="1"/>
  <c r="Q93" i="739"/>
  <c r="AC74" i="739"/>
  <c r="AD76" i="739"/>
  <c r="AD182" i="739"/>
  <c r="AD82" i="739"/>
  <c r="AD188" i="739"/>
  <c r="P101" i="740"/>
  <c r="P103" i="740" s="1"/>
  <c r="AC199" i="740"/>
  <c r="AC94" i="740"/>
  <c r="AC200" i="740" s="1"/>
  <c r="AA95" i="739"/>
  <c r="AD93" i="740"/>
  <c r="Q100" i="740"/>
  <c r="Q108" i="740"/>
  <c r="P100" i="739"/>
  <c r="P108" i="739"/>
  <c r="AD79" i="739"/>
  <c r="AD185" i="739"/>
  <c r="O101" i="739"/>
  <c r="O103" i="739" s="1"/>
  <c r="AA101" i="739"/>
  <c r="AA103" i="739" s="1"/>
  <c r="P106" i="739"/>
  <c r="AD109" i="739"/>
  <c r="AD176" i="739" s="1"/>
  <c r="R65" i="739"/>
  <c r="AD65" i="739"/>
  <c r="AD98" i="739" s="1"/>
  <c r="Y211" i="739"/>
  <c r="Y106" i="739"/>
  <c r="AB101" i="740"/>
  <c r="AB103" i="740" s="1"/>
  <c r="AB95" i="738"/>
  <c r="AB202" i="738" s="1"/>
  <c r="AC98" i="739"/>
  <c r="Z106" i="739"/>
  <c r="Z211" i="739"/>
  <c r="AB94" i="739"/>
  <c r="AB200" i="739" s="1"/>
  <c r="AB199" i="739"/>
  <c r="AA202" i="740"/>
  <c r="AA96" i="740"/>
  <c r="AA97" i="740" s="1"/>
  <c r="AB202" i="740"/>
  <c r="AB96" i="740"/>
  <c r="AB97" i="740" s="1"/>
  <c r="AC99" i="738"/>
  <c r="R93" i="740"/>
  <c r="O211" i="740"/>
  <c r="O106" i="740"/>
  <c r="P106" i="740"/>
  <c r="P211" i="740"/>
  <c r="AD84" i="739"/>
  <c r="AD190" i="739"/>
  <c r="AD99" i="740"/>
  <c r="O202" i="738"/>
  <c r="O96" i="738"/>
  <c r="O97" i="738" s="1"/>
  <c r="AA202" i="738"/>
  <c r="AA96" i="738"/>
  <c r="AA97" i="738" s="1"/>
  <c r="AD199" i="738"/>
  <c r="AD94" i="738"/>
  <c r="AD200" i="738" s="1"/>
  <c r="R199" i="738"/>
  <c r="R94" i="738"/>
  <c r="R200" i="738" s="1"/>
  <c r="AD99" i="738"/>
  <c r="P199" i="738"/>
  <c r="P94" i="738"/>
  <c r="P95" i="738" s="1"/>
  <c r="AA101" i="738"/>
  <c r="AA103" i="738" s="1"/>
  <c r="Q192" i="738"/>
  <c r="Q87" i="738"/>
  <c r="Q91" i="738" s="1"/>
  <c r="Q74" i="738"/>
  <c r="Q99" i="738"/>
  <c r="Q93" i="738"/>
  <c r="Q98" i="738"/>
  <c r="AD192" i="738"/>
  <c r="AD87" i="738"/>
  <c r="AD84" i="738"/>
  <c r="AD190" i="738"/>
  <c r="Z211" i="738"/>
  <c r="Z106" i="738"/>
  <c r="N211" i="738"/>
  <c r="N106" i="738"/>
  <c r="R192" i="738"/>
  <c r="R87" i="738"/>
  <c r="AE65" i="738"/>
  <c r="R99" i="738"/>
  <c r="R98" i="738"/>
  <c r="R74" i="738"/>
  <c r="AD109" i="738"/>
  <c r="AD176" i="738" s="1"/>
  <c r="AD83" i="738"/>
  <c r="AD189" i="738"/>
  <c r="AD80" i="738"/>
  <c r="AD186" i="738"/>
  <c r="O108" i="738"/>
  <c r="O100" i="738"/>
  <c r="P100" i="738"/>
  <c r="P108" i="738"/>
  <c r="O200" i="738"/>
  <c r="AD98" i="738"/>
  <c r="AC192" i="738"/>
  <c r="AC87" i="738"/>
  <c r="AC91" i="738" s="1"/>
  <c r="AB101" i="738"/>
  <c r="AB103" i="738" s="1"/>
  <c r="AB15" i="664"/>
  <c r="Q15" i="664"/>
  <c r="AD91" i="745" l="1"/>
  <c r="AD100" i="745" s="1"/>
  <c r="AB95" i="745"/>
  <c r="AB202" i="743"/>
  <c r="AD99" i="742"/>
  <c r="AD93" i="742"/>
  <c r="AD199" i="742" s="1"/>
  <c r="AB95" i="739"/>
  <c r="AB202" i="739" s="1"/>
  <c r="R100" i="745"/>
  <c r="R108" i="745"/>
  <c r="AD108" i="745"/>
  <c r="Q202" i="745"/>
  <c r="Q96" i="745"/>
  <c r="Q97" i="745" s="1"/>
  <c r="Q211" i="745" s="1"/>
  <c r="O211" i="746"/>
  <c r="O106" i="746"/>
  <c r="AD74" i="746"/>
  <c r="AB95" i="741"/>
  <c r="AC200" i="746"/>
  <c r="AC199" i="746"/>
  <c r="AC94" i="746"/>
  <c r="AC95" i="746" s="1"/>
  <c r="AE74" i="746"/>
  <c r="AB101" i="745"/>
  <c r="AB103" i="745" s="1"/>
  <c r="AD198" i="746"/>
  <c r="AD93" i="746"/>
  <c r="Q106" i="745"/>
  <c r="AE74" i="745"/>
  <c r="AC101" i="745"/>
  <c r="AC103" i="745" s="1"/>
  <c r="P101" i="746"/>
  <c r="P103" i="746"/>
  <c r="Q202" i="746"/>
  <c r="Q96" i="746"/>
  <c r="Q97" i="746" s="1"/>
  <c r="R199" i="745"/>
  <c r="R94" i="745"/>
  <c r="AE94" i="745" s="1"/>
  <c r="AE93" i="745"/>
  <c r="P95" i="744"/>
  <c r="P202" i="744" s="1"/>
  <c r="AD192" i="746"/>
  <c r="AD87" i="746"/>
  <c r="AD91" i="746" s="1"/>
  <c r="AD198" i="745"/>
  <c r="AD93" i="745"/>
  <c r="AE87" i="746"/>
  <c r="R91" i="746"/>
  <c r="AA211" i="745"/>
  <c r="AA106" i="745"/>
  <c r="Q95" i="742"/>
  <c r="Q202" i="742" s="1"/>
  <c r="AE87" i="745"/>
  <c r="Q91" i="745"/>
  <c r="AA211" i="746"/>
  <c r="AA106" i="746"/>
  <c r="AB202" i="745"/>
  <c r="AB96" i="745"/>
  <c r="AB97" i="745" s="1"/>
  <c r="P202" i="746"/>
  <c r="P96" i="746"/>
  <c r="P97" i="746" s="1"/>
  <c r="R199" i="746"/>
  <c r="R95" i="746"/>
  <c r="R94" i="746"/>
  <c r="AE94" i="746" s="1"/>
  <c r="AE93" i="746"/>
  <c r="AB202" i="746"/>
  <c r="AB96" i="746"/>
  <c r="AB97" i="746" s="1"/>
  <c r="Q101" i="746"/>
  <c r="Q103" i="746" s="1"/>
  <c r="AC199" i="745"/>
  <c r="AC94" i="745"/>
  <c r="AC95" i="745" s="1"/>
  <c r="AD99" i="746"/>
  <c r="Q95" i="741"/>
  <c r="Q202" i="741" s="1"/>
  <c r="AC101" i="746"/>
  <c r="AC103" i="746" s="1"/>
  <c r="P211" i="745"/>
  <c r="P106" i="745"/>
  <c r="AB202" i="744"/>
  <c r="AB96" i="744"/>
  <c r="AB97" i="744" s="1"/>
  <c r="AC108" i="743"/>
  <c r="AC100" i="743"/>
  <c r="R199" i="741"/>
  <c r="R94" i="741"/>
  <c r="AE94" i="741" s="1"/>
  <c r="AE93" i="741"/>
  <c r="AC100" i="744"/>
  <c r="AC108" i="744"/>
  <c r="AC108" i="741"/>
  <c r="AC100" i="741"/>
  <c r="AD91" i="744"/>
  <c r="AD192" i="743"/>
  <c r="AD87" i="743"/>
  <c r="AD91" i="743" s="1"/>
  <c r="AD192" i="744"/>
  <c r="AD87" i="744"/>
  <c r="AE99" i="744"/>
  <c r="AB202" i="741"/>
  <c r="AB96" i="741"/>
  <c r="AB97" i="741" s="1"/>
  <c r="R192" i="744"/>
  <c r="R87" i="744"/>
  <c r="AE65" i="744"/>
  <c r="R93" i="744"/>
  <c r="R99" i="744"/>
  <c r="R98" i="744"/>
  <c r="R74" i="744"/>
  <c r="P106" i="741"/>
  <c r="Q199" i="744"/>
  <c r="Q94" i="744"/>
  <c r="Q95" i="744" s="1"/>
  <c r="O202" i="741"/>
  <c r="O96" i="741"/>
  <c r="O97" i="741" s="1"/>
  <c r="AB200" i="744"/>
  <c r="Q100" i="743"/>
  <c r="Q108" i="743"/>
  <c r="P211" i="742"/>
  <c r="P106" i="742"/>
  <c r="AB101" i="744"/>
  <c r="AB103" i="744" s="1"/>
  <c r="AD74" i="743"/>
  <c r="Q96" i="741"/>
  <c r="Q97" i="741" s="1"/>
  <c r="Q211" i="741" s="1"/>
  <c r="AD99" i="744"/>
  <c r="P108" i="744"/>
  <c r="P100" i="744"/>
  <c r="AC95" i="742"/>
  <c r="AC95" i="744"/>
  <c r="P101" i="741"/>
  <c r="P103" i="741" s="1"/>
  <c r="AD98" i="744"/>
  <c r="AD93" i="743"/>
  <c r="Q100" i="744"/>
  <c r="Q108" i="744"/>
  <c r="AB101" i="742"/>
  <c r="AB103" i="742" s="1"/>
  <c r="AD200" i="744"/>
  <c r="AD199" i="744"/>
  <c r="AD94" i="744"/>
  <c r="AD95" i="744"/>
  <c r="AD192" i="741"/>
  <c r="AD87" i="741"/>
  <c r="AD91" i="741" s="1"/>
  <c r="AD74" i="744"/>
  <c r="AB202" i="742"/>
  <c r="AB96" i="742"/>
  <c r="AB97" i="742" s="1"/>
  <c r="AD94" i="742"/>
  <c r="AD200" i="742" s="1"/>
  <c r="Q106" i="741"/>
  <c r="AB96" i="738"/>
  <c r="AB97" i="738" s="1"/>
  <c r="AB211" i="738" s="1"/>
  <c r="AD98" i="743"/>
  <c r="AC199" i="743"/>
  <c r="AC200" i="743"/>
  <c r="AC95" i="743"/>
  <c r="AC94" i="743"/>
  <c r="R192" i="741"/>
  <c r="R87" i="741"/>
  <c r="AE65" i="741"/>
  <c r="R99" i="741"/>
  <c r="R98" i="741"/>
  <c r="R74" i="741"/>
  <c r="R87" i="743"/>
  <c r="R192" i="743"/>
  <c r="AE65" i="743"/>
  <c r="R98" i="743"/>
  <c r="R99" i="743"/>
  <c r="AE99" i="743" s="1"/>
  <c r="R93" i="743"/>
  <c r="R74" i="743"/>
  <c r="AB211" i="743"/>
  <c r="AB106" i="743"/>
  <c r="AD198" i="741"/>
  <c r="AD93" i="741"/>
  <c r="Q199" i="743"/>
  <c r="Q94" i="743"/>
  <c r="Q200" i="743"/>
  <c r="Q95" i="743"/>
  <c r="AD74" i="739"/>
  <c r="AE99" i="741"/>
  <c r="AC199" i="741"/>
  <c r="AC94" i="741"/>
  <c r="AC200" i="741" s="1"/>
  <c r="R192" i="742"/>
  <c r="R87" i="742"/>
  <c r="AE65" i="742"/>
  <c r="R74" i="742"/>
  <c r="R93" i="742"/>
  <c r="R99" i="742"/>
  <c r="AE99" i="742" s="1"/>
  <c r="R98" i="742"/>
  <c r="AD192" i="742"/>
  <c r="AD87" i="742"/>
  <c r="AD91" i="742" s="1"/>
  <c r="AB101" i="741"/>
  <c r="AB103" i="741" s="1"/>
  <c r="O106" i="744"/>
  <c r="O211" i="744"/>
  <c r="AC94" i="738"/>
  <c r="AC200" i="738" s="1"/>
  <c r="AC100" i="742"/>
  <c r="AC108" i="742"/>
  <c r="O211" i="743"/>
  <c r="O106" i="743"/>
  <c r="AD99" i="741"/>
  <c r="Q100" i="741"/>
  <c r="Q108" i="741"/>
  <c r="AD74" i="741"/>
  <c r="AA211" i="741"/>
  <c r="AA106" i="741"/>
  <c r="Q101" i="742"/>
  <c r="Q103" i="742" s="1"/>
  <c r="AC100" i="739"/>
  <c r="AC108" i="739"/>
  <c r="Q101" i="740"/>
  <c r="Q103" i="740" s="1"/>
  <c r="AC199" i="739"/>
  <c r="AC94" i="739"/>
  <c r="AC200" i="739" s="1"/>
  <c r="AE74" i="740"/>
  <c r="AC101" i="740"/>
  <c r="AC103" i="740" s="1"/>
  <c r="AD199" i="740"/>
  <c r="AD94" i="740"/>
  <c r="AD200" i="740" s="1"/>
  <c r="Q199" i="739"/>
  <c r="Q94" i="739"/>
  <c r="Q200" i="739" s="1"/>
  <c r="AD198" i="739"/>
  <c r="AD93" i="739"/>
  <c r="AE87" i="740"/>
  <c r="R91" i="740"/>
  <c r="AD100" i="740"/>
  <c r="AD108" i="740"/>
  <c r="AC95" i="740"/>
  <c r="Q95" i="740"/>
  <c r="AB101" i="739"/>
  <c r="AB103" i="739" s="1"/>
  <c r="Q108" i="739"/>
  <c r="Q100" i="739"/>
  <c r="AB211" i="740"/>
  <c r="AB106" i="740"/>
  <c r="AD91" i="738"/>
  <c r="AD100" i="738" s="1"/>
  <c r="AD192" i="739"/>
  <c r="AD87" i="739"/>
  <c r="AD91" i="739" s="1"/>
  <c r="R94" i="740"/>
  <c r="AE94" i="740" s="1"/>
  <c r="R199" i="740"/>
  <c r="AE93" i="740"/>
  <c r="AA202" i="739"/>
  <c r="AA96" i="739"/>
  <c r="AA97" i="739" s="1"/>
  <c r="R192" i="739"/>
  <c r="R87" i="739"/>
  <c r="AE65" i="739"/>
  <c r="R98" i="739"/>
  <c r="R99" i="739"/>
  <c r="AE99" i="739" s="1"/>
  <c r="R74" i="739"/>
  <c r="P101" i="739"/>
  <c r="P103" i="739"/>
  <c r="R93" i="739"/>
  <c r="AA106" i="740"/>
  <c r="AA211" i="740"/>
  <c r="AD99" i="739"/>
  <c r="P202" i="738"/>
  <c r="P96" i="738"/>
  <c r="P97" i="738" s="1"/>
  <c r="AC100" i="738"/>
  <c r="AC108" i="738"/>
  <c r="AE87" i="738"/>
  <c r="R91" i="738"/>
  <c r="P101" i="738"/>
  <c r="P103" i="738" s="1"/>
  <c r="P200" i="738"/>
  <c r="AD95" i="738"/>
  <c r="O211" i="738"/>
  <c r="O106" i="738"/>
  <c r="O101" i="738"/>
  <c r="O103" i="738" s="1"/>
  <c r="Q199" i="738"/>
  <c r="Q94" i="738"/>
  <c r="Q200" i="738" s="1"/>
  <c r="AE99" i="738"/>
  <c r="AB106" i="738"/>
  <c r="AE93" i="738"/>
  <c r="AE74" i="738"/>
  <c r="Q100" i="738"/>
  <c r="Q108" i="738"/>
  <c r="R95" i="738"/>
  <c r="AA211" i="738"/>
  <c r="AA106" i="738"/>
  <c r="AC15" i="664"/>
  <c r="R15" i="664"/>
  <c r="AB96" i="739" l="1"/>
  <c r="AB97" i="739" s="1"/>
  <c r="R200" i="746"/>
  <c r="AC200" i="745"/>
  <c r="P96" i="744"/>
  <c r="P97" i="744" s="1"/>
  <c r="Q96" i="742"/>
  <c r="Q97" i="742" s="1"/>
  <c r="R200" i="741"/>
  <c r="AC202" i="745"/>
  <c r="AC96" i="745"/>
  <c r="AC97" i="745" s="1"/>
  <c r="AD108" i="746"/>
  <c r="AD100" i="746"/>
  <c r="AC202" i="746"/>
  <c r="AC96" i="746"/>
  <c r="AC97" i="746" s="1"/>
  <c r="R202" i="746"/>
  <c r="R96" i="746"/>
  <c r="R97" i="746" s="1"/>
  <c r="AE95" i="746"/>
  <c r="Q108" i="745"/>
  <c r="AE108" i="745" s="1"/>
  <c r="Q100" i="745"/>
  <c r="AE100" i="745" s="1"/>
  <c r="AE91" i="745"/>
  <c r="R95" i="745"/>
  <c r="Q200" i="744"/>
  <c r="AD199" i="745"/>
  <c r="AD94" i="745"/>
  <c r="AD200" i="745" s="1"/>
  <c r="AD95" i="745"/>
  <c r="P211" i="746"/>
  <c r="P106" i="746"/>
  <c r="R200" i="745"/>
  <c r="AB106" i="746"/>
  <c r="AB211" i="746"/>
  <c r="Q211" i="746"/>
  <c r="Q106" i="746"/>
  <c r="AD101" i="745"/>
  <c r="AD103" i="745" s="1"/>
  <c r="AB211" i="745"/>
  <c r="AB106" i="745"/>
  <c r="AD199" i="746"/>
  <c r="AD94" i="746"/>
  <c r="AD200" i="746" s="1"/>
  <c r="R95" i="740"/>
  <c r="R96" i="740" s="1"/>
  <c r="R97" i="740" s="1"/>
  <c r="R100" i="746"/>
  <c r="R108" i="746"/>
  <c r="AE108" i="746" s="1"/>
  <c r="AE91" i="746"/>
  <c r="AE94" i="738"/>
  <c r="AC95" i="738"/>
  <c r="R101" i="745"/>
  <c r="AD100" i="742"/>
  <c r="AD108" i="742"/>
  <c r="AD108" i="741"/>
  <c r="AD100" i="741"/>
  <c r="AE87" i="742"/>
  <c r="R91" i="742"/>
  <c r="AD95" i="742"/>
  <c r="AD108" i="743"/>
  <c r="AD100" i="743"/>
  <c r="Q95" i="739"/>
  <c r="Q202" i="739" s="1"/>
  <c r="AE87" i="743"/>
  <c r="R91" i="743"/>
  <c r="AC202" i="743"/>
  <c r="AC96" i="743"/>
  <c r="AC97" i="743" s="1"/>
  <c r="Q101" i="744"/>
  <c r="Q103" i="744" s="1"/>
  <c r="P101" i="744"/>
  <c r="P103" i="744" s="1"/>
  <c r="Q101" i="743"/>
  <c r="Q103" i="743" s="1"/>
  <c r="AB211" i="741"/>
  <c r="AB106" i="741"/>
  <c r="R95" i="741"/>
  <c r="AC101" i="742"/>
  <c r="AC103" i="742" s="1"/>
  <c r="AE74" i="741"/>
  <c r="AD202" i="744"/>
  <c r="AD96" i="744"/>
  <c r="AD97" i="744" s="1"/>
  <c r="AD199" i="743"/>
  <c r="AD94" i="743"/>
  <c r="AD200" i="743" s="1"/>
  <c r="AE74" i="744"/>
  <c r="AD100" i="744"/>
  <c r="AD108" i="744"/>
  <c r="AC95" i="741"/>
  <c r="Q202" i="743"/>
  <c r="Q96" i="743"/>
  <c r="Q97" i="743" s="1"/>
  <c r="AE74" i="743"/>
  <c r="O211" i="741"/>
  <c r="O106" i="741"/>
  <c r="AC101" i="741"/>
  <c r="AC103" i="741" s="1"/>
  <c r="R199" i="743"/>
  <c r="R94" i="743"/>
  <c r="AE94" i="743" s="1"/>
  <c r="AE93" i="743"/>
  <c r="AC101" i="743"/>
  <c r="AC103" i="743" s="1"/>
  <c r="Q101" i="741"/>
  <c r="Q103" i="741" s="1"/>
  <c r="R199" i="742"/>
  <c r="R94" i="742"/>
  <c r="AE94" i="742" s="1"/>
  <c r="R200" i="742"/>
  <c r="AE93" i="742"/>
  <c r="AD108" i="738"/>
  <c r="AB106" i="742"/>
  <c r="AB211" i="742"/>
  <c r="R199" i="744"/>
  <c r="R94" i="744"/>
  <c r="AE94" i="744" s="1"/>
  <c r="R95" i="744"/>
  <c r="AE93" i="744"/>
  <c r="P106" i="744"/>
  <c r="P211" i="744"/>
  <c r="AC101" i="744"/>
  <c r="AC103" i="744" s="1"/>
  <c r="AB211" i="744"/>
  <c r="AB106" i="744"/>
  <c r="Q202" i="744"/>
  <c r="Q96" i="744"/>
  <c r="Q97" i="744" s="1"/>
  <c r="AE74" i="742"/>
  <c r="Q211" i="742"/>
  <c r="Q106" i="742"/>
  <c r="AE87" i="741"/>
  <c r="R91" i="741"/>
  <c r="AC202" i="744"/>
  <c r="AC96" i="744"/>
  <c r="AC97" i="744" s="1"/>
  <c r="AD199" i="741"/>
  <c r="AD94" i="741"/>
  <c r="AD95" i="741" s="1"/>
  <c r="AD211" i="744"/>
  <c r="AD106" i="744"/>
  <c r="AC202" i="742"/>
  <c r="AC96" i="742"/>
  <c r="AC97" i="742" s="1"/>
  <c r="R91" i="744"/>
  <c r="AE87" i="744"/>
  <c r="AD108" i="739"/>
  <c r="AD100" i="739"/>
  <c r="AD95" i="740"/>
  <c r="Q202" i="740"/>
  <c r="Q96" i="740"/>
  <c r="Q97" i="740" s="1"/>
  <c r="AC202" i="740"/>
  <c r="AC96" i="740"/>
  <c r="AC97" i="740" s="1"/>
  <c r="AB106" i="739"/>
  <c r="AB211" i="739"/>
  <c r="AC95" i="739"/>
  <c r="AD200" i="739"/>
  <c r="AD199" i="739"/>
  <c r="AD94" i="739"/>
  <c r="AD95" i="739" s="1"/>
  <c r="Q101" i="739"/>
  <c r="Q103" i="739" s="1"/>
  <c r="R100" i="740"/>
  <c r="R108" i="740"/>
  <c r="AE108" i="740" s="1"/>
  <c r="AE91" i="740"/>
  <c r="AD101" i="740"/>
  <c r="AD103" i="740" s="1"/>
  <c r="AA211" i="739"/>
  <c r="AA106" i="739"/>
  <c r="AE74" i="739"/>
  <c r="AC101" i="739"/>
  <c r="AC103" i="739" s="1"/>
  <c r="R199" i="739"/>
  <c r="R94" i="739"/>
  <c r="AE94" i="739" s="1"/>
  <c r="AE93" i="739"/>
  <c r="AE87" i="739"/>
  <c r="R91" i="739"/>
  <c r="R200" i="740"/>
  <c r="R100" i="738"/>
  <c r="R108" i="738"/>
  <c r="AE108" i="738" s="1"/>
  <c r="AE91" i="738"/>
  <c r="AD202" i="738"/>
  <c r="AD96" i="738"/>
  <c r="AD97" i="738" s="1"/>
  <c r="AC101" i="738"/>
  <c r="AC103" i="738" s="1"/>
  <c r="R202" i="738"/>
  <c r="R96" i="738"/>
  <c r="R97" i="738" s="1"/>
  <c r="P211" i="738"/>
  <c r="P106" i="738"/>
  <c r="Q95" i="738"/>
  <c r="AC202" i="738"/>
  <c r="AC96" i="738"/>
  <c r="AC97" i="738" s="1"/>
  <c r="Q101" i="738"/>
  <c r="Q103" i="738" s="1"/>
  <c r="AD101" i="738"/>
  <c r="AD103" i="738" s="1"/>
  <c r="AD15" i="664"/>
  <c r="AD200" i="741" l="1"/>
  <c r="R202" i="740"/>
  <c r="Q96" i="739"/>
  <c r="Q97" i="739" s="1"/>
  <c r="Q211" i="739" s="1"/>
  <c r="AE97" i="746"/>
  <c r="R211" i="746"/>
  <c r="R106" i="746"/>
  <c r="AE106" i="746" s="1"/>
  <c r="AC211" i="746"/>
  <c r="AC106" i="746"/>
  <c r="R101" i="746"/>
  <c r="AE101" i="746" s="1"/>
  <c r="AE100" i="746"/>
  <c r="R202" i="745"/>
  <c r="R96" i="745"/>
  <c r="R97" i="745" s="1"/>
  <c r="AE95" i="745"/>
  <c r="AD101" i="746"/>
  <c r="AD103" i="746" s="1"/>
  <c r="AE101" i="745"/>
  <c r="Q101" i="745"/>
  <c r="Q103" i="745"/>
  <c r="R103" i="745"/>
  <c r="AD95" i="746"/>
  <c r="AD202" i="745"/>
  <c r="AD96" i="745"/>
  <c r="AD97" i="745" s="1"/>
  <c r="AC211" i="745"/>
  <c r="AC106" i="745"/>
  <c r="AE95" i="740"/>
  <c r="AD202" i="741"/>
  <c r="AD96" i="741"/>
  <c r="AD97" i="741" s="1"/>
  <c r="R108" i="744"/>
  <c r="AE108" i="744" s="1"/>
  <c r="R100" i="744"/>
  <c r="AE91" i="744"/>
  <c r="AD95" i="743"/>
  <c r="AC106" i="742"/>
  <c r="AC211" i="742"/>
  <c r="AC211" i="744"/>
  <c r="AC106" i="744"/>
  <c r="AC202" i="741"/>
  <c r="AC96" i="741"/>
  <c r="AC97" i="741" s="1"/>
  <c r="R100" i="743"/>
  <c r="R108" i="743"/>
  <c r="AE108" i="743" s="1"/>
  <c r="AE91" i="743"/>
  <c r="AD202" i="742"/>
  <c r="AD96" i="742"/>
  <c r="AD97" i="742" s="1"/>
  <c r="Q211" i="744"/>
  <c r="Q106" i="744"/>
  <c r="R108" i="742"/>
  <c r="AE108" i="742" s="1"/>
  <c r="R100" i="742"/>
  <c r="AE91" i="742"/>
  <c r="R202" i="744"/>
  <c r="R96" i="744"/>
  <c r="R97" i="744" s="1"/>
  <c r="AE95" i="744"/>
  <c r="AD101" i="744"/>
  <c r="AD103" i="744" s="1"/>
  <c r="R100" i="741"/>
  <c r="R108" i="741"/>
  <c r="AE108" i="741" s="1"/>
  <c r="AE91" i="741"/>
  <c r="AD101" i="743"/>
  <c r="AD103" i="743" s="1"/>
  <c r="AD101" i="741"/>
  <c r="AD103" i="741" s="1"/>
  <c r="R95" i="743"/>
  <c r="R202" i="741"/>
  <c r="R96" i="741"/>
  <c r="R97" i="741" s="1"/>
  <c r="AE95" i="741"/>
  <c r="R200" i="744"/>
  <c r="R95" i="742"/>
  <c r="R200" i="739"/>
  <c r="R200" i="743"/>
  <c r="Q106" i="743"/>
  <c r="Q211" i="743"/>
  <c r="AC211" i="743"/>
  <c r="AC106" i="743"/>
  <c r="AD101" i="742"/>
  <c r="AD103" i="742" s="1"/>
  <c r="AD202" i="739"/>
  <c r="AD96" i="739"/>
  <c r="AD97" i="739" s="1"/>
  <c r="R211" i="740"/>
  <c r="R106" i="740"/>
  <c r="R95" i="739"/>
  <c r="AC202" i="739"/>
  <c r="AC96" i="739"/>
  <c r="AC97" i="739" s="1"/>
  <c r="AE97" i="740"/>
  <c r="Q211" i="740"/>
  <c r="Q106" i="740"/>
  <c r="Q106" i="739"/>
  <c r="R101" i="740"/>
  <c r="AE101" i="740" s="1"/>
  <c r="AE100" i="740"/>
  <c r="AD96" i="740"/>
  <c r="AD97" i="740" s="1"/>
  <c r="AD202" i="740"/>
  <c r="AC211" i="740"/>
  <c r="AC106" i="740"/>
  <c r="AD101" i="739"/>
  <c r="AD103" i="739" s="1"/>
  <c r="R108" i="739"/>
  <c r="AE108" i="739" s="1"/>
  <c r="R100" i="739"/>
  <c r="AE91" i="739"/>
  <c r="AC211" i="738"/>
  <c r="AC106" i="738"/>
  <c r="Q202" i="738"/>
  <c r="Q96" i="738"/>
  <c r="Q97" i="738" s="1"/>
  <c r="AE97" i="738" s="1"/>
  <c r="AD211" i="738"/>
  <c r="AD106" i="738"/>
  <c r="AE95" i="738"/>
  <c r="R106" i="738"/>
  <c r="R211" i="738"/>
  <c r="R101" i="738"/>
  <c r="AE101" i="738" s="1"/>
  <c r="R103" i="738"/>
  <c r="AE103" i="738" s="1"/>
  <c r="AE100" i="738"/>
  <c r="F41" i="664"/>
  <c r="H7" i="664"/>
  <c r="H3" i="664"/>
  <c r="R103" i="746" l="1"/>
  <c r="AE103" i="746" s="1"/>
  <c r="AD211" i="745"/>
  <c r="AD106" i="745"/>
  <c r="AD202" i="746"/>
  <c r="AD96" i="746"/>
  <c r="AD97" i="746" s="1"/>
  <c r="AE97" i="745"/>
  <c r="R211" i="745"/>
  <c r="R106" i="745"/>
  <c r="AE106" i="745" s="1"/>
  <c r="AE103" i="745"/>
  <c r="R202" i="742"/>
  <c r="R96" i="742"/>
  <c r="R97" i="742" s="1"/>
  <c r="AE95" i="742"/>
  <c r="AE97" i="744"/>
  <c r="R211" i="744"/>
  <c r="R106" i="744"/>
  <c r="AE106" i="744" s="1"/>
  <c r="AD202" i="743"/>
  <c r="AD96" i="743"/>
  <c r="AD97" i="743" s="1"/>
  <c r="AE97" i="741"/>
  <c r="R106" i="741"/>
  <c r="AE106" i="741" s="1"/>
  <c r="R211" i="741"/>
  <c r="R101" i="742"/>
  <c r="AE101" i="742" s="1"/>
  <c r="AE100" i="742"/>
  <c r="R101" i="743"/>
  <c r="AE101" i="743" s="1"/>
  <c r="AE100" i="743"/>
  <c r="R101" i="741"/>
  <c r="AE101" i="741" s="1"/>
  <c r="R103" i="741"/>
  <c r="AE103" i="741" s="1"/>
  <c r="AE100" i="741"/>
  <c r="AC211" i="741"/>
  <c r="AC106" i="741"/>
  <c r="R101" i="744"/>
  <c r="AE101" i="744" s="1"/>
  <c r="AE100" i="744"/>
  <c r="R202" i="743"/>
  <c r="R96" i="743"/>
  <c r="R97" i="743" s="1"/>
  <c r="AE95" i="743"/>
  <c r="AD211" i="741"/>
  <c r="AD106" i="741"/>
  <c r="AD211" i="742"/>
  <c r="AD106" i="742"/>
  <c r="AD211" i="740"/>
  <c r="AD106" i="740"/>
  <c r="R101" i="739"/>
  <c r="AE101" i="739" s="1"/>
  <c r="AE100" i="739"/>
  <c r="AC106" i="739"/>
  <c r="AC211" i="739"/>
  <c r="R103" i="740"/>
  <c r="AE103" i="740" s="1"/>
  <c r="R202" i="739"/>
  <c r="R96" i="739"/>
  <c r="R97" i="739" s="1"/>
  <c r="AE95" i="739"/>
  <c r="AE106" i="740"/>
  <c r="AD211" i="739"/>
  <c r="AD106" i="739"/>
  <c r="Q211" i="738"/>
  <c r="Q106" i="738"/>
  <c r="AE106" i="738" s="1"/>
  <c r="F108" i="664"/>
  <c r="H66" i="664"/>
  <c r="T27" i="664"/>
  <c r="I7" i="664"/>
  <c r="H6" i="664"/>
  <c r="T6" i="664" s="1"/>
  <c r="AA10" i="664"/>
  <c r="T26" i="664"/>
  <c r="U26" i="664"/>
  <c r="V26" i="664"/>
  <c r="W26" i="664"/>
  <c r="X26" i="664"/>
  <c r="Y26" i="664"/>
  <c r="Z26" i="664"/>
  <c r="AA26" i="664"/>
  <c r="AB26" i="664"/>
  <c r="AC26" i="664"/>
  <c r="AD26" i="664"/>
  <c r="U27" i="664"/>
  <c r="V27" i="664"/>
  <c r="W27" i="664"/>
  <c r="X27" i="664"/>
  <c r="Y27" i="664"/>
  <c r="Z27" i="664"/>
  <c r="AA27" i="664"/>
  <c r="AB27" i="664"/>
  <c r="AC27" i="664"/>
  <c r="AD27" i="664"/>
  <c r="T28" i="664"/>
  <c r="U28" i="664"/>
  <c r="V28" i="664"/>
  <c r="W28" i="664"/>
  <c r="X28" i="664"/>
  <c r="Y28" i="664"/>
  <c r="Z28" i="664"/>
  <c r="AA28" i="664"/>
  <c r="AB28" i="664"/>
  <c r="AC28" i="664"/>
  <c r="AD28" i="664"/>
  <c r="T29" i="664"/>
  <c r="U29" i="664"/>
  <c r="V29" i="664"/>
  <c r="W29" i="664"/>
  <c r="X29" i="664"/>
  <c r="Y29" i="664"/>
  <c r="Z29" i="664"/>
  <c r="AA29" i="664"/>
  <c r="AB29" i="664"/>
  <c r="AC29" i="664"/>
  <c r="AD29" i="664"/>
  <c r="T30" i="664"/>
  <c r="U30" i="664"/>
  <c r="V30" i="664"/>
  <c r="W30" i="664"/>
  <c r="X30" i="664"/>
  <c r="Y30" i="664"/>
  <c r="Z30" i="664"/>
  <c r="AA30" i="664"/>
  <c r="AB30" i="664"/>
  <c r="AC30" i="664"/>
  <c r="AD30" i="664"/>
  <c r="T33" i="664"/>
  <c r="U33" i="664"/>
  <c r="V33" i="664"/>
  <c r="W33" i="664"/>
  <c r="X33" i="664"/>
  <c r="Y33" i="664"/>
  <c r="Z33" i="664"/>
  <c r="AA33" i="664"/>
  <c r="AB33" i="664"/>
  <c r="AC33" i="664"/>
  <c r="AD33" i="664"/>
  <c r="T34" i="664"/>
  <c r="U34" i="664"/>
  <c r="V34" i="664"/>
  <c r="W34" i="664"/>
  <c r="X34" i="664"/>
  <c r="Y34" i="664"/>
  <c r="Z34" i="664"/>
  <c r="AA34" i="664"/>
  <c r="AB34" i="664"/>
  <c r="AC34" i="664"/>
  <c r="AD34" i="664"/>
  <c r="T35" i="664"/>
  <c r="U35" i="664"/>
  <c r="V35" i="664"/>
  <c r="W35" i="664"/>
  <c r="X35" i="664"/>
  <c r="Y35" i="664"/>
  <c r="Z35" i="664"/>
  <c r="AA35" i="664"/>
  <c r="AB35" i="664"/>
  <c r="AC35" i="664"/>
  <c r="AD35" i="664"/>
  <c r="T36" i="664"/>
  <c r="U36" i="664"/>
  <c r="V36" i="664"/>
  <c r="W36" i="664"/>
  <c r="X36" i="664"/>
  <c r="Y36" i="664"/>
  <c r="Z36" i="664"/>
  <c r="AA36" i="664"/>
  <c r="AB36" i="664"/>
  <c r="AC36" i="664"/>
  <c r="AD36" i="664"/>
  <c r="T37" i="664"/>
  <c r="U37" i="664"/>
  <c r="V37" i="664"/>
  <c r="W37" i="664"/>
  <c r="X37" i="664"/>
  <c r="Y37" i="664"/>
  <c r="Z37" i="664"/>
  <c r="AA37" i="664"/>
  <c r="AB37" i="664"/>
  <c r="AC37" i="664"/>
  <c r="AD37" i="664"/>
  <c r="T38" i="664"/>
  <c r="U38" i="664"/>
  <c r="V38" i="664"/>
  <c r="W38" i="664"/>
  <c r="X38" i="664"/>
  <c r="Y38" i="664"/>
  <c r="Z38" i="664"/>
  <c r="AA38" i="664"/>
  <c r="AB38" i="664"/>
  <c r="AC38" i="664"/>
  <c r="AD38" i="664"/>
  <c r="T39" i="664"/>
  <c r="U39" i="664"/>
  <c r="V39" i="664"/>
  <c r="W39" i="664"/>
  <c r="X39" i="664"/>
  <c r="Y39" i="664"/>
  <c r="Z39" i="664"/>
  <c r="AA39" i="664"/>
  <c r="AB39" i="664"/>
  <c r="AC39" i="664"/>
  <c r="AD39" i="664"/>
  <c r="T40" i="664"/>
  <c r="U40" i="664"/>
  <c r="V40" i="664"/>
  <c r="W40" i="664"/>
  <c r="X40" i="664"/>
  <c r="Y40" i="664"/>
  <c r="Z40" i="664"/>
  <c r="AA40" i="664"/>
  <c r="AB40" i="664"/>
  <c r="AC40" i="664"/>
  <c r="AD40" i="664"/>
  <c r="T41" i="664"/>
  <c r="U41" i="664"/>
  <c r="V41" i="664"/>
  <c r="W41" i="664"/>
  <c r="X41" i="664"/>
  <c r="Y41" i="664"/>
  <c r="Z41" i="664"/>
  <c r="AA41" i="664"/>
  <c r="AB41" i="664"/>
  <c r="AC41" i="664"/>
  <c r="AD41" i="664"/>
  <c r="T42" i="664"/>
  <c r="U42" i="664"/>
  <c r="V42" i="664"/>
  <c r="W42" i="664"/>
  <c r="X42" i="664"/>
  <c r="Y42" i="664"/>
  <c r="Z42" i="664"/>
  <c r="AA42" i="664"/>
  <c r="AB42" i="664"/>
  <c r="AC42" i="664"/>
  <c r="AD42" i="664"/>
  <c r="T43" i="664"/>
  <c r="U43" i="664"/>
  <c r="V43" i="664"/>
  <c r="W43" i="664"/>
  <c r="X43" i="664"/>
  <c r="Y43" i="664"/>
  <c r="Z43" i="664"/>
  <c r="AA43" i="664"/>
  <c r="AB43" i="664"/>
  <c r="AC43" i="664"/>
  <c r="AD43" i="664"/>
  <c r="T44" i="664"/>
  <c r="U44" i="664"/>
  <c r="V44" i="664"/>
  <c r="W44" i="664"/>
  <c r="X44" i="664"/>
  <c r="Y44" i="664"/>
  <c r="Z44" i="664"/>
  <c r="AA44" i="664"/>
  <c r="AB44" i="664"/>
  <c r="AC44" i="664"/>
  <c r="AD44" i="664"/>
  <c r="T45" i="664"/>
  <c r="U45" i="664"/>
  <c r="V45" i="664"/>
  <c r="W45" i="664"/>
  <c r="X45" i="664"/>
  <c r="Y45" i="664"/>
  <c r="Z45" i="664"/>
  <c r="AA45" i="664"/>
  <c r="AB45" i="664"/>
  <c r="AC45" i="664"/>
  <c r="AD45" i="664"/>
  <c r="T46" i="664"/>
  <c r="U46" i="664"/>
  <c r="V46" i="664"/>
  <c r="W46" i="664"/>
  <c r="X46" i="664"/>
  <c r="Y46" i="664"/>
  <c r="Z46" i="664"/>
  <c r="AA46" i="664"/>
  <c r="AB46" i="664"/>
  <c r="AC46" i="664"/>
  <c r="AD46" i="664"/>
  <c r="I66" i="664"/>
  <c r="J66" i="664"/>
  <c r="K66" i="664"/>
  <c r="L66" i="664"/>
  <c r="M66" i="664"/>
  <c r="N66" i="664"/>
  <c r="O66" i="664"/>
  <c r="P66" i="664"/>
  <c r="Q66" i="664"/>
  <c r="R66" i="664"/>
  <c r="I67" i="664"/>
  <c r="J67" i="664"/>
  <c r="K67" i="664"/>
  <c r="L67" i="664"/>
  <c r="M67" i="664"/>
  <c r="N67" i="664"/>
  <c r="O67" i="664"/>
  <c r="P67" i="664"/>
  <c r="Q67" i="664"/>
  <c r="R67" i="664"/>
  <c r="H68" i="664"/>
  <c r="I68" i="664"/>
  <c r="J68" i="664"/>
  <c r="K68" i="664"/>
  <c r="L68" i="664"/>
  <c r="M68" i="664"/>
  <c r="N68" i="664"/>
  <c r="O68" i="664"/>
  <c r="P68" i="664"/>
  <c r="Q68" i="664"/>
  <c r="R68" i="664"/>
  <c r="H69" i="664"/>
  <c r="I69" i="664"/>
  <c r="J69" i="664"/>
  <c r="K69" i="664"/>
  <c r="L69" i="664"/>
  <c r="M69" i="664"/>
  <c r="N69" i="664"/>
  <c r="O69" i="664"/>
  <c r="P69" i="664"/>
  <c r="Q69" i="664"/>
  <c r="R69" i="664"/>
  <c r="H70" i="664"/>
  <c r="I70" i="664"/>
  <c r="J70" i="664"/>
  <c r="K70" i="664"/>
  <c r="L70" i="664"/>
  <c r="M70" i="664"/>
  <c r="N70" i="664"/>
  <c r="O70" i="664"/>
  <c r="P70" i="664"/>
  <c r="Q70" i="664"/>
  <c r="R70" i="664"/>
  <c r="H71" i="664"/>
  <c r="I71" i="664"/>
  <c r="J71" i="664"/>
  <c r="K71" i="664"/>
  <c r="L71" i="664"/>
  <c r="M71" i="664"/>
  <c r="N71" i="664"/>
  <c r="O71" i="664"/>
  <c r="P71" i="664"/>
  <c r="Q71" i="664"/>
  <c r="R71" i="664"/>
  <c r="O72" i="664"/>
  <c r="I73" i="664"/>
  <c r="J73" i="664"/>
  <c r="K73" i="664"/>
  <c r="L73" i="664"/>
  <c r="M73" i="664"/>
  <c r="N73" i="664"/>
  <c r="O73" i="664"/>
  <c r="P73" i="664"/>
  <c r="Q73" i="664"/>
  <c r="R73" i="664"/>
  <c r="G75" i="664"/>
  <c r="G61" i="664"/>
  <c r="G60" i="664"/>
  <c r="G59" i="664"/>
  <c r="G58" i="664"/>
  <c r="G57" i="664"/>
  <c r="G56" i="664"/>
  <c r="G55" i="664"/>
  <c r="G54" i="664"/>
  <c r="G52" i="664"/>
  <c r="G51" i="664"/>
  <c r="K79" i="523"/>
  <c r="F78" i="523"/>
  <c r="M78" i="523"/>
  <c r="G78" i="523"/>
  <c r="D78" i="523"/>
  <c r="F79" i="523"/>
  <c r="I80" i="523"/>
  <c r="L78" i="523"/>
  <c r="G80" i="523"/>
  <c r="M79" i="523"/>
  <c r="F80" i="523"/>
  <c r="J79" i="523"/>
  <c r="D79" i="523"/>
  <c r="E78" i="523"/>
  <c r="H79" i="523"/>
  <c r="L79" i="523"/>
  <c r="K78" i="523"/>
  <c r="H80" i="523"/>
  <c r="J80" i="523"/>
  <c r="E79" i="523"/>
  <c r="D29" i="523"/>
  <c r="I79" i="523"/>
  <c r="M80" i="523"/>
  <c r="H78" i="523"/>
  <c r="I78" i="523"/>
  <c r="J78" i="523"/>
  <c r="K80" i="523"/>
  <c r="L80" i="523"/>
  <c r="G79" i="523"/>
  <c r="E80" i="523"/>
  <c r="R103" i="744" l="1"/>
  <c r="AE103" i="744" s="1"/>
  <c r="AD211" i="746"/>
  <c r="AD106" i="746"/>
  <c r="AD106" i="743"/>
  <c r="AD211" i="743"/>
  <c r="R103" i="743"/>
  <c r="AE103" i="743" s="1"/>
  <c r="R103" i="742"/>
  <c r="AE103" i="742" s="1"/>
  <c r="R103" i="739"/>
  <c r="AE103" i="739" s="1"/>
  <c r="R211" i="743"/>
  <c r="R106" i="743"/>
  <c r="AE106" i="743" s="1"/>
  <c r="AE97" i="743"/>
  <c r="AE97" i="742"/>
  <c r="R106" i="742"/>
  <c r="AE106" i="742" s="1"/>
  <c r="R211" i="742"/>
  <c r="AE97" i="739"/>
  <c r="R211" i="739"/>
  <c r="R106" i="739"/>
  <c r="AE106" i="739" s="1"/>
  <c r="G62" i="664"/>
  <c r="G86" i="664" s="1"/>
  <c r="J7" i="664"/>
  <c r="N78" i="523"/>
  <c r="N79" i="523"/>
  <c r="I6" i="664"/>
  <c r="C78" i="523"/>
  <c r="C79" i="523"/>
  <c r="K7" i="664" l="1"/>
  <c r="J6" i="664"/>
  <c r="U6" i="664"/>
  <c r="L7" i="664" l="1"/>
  <c r="V6" i="664"/>
  <c r="K6" i="664"/>
  <c r="M7" i="664" l="1"/>
  <c r="W6" i="664"/>
  <c r="L6" i="664"/>
  <c r="N7" i="664" l="1"/>
  <c r="X6" i="664"/>
  <c r="M6" i="664"/>
  <c r="O7" i="664" l="1"/>
  <c r="Y6" i="664"/>
  <c r="N6" i="664"/>
  <c r="P7" i="664" l="1"/>
  <c r="Z6" i="664"/>
  <c r="O6" i="664"/>
  <c r="Q7" i="664" l="1"/>
  <c r="AA6" i="664"/>
  <c r="P6" i="664"/>
  <c r="R7" i="664" l="1"/>
  <c r="Q6" i="664"/>
  <c r="AB6" i="664"/>
  <c r="AC6" i="664" l="1"/>
  <c r="R6" i="664"/>
  <c r="AD6" i="664" s="1"/>
  <c r="S40" i="664" l="1"/>
  <c r="S41" i="664"/>
  <c r="S42" i="664"/>
  <c r="S43" i="664"/>
  <c r="S44" i="664"/>
  <c r="S45" i="664"/>
  <c r="S46" i="664"/>
  <c r="S47" i="664"/>
  <c r="S48" i="664"/>
  <c r="S49" i="664"/>
  <c r="S26" i="664"/>
  <c r="S27" i="664"/>
  <c r="S28" i="664"/>
  <c r="S29" i="664"/>
  <c r="S67" i="664" s="1"/>
  <c r="S30" i="664"/>
  <c r="S31" i="664"/>
  <c r="S32" i="664"/>
  <c r="S33" i="664"/>
  <c r="S34" i="664"/>
  <c r="S70" i="664" s="1"/>
  <c r="S35" i="664"/>
  <c r="S71" i="664" s="1"/>
  <c r="S36" i="664"/>
  <c r="S37" i="664"/>
  <c r="S38" i="664"/>
  <c r="S39" i="664"/>
  <c r="S11" i="664"/>
  <c r="S12" i="664"/>
  <c r="S13" i="664"/>
  <c r="S14" i="664"/>
  <c r="S16" i="664"/>
  <c r="S17" i="664"/>
  <c r="S18" i="664"/>
  <c r="S19" i="664"/>
  <c r="S20" i="664"/>
  <c r="S21" i="664"/>
  <c r="S22" i="664"/>
  <c r="S23" i="664"/>
  <c r="S24" i="664"/>
  <c r="S105" i="664" s="1"/>
  <c r="S25" i="664"/>
  <c r="S9" i="664"/>
  <c r="S10" i="664"/>
  <c r="S6" i="664"/>
  <c r="S5" i="664"/>
  <c r="S4" i="664"/>
  <c r="S69" i="664"/>
  <c r="AD209" i="664"/>
  <c r="AC209" i="664"/>
  <c r="AB209" i="664"/>
  <c r="AA209" i="664"/>
  <c r="Z209" i="664"/>
  <c r="Y209" i="664"/>
  <c r="X209" i="664"/>
  <c r="W209" i="664"/>
  <c r="V209" i="664"/>
  <c r="U209" i="664"/>
  <c r="T209" i="664"/>
  <c r="S209" i="664"/>
  <c r="AD208" i="664"/>
  <c r="AC208" i="664"/>
  <c r="AB208" i="664"/>
  <c r="AA208" i="664"/>
  <c r="Z208" i="664"/>
  <c r="Y208" i="664"/>
  <c r="X208" i="664"/>
  <c r="W208" i="664"/>
  <c r="V208" i="664"/>
  <c r="U208" i="664"/>
  <c r="T208" i="664"/>
  <c r="S208" i="664"/>
  <c r="AD207" i="664"/>
  <c r="AC207" i="664"/>
  <c r="AB207" i="664"/>
  <c r="AA207" i="664"/>
  <c r="Z207" i="664"/>
  <c r="Y207" i="664"/>
  <c r="X207" i="664"/>
  <c r="W207" i="664"/>
  <c r="V207" i="664"/>
  <c r="U207" i="664"/>
  <c r="T207" i="664"/>
  <c r="S207" i="664"/>
  <c r="AD206" i="664"/>
  <c r="AC206" i="664"/>
  <c r="AB206" i="664"/>
  <c r="AA206" i="664"/>
  <c r="Z206" i="664"/>
  <c r="Y206" i="664"/>
  <c r="X206" i="664"/>
  <c r="W206" i="664"/>
  <c r="V206" i="664"/>
  <c r="U206" i="664"/>
  <c r="T206" i="664"/>
  <c r="S206" i="664"/>
  <c r="AD205" i="664"/>
  <c r="AC205" i="664"/>
  <c r="AB205" i="664"/>
  <c r="AA205" i="664"/>
  <c r="Z205" i="664"/>
  <c r="Y205" i="664"/>
  <c r="X205" i="664"/>
  <c r="W205" i="664"/>
  <c r="V205" i="664"/>
  <c r="U205" i="664"/>
  <c r="T205" i="664"/>
  <c r="S205" i="664"/>
  <c r="AD179" i="664"/>
  <c r="AC179" i="664"/>
  <c r="AB179" i="664"/>
  <c r="AA179" i="664"/>
  <c r="Z179" i="664"/>
  <c r="Y179" i="664"/>
  <c r="X179" i="664"/>
  <c r="W179" i="664"/>
  <c r="V179" i="664"/>
  <c r="U179" i="664"/>
  <c r="T179" i="664"/>
  <c r="AD178" i="664"/>
  <c r="AC178" i="664"/>
  <c r="AB178" i="664"/>
  <c r="AA178" i="664"/>
  <c r="Z178" i="664"/>
  <c r="Y178" i="664"/>
  <c r="X178" i="664"/>
  <c r="W178" i="664"/>
  <c r="V178" i="664"/>
  <c r="U178" i="664"/>
  <c r="T178" i="664"/>
  <c r="AD73" i="664"/>
  <c r="AC73" i="664"/>
  <c r="AB73" i="664"/>
  <c r="AA73" i="664"/>
  <c r="Z73" i="664"/>
  <c r="Y73" i="664"/>
  <c r="X73" i="664"/>
  <c r="W73" i="664"/>
  <c r="V73" i="664"/>
  <c r="U73" i="664"/>
  <c r="AA72" i="664"/>
  <c r="AD71" i="664"/>
  <c r="AC71" i="664"/>
  <c r="AB71" i="664"/>
  <c r="AA71" i="664"/>
  <c r="Z71" i="664"/>
  <c r="Y71" i="664"/>
  <c r="X71" i="664"/>
  <c r="W71" i="664"/>
  <c r="V71" i="664"/>
  <c r="U71" i="664"/>
  <c r="T71" i="664"/>
  <c r="AD70" i="664"/>
  <c r="AC70" i="664"/>
  <c r="AB70" i="664"/>
  <c r="AA70" i="664"/>
  <c r="Z70" i="664"/>
  <c r="Y70" i="664"/>
  <c r="X70" i="664"/>
  <c r="W70" i="664"/>
  <c r="V70" i="664"/>
  <c r="U70" i="664"/>
  <c r="T70" i="664"/>
  <c r="AD69" i="664"/>
  <c r="AC69" i="664"/>
  <c r="AB69" i="664"/>
  <c r="AA69" i="664"/>
  <c r="Z69" i="664"/>
  <c r="Y69" i="664"/>
  <c r="X69" i="664"/>
  <c r="W69" i="664"/>
  <c r="V69" i="664"/>
  <c r="U69" i="664"/>
  <c r="T69" i="664"/>
  <c r="AA68" i="664"/>
  <c r="AD67" i="664"/>
  <c r="AC67" i="664"/>
  <c r="AB67" i="664"/>
  <c r="AA67" i="664"/>
  <c r="Z67" i="664"/>
  <c r="Y67" i="664"/>
  <c r="X67" i="664"/>
  <c r="W67" i="664"/>
  <c r="V67" i="664"/>
  <c r="U67" i="664"/>
  <c r="T67" i="664"/>
  <c r="AD66" i="664"/>
  <c r="AC66" i="664"/>
  <c r="AB66" i="664"/>
  <c r="AA66" i="664"/>
  <c r="Z66" i="664"/>
  <c r="Y66" i="664"/>
  <c r="X66" i="664"/>
  <c r="W66" i="664"/>
  <c r="V66" i="664"/>
  <c r="U66" i="664"/>
  <c r="T66" i="664"/>
  <c r="T2" i="664"/>
  <c r="U2" i="664" s="1"/>
  <c r="V2" i="664" s="1"/>
  <c r="W2" i="664" s="1"/>
  <c r="X2" i="664" s="1"/>
  <c r="Y2" i="664" s="1"/>
  <c r="Z2" i="664" s="1"/>
  <c r="AA2" i="664" s="1"/>
  <c r="AB2" i="664" s="1"/>
  <c r="AC2" i="664" s="1"/>
  <c r="AD2" i="664" s="1"/>
  <c r="T1" i="664"/>
  <c r="U1" i="664" s="1"/>
  <c r="V1" i="664" s="1"/>
  <c r="W1" i="664" s="1"/>
  <c r="X1" i="664" s="1"/>
  <c r="Y1" i="664" s="1"/>
  <c r="Z1" i="664" s="1"/>
  <c r="AA1" i="664" s="1"/>
  <c r="AB1" i="664" s="1"/>
  <c r="AC1" i="664" s="1"/>
  <c r="AD1" i="664" s="1"/>
  <c r="G71" i="664"/>
  <c r="G72" i="664"/>
  <c r="G73" i="664"/>
  <c r="G70" i="664"/>
  <c r="G69" i="664"/>
  <c r="J33" i="523"/>
  <c r="G33" i="523"/>
  <c r="H33" i="523"/>
  <c r="L76" i="523"/>
  <c r="I76" i="523"/>
  <c r="K76" i="523"/>
  <c r="I33" i="523"/>
  <c r="G76" i="523"/>
  <c r="E76" i="523"/>
  <c r="M76" i="523"/>
  <c r="E33" i="523"/>
  <c r="K33" i="523"/>
  <c r="M33" i="523"/>
  <c r="E32" i="523"/>
  <c r="D33" i="523"/>
  <c r="J76" i="523"/>
  <c r="F33" i="523"/>
  <c r="F76" i="523"/>
  <c r="L33" i="523"/>
  <c r="H76" i="523"/>
  <c r="S194" i="664" l="1"/>
  <c r="S53" i="664"/>
  <c r="S104" i="664"/>
  <c r="S102" i="664" s="1"/>
  <c r="S75" i="664"/>
  <c r="S110" i="664"/>
  <c r="S173" i="664"/>
  <c r="S175" i="664"/>
  <c r="S66" i="664"/>
  <c r="S88" i="664" s="1"/>
  <c r="S89" i="664"/>
  <c r="S178" i="664"/>
  <c r="S60" i="664"/>
  <c r="S64" i="664"/>
  <c r="S72" i="664"/>
  <c r="S58" i="664"/>
  <c r="S61" i="664"/>
  <c r="S52" i="664"/>
  <c r="S63" i="664"/>
  <c r="S55" i="664"/>
  <c r="S56" i="664"/>
  <c r="S54" i="664"/>
  <c r="S68" i="664"/>
  <c r="S73" i="664"/>
  <c r="S51" i="664"/>
  <c r="S59" i="664"/>
  <c r="S179" i="664"/>
  <c r="S161" i="664"/>
  <c r="S57" i="664"/>
  <c r="S181" i="664"/>
  <c r="S92" i="664" l="1"/>
  <c r="G65" i="664"/>
  <c r="S65" i="664"/>
  <c r="S74" i="664" s="1"/>
  <c r="S193" i="664"/>
  <c r="S198" i="664"/>
  <c r="S98" i="664" l="1"/>
  <c r="S192" i="664"/>
  <c r="S93" i="664"/>
  <c r="S94" i="664" s="1"/>
  <c r="S95" i="664" s="1"/>
  <c r="S96" i="664" s="1"/>
  <c r="S97" i="664" s="1"/>
  <c r="S106" i="664" s="1"/>
  <c r="S87" i="664"/>
  <c r="S199" i="664" l="1"/>
  <c r="S200" i="664" l="1"/>
  <c r="S202" i="664" l="1"/>
  <c r="S211" i="664" l="1"/>
  <c r="F99" i="664" l="1"/>
  <c r="B27" i="524"/>
  <c r="B28" i="524"/>
  <c r="B29" i="524" s="1"/>
  <c r="B30" i="524" s="1"/>
  <c r="B31" i="524" s="1"/>
  <c r="B32" i="524" s="1"/>
  <c r="B33" i="524" s="1"/>
  <c r="B34" i="524" s="1"/>
  <c r="B35" i="524" s="1"/>
  <c r="B36" i="524" s="1"/>
  <c r="B37" i="524" s="1"/>
  <c r="B38" i="524" s="1"/>
  <c r="B39" i="524" s="1"/>
  <c r="B40" i="524" s="1"/>
  <c r="B41" i="524" s="1"/>
  <c r="B42" i="524" s="1"/>
  <c r="B43" i="524" s="1"/>
  <c r="B44" i="524" s="1"/>
  <c r="B45" i="524" s="1"/>
  <c r="B46" i="524" s="1"/>
  <c r="B47" i="524" s="1"/>
  <c r="B48" i="524" s="1"/>
  <c r="B49" i="524" s="1"/>
  <c r="B50" i="524" s="1"/>
  <c r="B51" i="524" s="1"/>
  <c r="B52" i="524" s="1"/>
  <c r="B53" i="524" s="1"/>
  <c r="B54" i="524" s="1"/>
  <c r="B55" i="524" s="1"/>
  <c r="B56" i="524" s="1"/>
  <c r="B57" i="524" s="1"/>
  <c r="B58" i="524" s="1"/>
  <c r="B59" i="524" s="1"/>
  <c r="B60" i="524" s="1"/>
  <c r="B61" i="524" s="1"/>
  <c r="B62" i="524" s="1"/>
  <c r="B63" i="524" s="1"/>
  <c r="B64" i="524" s="1"/>
  <c r="B65" i="524" s="1"/>
  <c r="B66" i="524" s="1"/>
  <c r="B67" i="524" s="1"/>
  <c r="B68" i="524" s="1"/>
  <c r="B69" i="524" s="1"/>
  <c r="B70" i="524" s="1"/>
  <c r="B71" i="524" s="1"/>
  <c r="B72" i="524" s="1"/>
  <c r="B73" i="524" s="1"/>
  <c r="B74" i="524" s="1"/>
  <c r="B75" i="524" s="1"/>
  <c r="H70" i="523"/>
  <c r="F70" i="523"/>
  <c r="F28" i="523"/>
  <c r="M69" i="523"/>
  <c r="K70" i="523"/>
  <c r="E70" i="523"/>
  <c r="F71" i="523"/>
  <c r="H72" i="523"/>
  <c r="M28" i="523"/>
  <c r="H28" i="523"/>
  <c r="M68" i="523"/>
  <c r="E28" i="523"/>
  <c r="E72" i="523"/>
  <c r="M70" i="523"/>
  <c r="I28" i="523"/>
  <c r="I72" i="523"/>
  <c r="G28" i="523"/>
  <c r="I71" i="523"/>
  <c r="J71" i="523"/>
  <c r="F72" i="523"/>
  <c r="G72" i="523"/>
  <c r="L72" i="523"/>
  <c r="M71" i="523"/>
  <c r="G70" i="523"/>
  <c r="L71" i="523"/>
  <c r="H71" i="523"/>
  <c r="K28" i="523"/>
  <c r="J72" i="523"/>
  <c r="J70" i="523"/>
  <c r="E71" i="523"/>
  <c r="M72" i="523"/>
  <c r="K71" i="523"/>
  <c r="L28" i="523"/>
  <c r="L70" i="523"/>
  <c r="G71" i="523"/>
  <c r="I70" i="523"/>
  <c r="K72" i="523"/>
  <c r="J28" i="523"/>
  <c r="G67" i="664" l="1"/>
  <c r="G66" i="664"/>
  <c r="G98" i="664" l="1"/>
  <c r="G74" i="664"/>
  <c r="G88" i="664"/>
  <c r="C62" i="269"/>
  <c r="D62" i="269" s="1"/>
  <c r="E62" i="269" s="1"/>
  <c r="F62" i="269" s="1"/>
  <c r="G62" i="269" s="1"/>
  <c r="F195" i="670"/>
  <c r="F194" i="670"/>
  <c r="B147" i="670"/>
  <c r="B148" i="670"/>
  <c r="B149" i="670" s="1"/>
  <c r="B150" i="670" s="1"/>
  <c r="B151" i="670" s="1"/>
  <c r="B152" i="670" s="1"/>
  <c r="B153" i="670" s="1"/>
  <c r="B154" i="670" s="1"/>
  <c r="B155" i="670" s="1"/>
  <c r="B156" i="670" s="1"/>
  <c r="B157" i="670" s="1"/>
  <c r="B158" i="670" s="1"/>
  <c r="B159" i="670" s="1"/>
  <c r="B160" i="670" s="1"/>
  <c r="B161" i="670" s="1"/>
  <c r="B162" i="670" s="1"/>
  <c r="B163" i="670" s="1"/>
  <c r="B164" i="670" s="1"/>
  <c r="B165" i="670" s="1"/>
  <c r="B166" i="670" s="1"/>
  <c r="B167" i="670" s="1"/>
  <c r="B168" i="670" s="1"/>
  <c r="B169" i="670" s="1"/>
  <c r="B170" i="670" s="1"/>
  <c r="B171" i="670" s="1"/>
  <c r="B172" i="670" s="1"/>
  <c r="B173" i="670" s="1"/>
  <c r="B174" i="670" s="1"/>
  <c r="B175" i="670" s="1"/>
  <c r="B176" i="670" s="1"/>
  <c r="B177" i="670" s="1"/>
  <c r="B178" i="670" s="1"/>
  <c r="B179" i="670" s="1"/>
  <c r="B180" i="670" s="1"/>
  <c r="B181" i="670" s="1"/>
  <c r="B182" i="670" s="1"/>
  <c r="B183" i="670" s="1"/>
  <c r="B184" i="670" s="1"/>
  <c r="B185" i="670" s="1"/>
  <c r="B186" i="670" s="1"/>
  <c r="B187" i="670" s="1"/>
  <c r="B188" i="670" s="1"/>
  <c r="B189" i="670" s="1"/>
  <c r="B190" i="670" s="1"/>
  <c r="B191" i="670" s="1"/>
  <c r="B192" i="670" s="1"/>
  <c r="B193" i="670" s="1"/>
  <c r="B194" i="670" s="1"/>
  <c r="Q10" i="670"/>
  <c r="R10" i="670" s="1"/>
  <c r="H11" i="670"/>
  <c r="H9" i="670"/>
  <c r="I9" i="670" s="1"/>
  <c r="J9" i="670" s="1"/>
  <c r="K9" i="670" s="1"/>
  <c r="L9" i="670" s="1"/>
  <c r="M9" i="670" s="1"/>
  <c r="N9" i="670" s="1"/>
  <c r="O9" i="670" s="1"/>
  <c r="P9" i="670" s="1"/>
  <c r="Q9" i="670" s="1"/>
  <c r="R9" i="670" s="1"/>
  <c r="P8" i="670"/>
  <c r="Q8" i="670" s="1"/>
  <c r="H4" i="670"/>
  <c r="I4" i="670" s="1"/>
  <c r="J4" i="670" s="1"/>
  <c r="K4" i="670" s="1"/>
  <c r="L4" i="670" s="1"/>
  <c r="M4" i="670"/>
  <c r="N4" i="670" s="1"/>
  <c r="O4" i="670" s="1"/>
  <c r="P4" i="670" s="1"/>
  <c r="H12" i="670"/>
  <c r="I12" i="670" s="1"/>
  <c r="J12" i="670" s="1"/>
  <c r="H13" i="670"/>
  <c r="I13" i="670"/>
  <c r="J13" i="670" s="1"/>
  <c r="H14" i="670"/>
  <c r="I14" i="670" s="1"/>
  <c r="I151" i="670" s="1"/>
  <c r="J14" i="670"/>
  <c r="H15" i="670"/>
  <c r="I15" i="670"/>
  <c r="J15" i="670" s="1"/>
  <c r="K15" i="670" s="1"/>
  <c r="H16" i="670"/>
  <c r="I16" i="670"/>
  <c r="J16" i="670" s="1"/>
  <c r="H17" i="670"/>
  <c r="H18" i="670"/>
  <c r="I18" i="670"/>
  <c r="J18" i="670" s="1"/>
  <c r="K18" i="670" s="1"/>
  <c r="L18" i="670" s="1"/>
  <c r="H19" i="670"/>
  <c r="H20" i="670"/>
  <c r="I20" i="670"/>
  <c r="J20" i="670" s="1"/>
  <c r="H21" i="670"/>
  <c r="I21" i="670"/>
  <c r="H22" i="670"/>
  <c r="I22" i="670" s="1"/>
  <c r="J22" i="670" s="1"/>
  <c r="H7" i="670"/>
  <c r="I7" i="670"/>
  <c r="Q26" i="670"/>
  <c r="R26" i="670" s="1"/>
  <c r="D48" i="670"/>
  <c r="D49" i="670"/>
  <c r="D50" i="670"/>
  <c r="D51" i="670"/>
  <c r="G151" i="670" s="1"/>
  <c r="D52" i="670"/>
  <c r="G152" i="670" s="1"/>
  <c r="D53" i="670"/>
  <c r="D54" i="670"/>
  <c r="G154" i="670" s="1"/>
  <c r="D55" i="670"/>
  <c r="D56" i="670"/>
  <c r="G156" i="670" s="1"/>
  <c r="D57" i="670"/>
  <c r="D59" i="670"/>
  <c r="G159" i="670" s="1"/>
  <c r="G48" i="670"/>
  <c r="G49" i="670"/>
  <c r="G50" i="670"/>
  <c r="G51" i="670"/>
  <c r="G68" i="670" s="1"/>
  <c r="G52" i="670"/>
  <c r="G53" i="670"/>
  <c r="G54" i="670"/>
  <c r="G55" i="670"/>
  <c r="G56" i="670"/>
  <c r="G57" i="670"/>
  <c r="G58" i="670"/>
  <c r="G59" i="670"/>
  <c r="G38" i="670"/>
  <c r="G62" i="670" s="1"/>
  <c r="H10" i="670"/>
  <c r="H56" i="670" s="1"/>
  <c r="H8" i="670"/>
  <c r="H50" i="670"/>
  <c r="H51" i="670"/>
  <c r="H55" i="670"/>
  <c r="H25" i="670"/>
  <c r="H38" i="670"/>
  <c r="I62" i="670"/>
  <c r="J8" i="670"/>
  <c r="R63" i="670"/>
  <c r="H6" i="670"/>
  <c r="I6" i="670"/>
  <c r="J6" i="670" s="1"/>
  <c r="H29" i="670"/>
  <c r="I29" i="670" s="1"/>
  <c r="J29" i="670" s="1"/>
  <c r="K29" i="670" s="1"/>
  <c r="L29" i="670" s="1"/>
  <c r="M29" i="670" s="1"/>
  <c r="N29" i="670" s="1"/>
  <c r="O29" i="670" s="1"/>
  <c r="P29" i="670" s="1"/>
  <c r="Q29" i="670" s="1"/>
  <c r="R29" i="670" s="1"/>
  <c r="H28" i="670"/>
  <c r="I28" i="670" s="1"/>
  <c r="J28" i="670" s="1"/>
  <c r="K28" i="670" s="1"/>
  <c r="L28" i="670" s="1"/>
  <c r="M28" i="670" s="1"/>
  <c r="N28" i="670" s="1"/>
  <c r="O28" i="670" s="1"/>
  <c r="P28" i="670" s="1"/>
  <c r="Q28" i="670" s="1"/>
  <c r="R28" i="670" s="1"/>
  <c r="Q63" i="670"/>
  <c r="P63" i="670"/>
  <c r="N25" i="670"/>
  <c r="O25" i="670" s="1"/>
  <c r="O62" i="670"/>
  <c r="O63" i="670"/>
  <c r="N63" i="670"/>
  <c r="M63" i="670"/>
  <c r="L63" i="670"/>
  <c r="K63" i="670"/>
  <c r="J63" i="670"/>
  <c r="I63" i="670"/>
  <c r="S63" i="670" s="1"/>
  <c r="H63" i="670"/>
  <c r="H92" i="670"/>
  <c r="G63" i="670"/>
  <c r="G91" i="670"/>
  <c r="G92" i="670"/>
  <c r="R191" i="670"/>
  <c r="Q191" i="670"/>
  <c r="P191" i="670"/>
  <c r="O191" i="670"/>
  <c r="N191" i="670"/>
  <c r="M191" i="670"/>
  <c r="L191" i="670"/>
  <c r="K191" i="670"/>
  <c r="J191" i="670"/>
  <c r="I191" i="670"/>
  <c r="H191" i="670"/>
  <c r="G191" i="670"/>
  <c r="R190" i="670"/>
  <c r="Q190" i="670"/>
  <c r="P190" i="670"/>
  <c r="O190" i="670"/>
  <c r="N190" i="670"/>
  <c r="M190" i="670"/>
  <c r="L190" i="670"/>
  <c r="K190" i="670"/>
  <c r="J190" i="670"/>
  <c r="I190" i="670"/>
  <c r="H190" i="670"/>
  <c r="G190" i="670"/>
  <c r="R189" i="670"/>
  <c r="Q189" i="670"/>
  <c r="P189" i="670"/>
  <c r="O189" i="670"/>
  <c r="N189" i="670"/>
  <c r="M189" i="670"/>
  <c r="L189" i="670"/>
  <c r="K189" i="670"/>
  <c r="J189" i="670"/>
  <c r="I189" i="670"/>
  <c r="H189" i="670"/>
  <c r="G189" i="670"/>
  <c r="R188" i="670"/>
  <c r="Q188" i="670"/>
  <c r="P188" i="670"/>
  <c r="O188" i="670"/>
  <c r="N188" i="670"/>
  <c r="M188" i="670"/>
  <c r="L188" i="670"/>
  <c r="K188" i="670"/>
  <c r="J188" i="670"/>
  <c r="I188" i="670"/>
  <c r="H188" i="670"/>
  <c r="G188" i="670"/>
  <c r="R187" i="670"/>
  <c r="Q187" i="670"/>
  <c r="P187" i="670"/>
  <c r="O187" i="670"/>
  <c r="N187" i="670"/>
  <c r="M187" i="670"/>
  <c r="L187" i="670"/>
  <c r="K187" i="670"/>
  <c r="J187" i="670"/>
  <c r="I187" i="670"/>
  <c r="H187" i="670"/>
  <c r="G187" i="670"/>
  <c r="F186" i="670"/>
  <c r="F185" i="670"/>
  <c r="R5" i="670"/>
  <c r="Q5" i="670"/>
  <c r="P5" i="670"/>
  <c r="O5" i="670"/>
  <c r="O177" i="670"/>
  <c r="N5" i="670"/>
  <c r="M5" i="670"/>
  <c r="M177" i="670"/>
  <c r="L5" i="670"/>
  <c r="K5" i="670"/>
  <c r="K177" i="670" s="1"/>
  <c r="J5" i="670"/>
  <c r="I5" i="670"/>
  <c r="H5" i="670"/>
  <c r="H177" i="670" s="1"/>
  <c r="G177" i="670"/>
  <c r="C57" i="670"/>
  <c r="G174" i="670" s="1"/>
  <c r="C56" i="670"/>
  <c r="G173" i="670"/>
  <c r="C55" i="670"/>
  <c r="C54" i="670"/>
  <c r="C53" i="670"/>
  <c r="G170" i="670"/>
  <c r="C52" i="670"/>
  <c r="C51" i="670"/>
  <c r="H168" i="670"/>
  <c r="G168" i="670"/>
  <c r="C50" i="670"/>
  <c r="C49" i="670"/>
  <c r="G166" i="670"/>
  <c r="G165" i="670"/>
  <c r="R163" i="670"/>
  <c r="Q163" i="670"/>
  <c r="P163" i="670"/>
  <c r="O163" i="670"/>
  <c r="N163" i="670"/>
  <c r="M163" i="670"/>
  <c r="L163" i="670"/>
  <c r="K163" i="670"/>
  <c r="J163" i="670"/>
  <c r="I163" i="670"/>
  <c r="H163" i="670"/>
  <c r="G163" i="670"/>
  <c r="R162" i="670"/>
  <c r="Q162" i="670"/>
  <c r="P162" i="670"/>
  <c r="O162" i="670"/>
  <c r="N162" i="670"/>
  <c r="M162" i="670"/>
  <c r="L162" i="670"/>
  <c r="K162" i="670"/>
  <c r="J162" i="670"/>
  <c r="I162" i="670"/>
  <c r="H162" i="670"/>
  <c r="G162" i="670"/>
  <c r="H160" i="670"/>
  <c r="G160" i="670"/>
  <c r="E59" i="670"/>
  <c r="H159" i="670"/>
  <c r="H158" i="670"/>
  <c r="G158" i="670"/>
  <c r="E57" i="670"/>
  <c r="G157" i="670" s="1"/>
  <c r="E56" i="670"/>
  <c r="E55" i="670"/>
  <c r="G155" i="670" s="1"/>
  <c r="E54" i="670"/>
  <c r="E53" i="670"/>
  <c r="G153" i="670" s="1"/>
  <c r="I153" i="670"/>
  <c r="H153" i="670"/>
  <c r="E52" i="670"/>
  <c r="I152" i="670"/>
  <c r="H152" i="670"/>
  <c r="E50" i="670"/>
  <c r="H150" i="670" s="1"/>
  <c r="I150" i="670"/>
  <c r="G150" i="670"/>
  <c r="E49" i="670"/>
  <c r="G148" i="670"/>
  <c r="F148" i="670"/>
  <c r="Q97" i="670"/>
  <c r="P97" i="670"/>
  <c r="G97" i="670"/>
  <c r="B2" i="670"/>
  <c r="B3" i="670" s="1"/>
  <c r="B4" i="670" s="1"/>
  <c r="B5" i="670" s="1"/>
  <c r="B6" i="670" s="1"/>
  <c r="B7" i="670" s="1"/>
  <c r="B8" i="670" s="1"/>
  <c r="B9" i="670" s="1"/>
  <c r="B10" i="670" s="1"/>
  <c r="B11" i="670" s="1"/>
  <c r="B12" i="670" s="1"/>
  <c r="B13" i="670" s="1"/>
  <c r="B14" i="670" s="1"/>
  <c r="B15" i="670" s="1"/>
  <c r="B16" i="670" s="1"/>
  <c r="B17" i="670" s="1"/>
  <c r="B18" i="670" s="1"/>
  <c r="B19" i="670" s="1"/>
  <c r="B20" i="670" s="1"/>
  <c r="B21" i="670" s="1"/>
  <c r="B22" i="670" s="1"/>
  <c r="B23" i="670" s="1"/>
  <c r="B24" i="670" s="1"/>
  <c r="B25" i="670" s="1"/>
  <c r="B26" i="670" s="1"/>
  <c r="B27" i="670" s="1"/>
  <c r="B28" i="670" s="1"/>
  <c r="B29" i="670" s="1"/>
  <c r="B30" i="670" s="1"/>
  <c r="B31" i="670" s="1"/>
  <c r="B32" i="670" s="1"/>
  <c r="B33" i="670" s="1"/>
  <c r="B34" i="670" s="1"/>
  <c r="B35" i="670" s="1"/>
  <c r="B36" i="670" s="1"/>
  <c r="B37" i="670" s="1"/>
  <c r="B38" i="670" s="1"/>
  <c r="B39" i="670" s="1"/>
  <c r="B40" i="670" s="1"/>
  <c r="B41" i="670" s="1"/>
  <c r="B42" i="670" s="1"/>
  <c r="B43" i="670" s="1"/>
  <c r="B44" i="670" s="1"/>
  <c r="B45" i="670" s="1"/>
  <c r="B46" i="670" s="1"/>
  <c r="B47" i="670" s="1"/>
  <c r="B48" i="670" s="1"/>
  <c r="B49" i="670" s="1"/>
  <c r="B50" i="670" s="1"/>
  <c r="B51" i="670" s="1"/>
  <c r="B52" i="670" s="1"/>
  <c r="B53" i="670" s="1"/>
  <c r="B54" i="670" s="1"/>
  <c r="B55" i="670" s="1"/>
  <c r="B56" i="670" s="1"/>
  <c r="B57" i="670" s="1"/>
  <c r="B58" i="670" s="1"/>
  <c r="B59" i="670" s="1"/>
  <c r="B60" i="670" s="1"/>
  <c r="B61" i="670" s="1"/>
  <c r="B62" i="670" s="1"/>
  <c r="B63" i="670" s="1"/>
  <c r="B64" i="670" s="1"/>
  <c r="B65" i="670" s="1"/>
  <c r="B66" i="670" s="1"/>
  <c r="B67" i="670" s="1"/>
  <c r="B68" i="670" s="1"/>
  <c r="B69" i="670" s="1"/>
  <c r="B70" i="670" s="1"/>
  <c r="B71" i="670" s="1"/>
  <c r="B72" i="670" s="1"/>
  <c r="B73" i="670" s="1"/>
  <c r="B74" i="670" s="1"/>
  <c r="B75" i="670" s="1"/>
  <c r="B76" i="670" s="1"/>
  <c r="B77" i="670" s="1"/>
  <c r="B78" i="670" s="1"/>
  <c r="B79" i="670" s="1"/>
  <c r="B80" i="670" s="1"/>
  <c r="B81" i="670" s="1"/>
  <c r="B82" i="670" s="1"/>
  <c r="B83" i="670" s="1"/>
  <c r="B84" i="670" s="1"/>
  <c r="B85" i="670" s="1"/>
  <c r="B86" i="670" s="1"/>
  <c r="B87" i="670" s="1"/>
  <c r="B88" i="670" s="1"/>
  <c r="B89" i="670" s="1"/>
  <c r="B90" i="670" s="1"/>
  <c r="B91" i="670" s="1"/>
  <c r="B92" i="670" s="1"/>
  <c r="B93" i="670" s="1"/>
  <c r="B94" i="670" s="1"/>
  <c r="B95" i="670" s="1"/>
  <c r="B96" i="670" s="1"/>
  <c r="B97" i="670" s="1"/>
  <c r="M77" i="670"/>
  <c r="O77" i="670"/>
  <c r="F95" i="670"/>
  <c r="G65" i="670"/>
  <c r="G67" i="670"/>
  <c r="G71" i="670"/>
  <c r="G73" i="670"/>
  <c r="G77" i="670"/>
  <c r="H68" i="670"/>
  <c r="H77" i="670"/>
  <c r="F94" i="670"/>
  <c r="H44" i="670"/>
  <c r="I44" i="670" s="1"/>
  <c r="J44" i="670" s="1"/>
  <c r="K44" i="670" s="1"/>
  <c r="L44" i="670" s="1"/>
  <c r="M44" i="670" s="1"/>
  <c r="N44" i="670" s="1"/>
  <c r="O44" i="670" s="1"/>
  <c r="P44" i="670" s="1"/>
  <c r="Q44" i="670" s="1"/>
  <c r="R44" i="670" s="1"/>
  <c r="H45" i="670"/>
  <c r="I45" i="670" s="1"/>
  <c r="J45" i="670" s="1"/>
  <c r="K45" i="670" s="1"/>
  <c r="L45" i="670" s="1"/>
  <c r="H46" i="670"/>
  <c r="I46" i="670"/>
  <c r="J46" i="670"/>
  <c r="K46" i="670" s="1"/>
  <c r="L46" i="670" s="1"/>
  <c r="M46" i="670" s="1"/>
  <c r="N46" i="670" s="1"/>
  <c r="O46" i="670" s="1"/>
  <c r="P46" i="670" s="1"/>
  <c r="Q46" i="670" s="1"/>
  <c r="R46" i="670" s="1"/>
  <c r="M45" i="670"/>
  <c r="N45" i="670" s="1"/>
  <c r="O45" i="670" s="1"/>
  <c r="P45" i="670" s="1"/>
  <c r="Q45" i="670" s="1"/>
  <c r="R45" i="670" s="1"/>
  <c r="G86" i="670"/>
  <c r="F86" i="670"/>
  <c r="L85" i="670"/>
  <c r="F85" i="670"/>
  <c r="F65" i="670"/>
  <c r="E51" i="670"/>
  <c r="F48" i="670"/>
  <c r="E48" i="670"/>
  <c r="C48" i="670"/>
  <c r="R3" i="670"/>
  <c r="R47" i="670" s="1"/>
  <c r="Q3" i="670"/>
  <c r="Q47" i="670" s="1"/>
  <c r="P3" i="670"/>
  <c r="P47" i="670"/>
  <c r="O3" i="670"/>
  <c r="O47" i="670" s="1"/>
  <c r="N3" i="670"/>
  <c r="N47" i="670" s="1"/>
  <c r="M3" i="670"/>
  <c r="M47" i="670" s="1"/>
  <c r="L3" i="670"/>
  <c r="L47" i="670" s="1"/>
  <c r="K3" i="670"/>
  <c r="K47" i="670" s="1"/>
  <c r="J3" i="670"/>
  <c r="J47" i="670" s="1"/>
  <c r="I3" i="670"/>
  <c r="I47" i="670" s="1"/>
  <c r="H3" i="670"/>
  <c r="H47" i="670"/>
  <c r="G3" i="670"/>
  <c r="G47" i="670" s="1"/>
  <c r="A47" i="670"/>
  <c r="S41" i="670"/>
  <c r="F38" i="670"/>
  <c r="E29" i="670"/>
  <c r="D29" i="670"/>
  <c r="F26" i="670"/>
  <c r="F25" i="670"/>
  <c r="F12" i="670"/>
  <c r="H2" i="670"/>
  <c r="I2" i="670" s="1"/>
  <c r="J2" i="670" s="1"/>
  <c r="K2" i="670" s="1"/>
  <c r="L2" i="670" s="1"/>
  <c r="M2" i="670" s="1"/>
  <c r="N2" i="670" s="1"/>
  <c r="O2" i="670" s="1"/>
  <c r="P2" i="670" s="1"/>
  <c r="Q2" i="670" s="1"/>
  <c r="R2" i="670" s="1"/>
  <c r="H1" i="670"/>
  <c r="I1" i="670"/>
  <c r="J1" i="670" s="1"/>
  <c r="K1" i="670" s="1"/>
  <c r="L1" i="670" s="1"/>
  <c r="M1" i="670" s="1"/>
  <c r="N1" i="670" s="1"/>
  <c r="O1" i="670" s="1"/>
  <c r="P1" i="670" s="1"/>
  <c r="Q1" i="670" s="1"/>
  <c r="R1" i="670" s="1"/>
  <c r="F213" i="664"/>
  <c r="F212" i="664"/>
  <c r="B160" i="664"/>
  <c r="B161" i="664" s="1"/>
  <c r="B162" i="664" s="1"/>
  <c r="B164" i="664" s="1"/>
  <c r="B165" i="664" s="1"/>
  <c r="B166" i="664" s="1"/>
  <c r="B167" i="664" s="1"/>
  <c r="B168" i="664" s="1"/>
  <c r="B169" i="664" s="1"/>
  <c r="B170" i="664" s="1"/>
  <c r="B171" i="664" s="1"/>
  <c r="B173" i="664" s="1"/>
  <c r="B174" i="664" s="1"/>
  <c r="B175" i="664" s="1"/>
  <c r="B179" i="664" s="1"/>
  <c r="B180" i="664" s="1"/>
  <c r="B181" i="664" s="1"/>
  <c r="B182" i="664" s="1"/>
  <c r="B184" i="664" s="1"/>
  <c r="B185" i="664" s="1"/>
  <c r="B186" i="664" s="1"/>
  <c r="B187" i="664" s="1"/>
  <c r="B188" i="664" s="1"/>
  <c r="B189" i="664" s="1"/>
  <c r="B190" i="664" s="1"/>
  <c r="B191" i="664" s="1"/>
  <c r="B192" i="664" s="1"/>
  <c r="B193" i="664" s="1"/>
  <c r="B194" i="664" s="1"/>
  <c r="B197" i="664" s="1"/>
  <c r="B198" i="664" s="1"/>
  <c r="B199" i="664" s="1"/>
  <c r="B200" i="664" s="1"/>
  <c r="B201" i="664" s="1"/>
  <c r="B202" i="664" s="1"/>
  <c r="B203" i="664" s="1"/>
  <c r="B204" i="664" s="1"/>
  <c r="B205" i="664" s="1"/>
  <c r="B206" i="664" s="1"/>
  <c r="B207" i="664" s="1"/>
  <c r="B208" i="664" s="1"/>
  <c r="B209" i="664" s="1"/>
  <c r="B210" i="664" s="1"/>
  <c r="B211" i="664" s="1"/>
  <c r="B212" i="664" s="1"/>
  <c r="H13" i="664"/>
  <c r="H11" i="664"/>
  <c r="P10" i="664"/>
  <c r="H4" i="664"/>
  <c r="T4" i="664" s="1"/>
  <c r="H14" i="664"/>
  <c r="H16" i="664"/>
  <c r="H17" i="664"/>
  <c r="H18" i="664"/>
  <c r="H19" i="664"/>
  <c r="H20" i="664"/>
  <c r="H21" i="664"/>
  <c r="H22" i="664"/>
  <c r="H23" i="664"/>
  <c r="H24" i="664"/>
  <c r="H25" i="664"/>
  <c r="H9" i="664"/>
  <c r="D51" i="664"/>
  <c r="D52" i="664"/>
  <c r="D54" i="664"/>
  <c r="D55" i="664"/>
  <c r="D56" i="664"/>
  <c r="D57" i="664"/>
  <c r="D58" i="664"/>
  <c r="D59" i="664"/>
  <c r="D60" i="664"/>
  <c r="D61" i="664"/>
  <c r="D64" i="664"/>
  <c r="H12" i="664"/>
  <c r="H10" i="664"/>
  <c r="H32" i="664"/>
  <c r="H31" i="664"/>
  <c r="G105" i="664"/>
  <c r="R209" i="664"/>
  <c r="Q209" i="664"/>
  <c r="P209" i="664"/>
  <c r="O209" i="664"/>
  <c r="N209" i="664"/>
  <c r="M209" i="664"/>
  <c r="L209" i="664"/>
  <c r="K209" i="664"/>
  <c r="J209" i="664"/>
  <c r="I209" i="664"/>
  <c r="H209" i="664"/>
  <c r="G209" i="664"/>
  <c r="R208" i="664"/>
  <c r="Q208" i="664"/>
  <c r="P208" i="664"/>
  <c r="O208" i="664"/>
  <c r="N208" i="664"/>
  <c r="M208" i="664"/>
  <c r="L208" i="664"/>
  <c r="K208" i="664"/>
  <c r="J208" i="664"/>
  <c r="I208" i="664"/>
  <c r="H208" i="664"/>
  <c r="G208" i="664"/>
  <c r="R207" i="664"/>
  <c r="Q207" i="664"/>
  <c r="P207" i="664"/>
  <c r="O207" i="664"/>
  <c r="N207" i="664"/>
  <c r="M207" i="664"/>
  <c r="L207" i="664"/>
  <c r="K207" i="664"/>
  <c r="J207" i="664"/>
  <c r="I207" i="664"/>
  <c r="H207" i="664"/>
  <c r="G207" i="664"/>
  <c r="R206" i="664"/>
  <c r="Q206" i="664"/>
  <c r="P206" i="664"/>
  <c r="O206" i="664"/>
  <c r="N206" i="664"/>
  <c r="M206" i="664"/>
  <c r="L206" i="664"/>
  <c r="K206" i="664"/>
  <c r="J206" i="664"/>
  <c r="I206" i="664"/>
  <c r="H206" i="664"/>
  <c r="G206" i="664"/>
  <c r="R205" i="664"/>
  <c r="Q205" i="664"/>
  <c r="P205" i="664"/>
  <c r="O205" i="664"/>
  <c r="N205" i="664"/>
  <c r="M205" i="664"/>
  <c r="L205" i="664"/>
  <c r="K205" i="664"/>
  <c r="J205" i="664"/>
  <c r="I205" i="664"/>
  <c r="H205" i="664"/>
  <c r="G205" i="664"/>
  <c r="F204" i="664"/>
  <c r="R5" i="664"/>
  <c r="Q5" i="664"/>
  <c r="P5" i="664"/>
  <c r="P194" i="664" s="1"/>
  <c r="O5" i="664"/>
  <c r="N5" i="664"/>
  <c r="N194" i="664" s="1"/>
  <c r="M5" i="664"/>
  <c r="L5" i="664"/>
  <c r="L194" i="664" s="1"/>
  <c r="K5" i="664"/>
  <c r="J5" i="664"/>
  <c r="I5" i="664"/>
  <c r="I194" i="664" s="1"/>
  <c r="H5" i="664"/>
  <c r="C61" i="664"/>
  <c r="S85" i="664" s="1"/>
  <c r="C60" i="664"/>
  <c r="S84" i="664" s="1"/>
  <c r="C59" i="664"/>
  <c r="S83" i="664" s="1"/>
  <c r="C58" i="664"/>
  <c r="S82" i="664" s="1"/>
  <c r="C57" i="664"/>
  <c r="S81" i="664" s="1"/>
  <c r="C56" i="664"/>
  <c r="S80" i="664" s="1"/>
  <c r="C55" i="664"/>
  <c r="S79" i="664" s="1"/>
  <c r="C54" i="664"/>
  <c r="S78" i="664" s="1"/>
  <c r="C52" i="664"/>
  <c r="S76" i="664" s="1"/>
  <c r="G181" i="664"/>
  <c r="R179" i="664"/>
  <c r="Q179" i="664"/>
  <c r="P179" i="664"/>
  <c r="O179" i="664"/>
  <c r="N179" i="664"/>
  <c r="M179" i="664"/>
  <c r="L179" i="664"/>
  <c r="K179" i="664"/>
  <c r="J179" i="664"/>
  <c r="I179" i="664"/>
  <c r="H179" i="664"/>
  <c r="G179" i="664"/>
  <c r="R178" i="664"/>
  <c r="Q178" i="664"/>
  <c r="P178" i="664"/>
  <c r="O178" i="664"/>
  <c r="N178" i="664"/>
  <c r="M178" i="664"/>
  <c r="L178" i="664"/>
  <c r="K178" i="664"/>
  <c r="J178" i="664"/>
  <c r="I178" i="664"/>
  <c r="H178" i="664"/>
  <c r="G175" i="664"/>
  <c r="E64" i="664"/>
  <c r="G173" i="664"/>
  <c r="E61" i="664"/>
  <c r="E60" i="664"/>
  <c r="G170" i="664" s="1"/>
  <c r="E59" i="664"/>
  <c r="E58" i="664"/>
  <c r="E57" i="664"/>
  <c r="E56" i="664"/>
  <c r="E54" i="664"/>
  <c r="E52" i="664"/>
  <c r="G161" i="664"/>
  <c r="F161" i="664"/>
  <c r="G110" i="664"/>
  <c r="B2" i="664"/>
  <c r="B3" i="664" s="1"/>
  <c r="B4" i="664" s="1"/>
  <c r="B5" i="664" s="1"/>
  <c r="B6" i="664" s="1"/>
  <c r="G89" i="664"/>
  <c r="F107" i="664"/>
  <c r="H47" i="664"/>
  <c r="H48" i="664"/>
  <c r="H49" i="664"/>
  <c r="F75" i="664"/>
  <c r="E55" i="664"/>
  <c r="F51" i="664"/>
  <c r="E51" i="664"/>
  <c r="C51" i="664"/>
  <c r="R3" i="664"/>
  <c r="Q3" i="664"/>
  <c r="P3" i="664"/>
  <c r="O3" i="664"/>
  <c r="N3" i="664"/>
  <c r="M3" i="664"/>
  <c r="L3" i="664"/>
  <c r="K3" i="664"/>
  <c r="J3" i="664"/>
  <c r="I3" i="664"/>
  <c r="G3" i="664"/>
  <c r="A50" i="664"/>
  <c r="AE44" i="664"/>
  <c r="E32" i="664"/>
  <c r="D32" i="664"/>
  <c r="H2" i="664"/>
  <c r="I2" i="664" s="1"/>
  <c r="J2" i="664" s="1"/>
  <c r="K2" i="664" s="1"/>
  <c r="L2" i="664" s="1"/>
  <c r="M2" i="664" s="1"/>
  <c r="N2" i="664" s="1"/>
  <c r="O2" i="664" s="1"/>
  <c r="P2" i="664" s="1"/>
  <c r="Q2" i="664" s="1"/>
  <c r="R2" i="664" s="1"/>
  <c r="H1" i="664"/>
  <c r="I1" i="664" s="1"/>
  <c r="J1" i="664" s="1"/>
  <c r="K1" i="664" s="1"/>
  <c r="L1" i="664" s="1"/>
  <c r="M1" i="664" s="1"/>
  <c r="B14" i="524"/>
  <c r="B15" i="524" s="1"/>
  <c r="B16" i="524" s="1"/>
  <c r="B17" i="524" s="1"/>
  <c r="B18" i="524" s="1"/>
  <c r="B19" i="524" s="1"/>
  <c r="B20" i="524" s="1"/>
  <c r="B21" i="524" s="1"/>
  <c r="B22" i="524" s="1"/>
  <c r="B23" i="524" s="1"/>
  <c r="B24" i="524" s="1"/>
  <c r="B25" i="524" s="1"/>
  <c r="B26" i="524" s="1"/>
  <c r="B76" i="524" s="1"/>
  <c r="B77" i="524" s="1"/>
  <c r="B78" i="524" s="1"/>
  <c r="B79" i="524" s="1"/>
  <c r="B15" i="523"/>
  <c r="B16" i="523" s="1"/>
  <c r="B17" i="523" s="1"/>
  <c r="B18" i="523" s="1"/>
  <c r="B19" i="523" s="1"/>
  <c r="B20" i="523" s="1"/>
  <c r="B21" i="523" s="1"/>
  <c r="B22" i="523" s="1"/>
  <c r="B23" i="523" s="1"/>
  <c r="B24" i="523" s="1"/>
  <c r="B25" i="523" s="1"/>
  <c r="B26" i="523" s="1"/>
  <c r="B27" i="523" s="1"/>
  <c r="B31" i="523" s="1"/>
  <c r="B32" i="523" s="1"/>
  <c r="B33" i="523" s="1"/>
  <c r="B34" i="523" s="1"/>
  <c r="B35" i="523" s="1"/>
  <c r="B36" i="523" s="1"/>
  <c r="B37" i="523" s="1"/>
  <c r="B38" i="523" s="1"/>
  <c r="B39" i="523" s="1"/>
  <c r="B40" i="523" s="1"/>
  <c r="B41" i="523" s="1"/>
  <c r="B42" i="523" s="1"/>
  <c r="B43" i="523" s="1"/>
  <c r="B44" i="523" s="1"/>
  <c r="B15" i="512"/>
  <c r="B16" i="512" s="1"/>
  <c r="B17" i="512" s="1"/>
  <c r="B18" i="512" s="1"/>
  <c r="B19" i="512" s="1"/>
  <c r="B20" i="512" s="1"/>
  <c r="B21" i="512" s="1"/>
  <c r="B22" i="512" s="1"/>
  <c r="B23" i="512" s="1"/>
  <c r="B24" i="512" s="1"/>
  <c r="B25" i="512" s="1"/>
  <c r="B26" i="512" s="1"/>
  <c r="B27" i="512" s="1"/>
  <c r="B30" i="512" s="1"/>
  <c r="B31" i="512" s="1"/>
  <c r="B32" i="512" s="1"/>
  <c r="B33" i="512" s="1"/>
  <c r="B34" i="512" s="1"/>
  <c r="B35" i="512" s="1"/>
  <c r="B36" i="512" s="1"/>
  <c r="B37" i="512" s="1"/>
  <c r="B38" i="512" s="1"/>
  <c r="B39" i="512" s="1"/>
  <c r="B40" i="512" s="1"/>
  <c r="B41" i="512" s="1"/>
  <c r="B42" i="512" s="1"/>
  <c r="B43" i="512" s="1"/>
  <c r="B46" i="512" s="1"/>
  <c r="B47" i="512" s="1"/>
  <c r="B48" i="512" s="1"/>
  <c r="B49" i="512" s="1"/>
  <c r="B50" i="512" s="1"/>
  <c r="B51" i="512" s="1"/>
  <c r="B52" i="512" s="1"/>
  <c r="B53" i="512" s="1"/>
  <c r="B54" i="512" s="1"/>
  <c r="B55" i="512" s="1"/>
  <c r="B56" i="512" s="1"/>
  <c r="B57" i="512" s="1"/>
  <c r="B58" i="512" s="1"/>
  <c r="B59" i="512" s="1"/>
  <c r="B60" i="512" s="1"/>
  <c r="B61" i="512" s="1"/>
  <c r="B62" i="512" s="1"/>
  <c r="B63" i="512" s="1"/>
  <c r="B64" i="512" s="1"/>
  <c r="B65" i="512" s="1"/>
  <c r="B66" i="512" s="1"/>
  <c r="B67" i="512" s="1"/>
  <c r="B68" i="512" s="1"/>
  <c r="B69" i="512" s="1"/>
  <c r="B70" i="512" s="1"/>
  <c r="B71" i="512" s="1"/>
  <c r="B72" i="512" s="1"/>
  <c r="B73" i="512" s="1"/>
  <c r="A18" i="581"/>
  <c r="A19" i="581" s="1"/>
  <c r="A15" i="512"/>
  <c r="D18" i="582"/>
  <c r="D17" i="582"/>
  <c r="D15" i="581"/>
  <c r="E15" i="581"/>
  <c r="F15" i="581"/>
  <c r="G15" i="581"/>
  <c r="H15" i="581"/>
  <c r="I15" i="581"/>
  <c r="J15" i="581"/>
  <c r="K15" i="581"/>
  <c r="L15" i="581"/>
  <c r="M15" i="581"/>
  <c r="N15" i="581"/>
  <c r="O15" i="581"/>
  <c r="Q4" i="581"/>
  <c r="C19" i="582"/>
  <c r="B18" i="581"/>
  <c r="B19" i="581" s="1"/>
  <c r="B20" i="581"/>
  <c r="B21" i="581" s="1"/>
  <c r="B22" i="581" s="1"/>
  <c r="B23" i="581" s="1"/>
  <c r="B24" i="581" s="1"/>
  <c r="B25" i="581" s="1"/>
  <c r="B26" i="581" s="1"/>
  <c r="B27" i="581" s="1"/>
  <c r="B28" i="581" s="1"/>
  <c r="B29" i="581" s="1"/>
  <c r="B30" i="581" s="1"/>
  <c r="B31" i="581" s="1"/>
  <c r="B32" i="581" s="1"/>
  <c r="B33" i="581" s="1"/>
  <c r="B34" i="581" s="1"/>
  <c r="B35" i="581" s="1"/>
  <c r="B36" i="581" s="1"/>
  <c r="B37" i="581" s="1"/>
  <c r="B38" i="581" s="1"/>
  <c r="B39" i="581" s="1"/>
  <c r="B40" i="581" s="1"/>
  <c r="B41" i="581" s="1"/>
  <c r="B42" i="581" s="1"/>
  <c r="B43" i="581" s="1"/>
  <c r="B44" i="581" s="1"/>
  <c r="B45" i="581" s="1"/>
  <c r="B46" i="581" s="1"/>
  <c r="B47" i="581" s="1"/>
  <c r="B48" i="581" s="1"/>
  <c r="B49" i="581" s="1"/>
  <c r="B50" i="581" s="1"/>
  <c r="B51" i="581" s="1"/>
  <c r="B52" i="581" s="1"/>
  <c r="B53" i="581" s="1"/>
  <c r="B54" i="581" s="1"/>
  <c r="B55" i="581" s="1"/>
  <c r="B56" i="581" s="1"/>
  <c r="B57" i="581" s="1"/>
  <c r="B58" i="581" s="1"/>
  <c r="B59" i="581" s="1"/>
  <c r="B60" i="581" s="1"/>
  <c r="B61" i="581" s="1"/>
  <c r="E99" i="269"/>
  <c r="E108" i="269" s="1"/>
  <c r="D99" i="269"/>
  <c r="D108" i="269"/>
  <c r="C99" i="269"/>
  <c r="C108" i="269" s="1"/>
  <c r="B99" i="269"/>
  <c r="B108" i="269"/>
  <c r="E98" i="269"/>
  <c r="E107" i="269" s="1"/>
  <c r="D98" i="269"/>
  <c r="D107" i="269"/>
  <c r="C98" i="269"/>
  <c r="C107" i="269" s="1"/>
  <c r="B98" i="269"/>
  <c r="B107" i="269"/>
  <c r="E97" i="269"/>
  <c r="E106" i="269" s="1"/>
  <c r="D97" i="269"/>
  <c r="D106" i="269"/>
  <c r="C97" i="269"/>
  <c r="C106" i="269" s="1"/>
  <c r="B97" i="269"/>
  <c r="B106" i="269"/>
  <c r="E96" i="269"/>
  <c r="E105" i="269" s="1"/>
  <c r="D96" i="269"/>
  <c r="D105" i="269"/>
  <c r="C96" i="269"/>
  <c r="C105" i="269" s="1"/>
  <c r="B96" i="269"/>
  <c r="B105" i="269"/>
  <c r="E95" i="269"/>
  <c r="E104" i="269" s="1"/>
  <c r="D95" i="269"/>
  <c r="D104" i="269"/>
  <c r="C95" i="269"/>
  <c r="C104" i="269" s="1"/>
  <c r="B95" i="269"/>
  <c r="B104" i="269"/>
  <c r="E94" i="269"/>
  <c r="E103" i="269" s="1"/>
  <c r="D94" i="269"/>
  <c r="D103" i="269"/>
  <c r="C94" i="269"/>
  <c r="C103" i="269" s="1"/>
  <c r="B94" i="269"/>
  <c r="B103" i="269"/>
  <c r="F85" i="269"/>
  <c r="E85" i="269"/>
  <c r="D85" i="269"/>
  <c r="C85" i="269"/>
  <c r="B85" i="269"/>
  <c r="N5" i="524"/>
  <c r="H6" i="523"/>
  <c r="E10" i="523"/>
  <c r="I74" i="523"/>
  <c r="G42" i="523"/>
  <c r="G53" i="581"/>
  <c r="M53" i="581"/>
  <c r="N9" i="581"/>
  <c r="G15" i="523"/>
  <c r="D6" i="512"/>
  <c r="K6" i="523"/>
  <c r="E8" i="523"/>
  <c r="J8" i="581"/>
  <c r="I39" i="523"/>
  <c r="J44" i="523"/>
  <c r="D6" i="524"/>
  <c r="H8" i="523"/>
  <c r="D34" i="523"/>
  <c r="K15" i="523"/>
  <c r="M62" i="523"/>
  <c r="J41" i="523"/>
  <c r="I41" i="523"/>
  <c r="K40" i="523"/>
  <c r="M9" i="523"/>
  <c r="H53" i="581"/>
  <c r="J6" i="524"/>
  <c r="D80" i="523"/>
  <c r="M14" i="523"/>
  <c r="F8" i="581"/>
  <c r="J10" i="523"/>
  <c r="F9" i="523"/>
  <c r="L38" i="523"/>
  <c r="E5" i="523"/>
  <c r="I5" i="523"/>
  <c r="D9" i="523"/>
  <c r="N53" i="581"/>
  <c r="I4" i="524"/>
  <c r="D11" i="581"/>
  <c r="G9" i="581"/>
  <c r="D8" i="524"/>
  <c r="E12" i="523"/>
  <c r="L41" i="523"/>
  <c r="E59" i="512"/>
  <c r="E14" i="581"/>
  <c r="H74" i="523"/>
  <c r="J7" i="523"/>
  <c r="F14" i="523"/>
  <c r="D52" i="581"/>
  <c r="D14" i="581"/>
  <c r="J14" i="523"/>
  <c r="L5" i="524"/>
  <c r="M6" i="523"/>
  <c r="N7" i="523"/>
  <c r="F7" i="581"/>
  <c r="H35" i="523"/>
  <c r="E4" i="524"/>
  <c r="J77" i="523"/>
  <c r="L6" i="523"/>
  <c r="K74" i="523"/>
  <c r="K12" i="523"/>
  <c r="O6" i="524"/>
  <c r="E62" i="523"/>
  <c r="F36" i="523"/>
  <c r="D6" i="523"/>
  <c r="J42" i="523"/>
  <c r="D8" i="523"/>
  <c r="G77" i="523"/>
  <c r="G7" i="523"/>
  <c r="G8" i="581"/>
  <c r="D10" i="581"/>
  <c r="M31" i="523"/>
  <c r="E41" i="523"/>
  <c r="E6" i="524"/>
  <c r="L11" i="523"/>
  <c r="F11" i="523"/>
  <c r="F5" i="523"/>
  <c r="L35" i="523"/>
  <c r="E74" i="523"/>
  <c r="E8" i="524"/>
  <c r="I14" i="523"/>
  <c r="F12" i="523"/>
  <c r="H34" i="523"/>
  <c r="L53" i="581"/>
  <c r="K8" i="523"/>
  <c r="H31" i="523"/>
  <c r="L37" i="523"/>
  <c r="M15" i="523"/>
  <c r="M42" i="523"/>
  <c r="M8" i="523"/>
  <c r="J62" i="523"/>
  <c r="M11" i="523"/>
  <c r="K37" i="523"/>
  <c r="K32" i="523"/>
  <c r="L31" i="523"/>
  <c r="H11" i="523"/>
  <c r="K6" i="524"/>
  <c r="M5" i="523"/>
  <c r="H6" i="524"/>
  <c r="D8" i="581"/>
  <c r="H63" i="523"/>
  <c r="K77" i="523"/>
  <c r="J74" i="523"/>
  <c r="D10" i="524"/>
  <c r="I34" i="523"/>
  <c r="F6" i="524"/>
  <c r="H75" i="523"/>
  <c r="M36" i="523"/>
  <c r="H36" i="523"/>
  <c r="J36" i="523"/>
  <c r="J32" i="523"/>
  <c r="I40" i="523"/>
  <c r="D11" i="523"/>
  <c r="M40" i="523"/>
  <c r="G12" i="523"/>
  <c r="H44" i="523"/>
  <c r="E37" i="523"/>
  <c r="F9" i="581"/>
  <c r="H8" i="581"/>
  <c r="I5" i="524"/>
  <c r="M38" i="523"/>
  <c r="F32" i="523"/>
  <c r="K75" i="523"/>
  <c r="I62" i="523"/>
  <c r="G7" i="581"/>
  <c r="E60" i="512"/>
  <c r="K9" i="581"/>
  <c r="M9" i="581"/>
  <c r="D4" i="512"/>
  <c r="D32" i="523"/>
  <c r="H14" i="523"/>
  <c r="I68" i="523"/>
  <c r="E10" i="581"/>
  <c r="D7" i="524"/>
  <c r="H39" i="523"/>
  <c r="M39" i="523"/>
  <c r="E11" i="581"/>
  <c r="J11" i="523"/>
  <c r="M10" i="523"/>
  <c r="H42" i="523"/>
  <c r="E14" i="523"/>
  <c r="M12" i="523"/>
  <c r="F37" i="523"/>
  <c r="L12" i="523"/>
  <c r="I75" i="523"/>
  <c r="G41" i="523"/>
  <c r="K5" i="523"/>
  <c r="I7" i="581"/>
  <c r="F40" i="523"/>
  <c r="L62" i="523"/>
  <c r="G6" i="524"/>
  <c r="L6" i="524"/>
  <c r="K11" i="523"/>
  <c r="M74" i="523"/>
  <c r="L75" i="523"/>
  <c r="G31" i="523"/>
  <c r="I8" i="581"/>
  <c r="E10" i="524"/>
  <c r="D5" i="523"/>
  <c r="E42" i="523"/>
  <c r="O53" i="581"/>
  <c r="H38" i="523"/>
  <c r="E8" i="581"/>
  <c r="H10" i="523"/>
  <c r="F74" i="523"/>
  <c r="E6" i="523"/>
  <c r="J34" i="523"/>
  <c r="I32" i="523"/>
  <c r="M34" i="523"/>
  <c r="G40" i="523"/>
  <c r="E7" i="581"/>
  <c r="E7" i="524"/>
  <c r="F62" i="523"/>
  <c r="J40" i="523"/>
  <c r="L9" i="523"/>
  <c r="E13" i="581"/>
  <c r="L77" i="523"/>
  <c r="K63" i="523"/>
  <c r="J5" i="524"/>
  <c r="G62" i="523"/>
  <c r="E63" i="523"/>
  <c r="I77" i="523"/>
  <c r="D9" i="581"/>
  <c r="K62" i="523"/>
  <c r="E77" i="523"/>
  <c r="L34" i="523"/>
  <c r="F77" i="523"/>
  <c r="H77" i="523"/>
  <c r="G38" i="523"/>
  <c r="M45" i="523"/>
  <c r="G9" i="523"/>
  <c r="D7" i="581"/>
  <c r="E44" i="523"/>
  <c r="G32" i="523"/>
  <c r="L40" i="523"/>
  <c r="L10" i="523"/>
  <c r="H9" i="523"/>
  <c r="K44" i="523"/>
  <c r="D9" i="512"/>
  <c r="G6" i="523"/>
  <c r="G44" i="523"/>
  <c r="F8" i="523"/>
  <c r="I37" i="523"/>
  <c r="D53" i="581"/>
  <c r="M41" i="523"/>
  <c r="F4" i="524"/>
  <c r="J4" i="524"/>
  <c r="H9" i="581"/>
  <c r="L5" i="523"/>
  <c r="D12" i="523"/>
  <c r="L74" i="523"/>
  <c r="F5" i="524"/>
  <c r="G63" i="523"/>
  <c r="H41" i="523"/>
  <c r="J9" i="581"/>
  <c r="E52" i="581"/>
  <c r="E75" i="523"/>
  <c r="F42" i="523"/>
  <c r="M6" i="524"/>
  <c r="I10" i="523"/>
  <c r="L44" i="523"/>
  <c r="I11" i="523"/>
  <c r="K53" i="581"/>
  <c r="J75" i="523"/>
  <c r="H69" i="523"/>
  <c r="F41" i="523"/>
  <c r="M35" i="523"/>
  <c r="G10" i="523"/>
  <c r="L7" i="523"/>
  <c r="M32" i="523"/>
  <c r="H7" i="523"/>
  <c r="F75" i="523"/>
  <c r="K41" i="523"/>
  <c r="G11" i="523"/>
  <c r="L63" i="523"/>
  <c r="H37" i="523"/>
  <c r="N8" i="581"/>
  <c r="L14" i="523"/>
  <c r="O8" i="581"/>
  <c r="L42" i="523"/>
  <c r="E9" i="524"/>
  <c r="L36" i="523"/>
  <c r="K45" i="523"/>
  <c r="K35" i="523"/>
  <c r="F44" i="523"/>
  <c r="I12" i="523"/>
  <c r="I31" i="523"/>
  <c r="O9" i="581"/>
  <c r="L9" i="581"/>
  <c r="K7" i="523"/>
  <c r="E5" i="524"/>
  <c r="J31" i="523"/>
  <c r="D77" i="523"/>
  <c r="E7" i="523"/>
  <c r="K8" i="581"/>
  <c r="D12" i="512"/>
  <c r="I38" i="523"/>
  <c r="I44" i="523"/>
  <c r="D12" i="581"/>
  <c r="G35" i="523"/>
  <c r="K9" i="523"/>
  <c r="H7" i="581"/>
  <c r="D5" i="512"/>
  <c r="F10" i="523"/>
  <c r="E34" i="523"/>
  <c r="D10" i="523"/>
  <c r="G14" i="523"/>
  <c r="N6" i="524"/>
  <c r="K5" i="524"/>
  <c r="F35" i="523"/>
  <c r="M44" i="523"/>
  <c r="D7" i="512"/>
  <c r="J63" i="523"/>
  <c r="K38" i="523"/>
  <c r="F38" i="523"/>
  <c r="M63" i="523"/>
  <c r="F68" i="523"/>
  <c r="G45" i="523"/>
  <c r="H4" i="524"/>
  <c r="J37" i="523"/>
  <c r="H12" i="523"/>
  <c r="F34" i="523"/>
  <c r="D8" i="512"/>
  <c r="J9" i="523"/>
  <c r="O5" i="524"/>
  <c r="D7" i="523"/>
  <c r="F7" i="523"/>
  <c r="F6" i="523"/>
  <c r="G74" i="523"/>
  <c r="I53" i="581"/>
  <c r="E11" i="523"/>
  <c r="G37" i="523"/>
  <c r="D31" i="523"/>
  <c r="D11" i="524"/>
  <c r="F31" i="523"/>
  <c r="F39" i="523"/>
  <c r="G39" i="523"/>
  <c r="E53" i="581"/>
  <c r="I9" i="581"/>
  <c r="M7" i="523"/>
  <c r="E35" i="523"/>
  <c r="G75" i="523"/>
  <c r="E9" i="523"/>
  <c r="L8" i="581"/>
  <c r="E36" i="523"/>
  <c r="G36" i="523"/>
  <c r="K42" i="523"/>
  <c r="D10" i="512"/>
  <c r="G5" i="524"/>
  <c r="F53" i="581"/>
  <c r="M75" i="523"/>
  <c r="K14" i="523"/>
  <c r="E38" i="523"/>
  <c r="L68" i="523"/>
  <c r="J6" i="523"/>
  <c r="I36" i="523"/>
  <c r="I6" i="524"/>
  <c r="J12" i="523"/>
  <c r="J5" i="523"/>
  <c r="E40" i="523"/>
  <c r="F63" i="523"/>
  <c r="K34" i="523"/>
  <c r="L39" i="523"/>
  <c r="I9" i="523"/>
  <c r="K39" i="523"/>
  <c r="J7" i="581"/>
  <c r="D4" i="524"/>
  <c r="J38" i="523"/>
  <c r="K31" i="523"/>
  <c r="I42" i="523"/>
  <c r="K10" i="523"/>
  <c r="E12" i="581"/>
  <c r="G4" i="524"/>
  <c r="G8" i="523"/>
  <c r="E11" i="524"/>
  <c r="M5" i="524"/>
  <c r="H5" i="523"/>
  <c r="L32" i="523"/>
  <c r="J39" i="523"/>
  <c r="D5" i="524"/>
  <c r="H40" i="523"/>
  <c r="E39" i="523"/>
  <c r="E9" i="581"/>
  <c r="E31" i="523"/>
  <c r="H62" i="523"/>
  <c r="M77" i="523"/>
  <c r="D11" i="512"/>
  <c r="I63" i="523"/>
  <c r="J35" i="523"/>
  <c r="G5" i="523"/>
  <c r="H32" i="523"/>
  <c r="H68" i="523"/>
  <c r="I6" i="523"/>
  <c r="H5" i="524"/>
  <c r="D9" i="524"/>
  <c r="J8" i="523"/>
  <c r="M37" i="523"/>
  <c r="M8" i="581"/>
  <c r="J53" i="581"/>
  <c r="G34" i="523"/>
  <c r="I8" i="523"/>
  <c r="I7" i="523"/>
  <c r="D13" i="581"/>
  <c r="L8" i="523"/>
  <c r="K36" i="523"/>
  <c r="I35" i="523"/>
  <c r="H104" i="664" l="1"/>
  <c r="H63" i="664"/>
  <c r="C80" i="523"/>
  <c r="N80" i="523"/>
  <c r="H194" i="664"/>
  <c r="H89" i="664"/>
  <c r="W5" i="664"/>
  <c r="W194" i="664" s="1"/>
  <c r="K194" i="664"/>
  <c r="Y5" i="664"/>
  <c r="Y194" i="664" s="1"/>
  <c r="M194" i="664"/>
  <c r="AA5" i="664"/>
  <c r="AA194" i="664" s="1"/>
  <c r="O194" i="664"/>
  <c r="AC5" i="664"/>
  <c r="AC194" i="664" s="1"/>
  <c r="Q194" i="664"/>
  <c r="V5" i="664"/>
  <c r="V194" i="664" s="1"/>
  <c r="J194" i="664"/>
  <c r="AD5" i="664"/>
  <c r="AD194" i="664" s="1"/>
  <c r="R194" i="664"/>
  <c r="H53" i="664"/>
  <c r="H163" i="664"/>
  <c r="H73" i="664"/>
  <c r="H52" i="664"/>
  <c r="G165" i="664"/>
  <c r="T49" i="664"/>
  <c r="T48" i="664"/>
  <c r="T47" i="664"/>
  <c r="B45" i="523"/>
  <c r="B46" i="523" s="1"/>
  <c r="B47" i="523" s="1"/>
  <c r="B48" i="523" s="1"/>
  <c r="B49" i="523" s="1"/>
  <c r="B50" i="523" s="1"/>
  <c r="B51" i="523" s="1"/>
  <c r="B52" i="523" s="1"/>
  <c r="B53" i="523" s="1"/>
  <c r="B54" i="523" s="1"/>
  <c r="B55" i="523" s="1"/>
  <c r="B56" i="523" s="1"/>
  <c r="B57" i="523" s="1"/>
  <c r="B58" i="523" s="1"/>
  <c r="B59" i="523" s="1"/>
  <c r="B61" i="523" s="1"/>
  <c r="B62" i="523" s="1"/>
  <c r="B63" i="523" s="1"/>
  <c r="B64" i="523" s="1"/>
  <c r="B65" i="523" s="1"/>
  <c r="B66" i="523" s="1"/>
  <c r="B67" i="523" s="1"/>
  <c r="B68" i="523" s="1"/>
  <c r="Z5" i="664"/>
  <c r="Z194" i="664" s="1"/>
  <c r="O50" i="664"/>
  <c r="AA3" i="664"/>
  <c r="AA50" i="664" s="1"/>
  <c r="I11" i="664"/>
  <c r="T11" i="664"/>
  <c r="H50" i="664"/>
  <c r="T3" i="664"/>
  <c r="T50" i="664" s="1"/>
  <c r="H175" i="664"/>
  <c r="T9" i="664"/>
  <c r="R50" i="664"/>
  <c r="AD3" i="664"/>
  <c r="AD50" i="664" s="1"/>
  <c r="V193" i="664"/>
  <c r="N50" i="664"/>
  <c r="Z3" i="664"/>
  <c r="Z50" i="664" s="1"/>
  <c r="T5" i="664"/>
  <c r="T194" i="664" s="1"/>
  <c r="I13" i="664"/>
  <c r="U13" i="664" s="1"/>
  <c r="T13" i="664"/>
  <c r="Q50" i="664"/>
  <c r="AC3" i="664"/>
  <c r="AC50" i="664" s="1"/>
  <c r="J50" i="664"/>
  <c r="V3" i="664"/>
  <c r="V50" i="664" s="1"/>
  <c r="P72" i="664"/>
  <c r="AB10" i="664"/>
  <c r="P50" i="664"/>
  <c r="AB3" i="664"/>
  <c r="AB50" i="664" s="1"/>
  <c r="AB5" i="664"/>
  <c r="AB194" i="664" s="1"/>
  <c r="I50" i="664"/>
  <c r="U3" i="664"/>
  <c r="U50" i="664" s="1"/>
  <c r="U5" i="664"/>
  <c r="U194" i="664" s="1"/>
  <c r="L50" i="664"/>
  <c r="X3" i="664"/>
  <c r="X50" i="664" s="1"/>
  <c r="X5" i="664"/>
  <c r="X194" i="664" s="1"/>
  <c r="H72" i="664"/>
  <c r="T10" i="664"/>
  <c r="T73" i="664" s="1"/>
  <c r="K50" i="664"/>
  <c r="W3" i="664"/>
  <c r="W50" i="664" s="1"/>
  <c r="M50" i="664"/>
  <c r="Y3" i="664"/>
  <c r="Y50" i="664" s="1"/>
  <c r="H110" i="664"/>
  <c r="H51" i="664"/>
  <c r="T12" i="664"/>
  <c r="H75" i="664"/>
  <c r="I32" i="664"/>
  <c r="T32" i="664"/>
  <c r="I31" i="664"/>
  <c r="T31" i="664"/>
  <c r="H64" i="664"/>
  <c r="T25" i="664"/>
  <c r="T24" i="664"/>
  <c r="T23" i="664"/>
  <c r="H61" i="664"/>
  <c r="H60" i="664"/>
  <c r="T22" i="664"/>
  <c r="I21" i="664"/>
  <c r="J21" i="664" s="1"/>
  <c r="T21" i="664"/>
  <c r="H59" i="664"/>
  <c r="H58" i="664"/>
  <c r="H188" i="664" s="1"/>
  <c r="T20" i="664"/>
  <c r="T19" i="664"/>
  <c r="H57" i="664"/>
  <c r="H81" i="664" s="1"/>
  <c r="H56" i="664"/>
  <c r="T18" i="664"/>
  <c r="H55" i="664"/>
  <c r="H185" i="664" s="1"/>
  <c r="T17" i="664"/>
  <c r="T16" i="664"/>
  <c r="H54" i="664"/>
  <c r="T14" i="664"/>
  <c r="A16" i="512"/>
  <c r="G50" i="664"/>
  <c r="S3" i="664"/>
  <c r="S50" i="664" s="1"/>
  <c r="S91" i="664"/>
  <c r="S182" i="664"/>
  <c r="S191" i="664"/>
  <c r="S170" i="664"/>
  <c r="S109" i="664"/>
  <c r="N1" i="664"/>
  <c r="S184" i="664"/>
  <c r="S169" i="664"/>
  <c r="S185" i="664"/>
  <c r="S168" i="664"/>
  <c r="S186" i="664"/>
  <c r="S167" i="664"/>
  <c r="S187" i="664"/>
  <c r="S166" i="664"/>
  <c r="S188" i="664"/>
  <c r="S165" i="664"/>
  <c r="S189" i="664"/>
  <c r="S174" i="664"/>
  <c r="S164" i="664"/>
  <c r="Q10" i="664"/>
  <c r="S190" i="664"/>
  <c r="S171" i="664"/>
  <c r="S162" i="664"/>
  <c r="G166" i="664"/>
  <c r="G174" i="664"/>
  <c r="G171" i="664"/>
  <c r="G162" i="664"/>
  <c r="G189" i="664"/>
  <c r="G185" i="664"/>
  <c r="I49" i="664"/>
  <c r="U49" i="664" s="1"/>
  <c r="I48" i="664"/>
  <c r="U48" i="664" s="1"/>
  <c r="I47" i="664"/>
  <c r="U47" i="664" s="1"/>
  <c r="G164" i="664"/>
  <c r="G167" i="664"/>
  <c r="L77" i="670"/>
  <c r="L177" i="670"/>
  <c r="R177" i="670"/>
  <c r="R77" i="670"/>
  <c r="G79" i="670"/>
  <c r="G89" i="670"/>
  <c r="I25" i="670"/>
  <c r="J25" i="670" s="1"/>
  <c r="K25" i="670" s="1"/>
  <c r="L25" i="670" s="1"/>
  <c r="H97" i="670"/>
  <c r="K13" i="670"/>
  <c r="J150" i="670"/>
  <c r="Q4" i="670"/>
  <c r="P91" i="670"/>
  <c r="I11" i="670"/>
  <c r="J11" i="670" s="1"/>
  <c r="K11" i="670" s="1"/>
  <c r="L11" i="670" s="1"/>
  <c r="H148" i="670"/>
  <c r="H65" i="670"/>
  <c r="I177" i="670"/>
  <c r="I77" i="670"/>
  <c r="S77" i="670" s="1"/>
  <c r="K8" i="670"/>
  <c r="J62" i="670"/>
  <c r="K22" i="670"/>
  <c r="J159" i="670"/>
  <c r="H157" i="670"/>
  <c r="I17" i="670"/>
  <c r="J17" i="670" s="1"/>
  <c r="K17" i="670" s="1"/>
  <c r="L17" i="670" s="1"/>
  <c r="M17" i="670" s="1"/>
  <c r="H154" i="670"/>
  <c r="G190" i="664"/>
  <c r="G186" i="664"/>
  <c r="G169" i="664"/>
  <c r="J77" i="670"/>
  <c r="J177" i="670"/>
  <c r="J21" i="670"/>
  <c r="J158" i="670" s="1"/>
  <c r="I158" i="670"/>
  <c r="K14" i="670"/>
  <c r="J151" i="670"/>
  <c r="J89" i="664"/>
  <c r="R89" i="664"/>
  <c r="G92" i="664"/>
  <c r="G102" i="664"/>
  <c r="G168" i="664"/>
  <c r="G169" i="670"/>
  <c r="G69" i="670"/>
  <c r="Q177" i="670"/>
  <c r="Q77" i="670"/>
  <c r="J7" i="670"/>
  <c r="J160" i="670" s="1"/>
  <c r="I160" i="670"/>
  <c r="AE71" i="664"/>
  <c r="K77" i="670"/>
  <c r="H151" i="670"/>
  <c r="J152" i="670"/>
  <c r="P77" i="670"/>
  <c r="P177" i="670"/>
  <c r="H73" i="670"/>
  <c r="G171" i="670"/>
  <c r="G167" i="670"/>
  <c r="I19" i="670"/>
  <c r="J19" i="670" s="1"/>
  <c r="K19" i="670" s="1"/>
  <c r="H156" i="670"/>
  <c r="P15" i="581"/>
  <c r="N177" i="670"/>
  <c r="N77" i="670"/>
  <c r="G60" i="670"/>
  <c r="G75" i="670" s="1"/>
  <c r="H169" i="664"/>
  <c r="G85" i="664"/>
  <c r="G81" i="664"/>
  <c r="G76" i="664"/>
  <c r="I12" i="664"/>
  <c r="I89" i="664"/>
  <c r="N89" i="664"/>
  <c r="G83" i="664"/>
  <c r="P89" i="664"/>
  <c r="G84" i="664"/>
  <c r="G79" i="664"/>
  <c r="L89" i="664"/>
  <c r="H181" i="664"/>
  <c r="E16" i="581"/>
  <c r="E59" i="581"/>
  <c r="N29" i="523"/>
  <c r="N30" i="523"/>
  <c r="N77" i="523"/>
  <c r="N10" i="523"/>
  <c r="N31" i="523"/>
  <c r="N34" i="523"/>
  <c r="N33" i="523"/>
  <c r="N8" i="523"/>
  <c r="D16" i="581"/>
  <c r="D59" i="581"/>
  <c r="N32" i="523"/>
  <c r="Q11" i="581"/>
  <c r="A20" i="581"/>
  <c r="Q89" i="664"/>
  <c r="I20" i="664"/>
  <c r="H168" i="664"/>
  <c r="I16" i="664"/>
  <c r="H164" i="664"/>
  <c r="G78" i="664"/>
  <c r="I25" i="664"/>
  <c r="H174" i="664"/>
  <c r="I17" i="664"/>
  <c r="H165" i="664"/>
  <c r="M89" i="664"/>
  <c r="I24" i="664"/>
  <c r="H173" i="664"/>
  <c r="H105" i="664"/>
  <c r="G184" i="664"/>
  <c r="G82" i="664"/>
  <c r="K89" i="664"/>
  <c r="O89" i="664"/>
  <c r="G191" i="664"/>
  <c r="G187" i="664"/>
  <c r="G182" i="664"/>
  <c r="I9" i="664"/>
  <c r="U9" i="664" s="1"/>
  <c r="I22" i="664"/>
  <c r="H170" i="664"/>
  <c r="I18" i="664"/>
  <c r="H166" i="664"/>
  <c r="I4" i="664"/>
  <c r="U4" i="664" s="1"/>
  <c r="H161" i="664"/>
  <c r="G188" i="664"/>
  <c r="G109" i="664"/>
  <c r="I23" i="664"/>
  <c r="H171" i="664"/>
  <c r="I19" i="664"/>
  <c r="H167" i="664"/>
  <c r="I14" i="664"/>
  <c r="H162" i="664"/>
  <c r="G80" i="664"/>
  <c r="H67" i="670"/>
  <c r="H167" i="670"/>
  <c r="G149" i="670"/>
  <c r="H149" i="670"/>
  <c r="H172" i="670"/>
  <c r="G172" i="670"/>
  <c r="H72" i="670"/>
  <c r="G72" i="670"/>
  <c r="K6" i="670"/>
  <c r="R8" i="670"/>
  <c r="G180" i="670"/>
  <c r="K20" i="670"/>
  <c r="M18" i="670"/>
  <c r="N17" i="670"/>
  <c r="K16" i="670"/>
  <c r="J153" i="670"/>
  <c r="L14" i="670"/>
  <c r="K151" i="670"/>
  <c r="K12" i="670"/>
  <c r="M11" i="670"/>
  <c r="H49" i="670"/>
  <c r="H53" i="670"/>
  <c r="H57" i="670"/>
  <c r="H174" i="670" s="1"/>
  <c r="H52" i="670"/>
  <c r="H69" i="670" s="1"/>
  <c r="H58" i="670"/>
  <c r="I10" i="670"/>
  <c r="I149" i="670" s="1"/>
  <c r="H91" i="670"/>
  <c r="H48" i="670"/>
  <c r="H54" i="670"/>
  <c r="H59" i="670"/>
  <c r="H155" i="670"/>
  <c r="K7" i="670"/>
  <c r="I159" i="670"/>
  <c r="K21" i="670"/>
  <c r="J92" i="670"/>
  <c r="L19" i="670"/>
  <c r="L15" i="670"/>
  <c r="K152" i="670"/>
  <c r="H173" i="670"/>
  <c r="R97" i="670"/>
  <c r="I49" i="670"/>
  <c r="G74" i="670"/>
  <c r="G70" i="670"/>
  <c r="G66" i="670"/>
  <c r="H165" i="670"/>
  <c r="H170" i="670"/>
  <c r="I92" i="670"/>
  <c r="H62" i="670"/>
  <c r="G96" i="670"/>
  <c r="C77" i="523"/>
  <c r="C33" i="523"/>
  <c r="C34" i="523"/>
  <c r="C32" i="523"/>
  <c r="C31" i="523"/>
  <c r="D60" i="512"/>
  <c r="D59" i="512"/>
  <c r="C60" i="512"/>
  <c r="C59" i="512"/>
  <c r="C29" i="523"/>
  <c r="C53" i="581"/>
  <c r="C30" i="523"/>
  <c r="C12" i="512"/>
  <c r="C10" i="512"/>
  <c r="C11" i="512"/>
  <c r="J15" i="523"/>
  <c r="J68" i="523"/>
  <c r="D38" i="523"/>
  <c r="F45" i="523"/>
  <c r="E14" i="524"/>
  <c r="F11" i="524"/>
  <c r="D14" i="524"/>
  <c r="E14" i="512"/>
  <c r="D14" i="523"/>
  <c r="J45" i="523"/>
  <c r="D15" i="523"/>
  <c r="C9" i="512"/>
  <c r="I69" i="523"/>
  <c r="L45" i="523"/>
  <c r="E45" i="523"/>
  <c r="E13" i="524"/>
  <c r="F13" i="581"/>
  <c r="F11" i="581"/>
  <c r="K68" i="523"/>
  <c r="D13" i="524"/>
  <c r="F14" i="581"/>
  <c r="I45" i="523"/>
  <c r="E15" i="523"/>
  <c r="F12" i="581"/>
  <c r="K7" i="581"/>
  <c r="E16" i="512"/>
  <c r="F8" i="524"/>
  <c r="F69" i="523"/>
  <c r="E68" i="523"/>
  <c r="F15" i="523"/>
  <c r="D36" i="523"/>
  <c r="K4" i="524"/>
  <c r="F7" i="524"/>
  <c r="L15" i="523"/>
  <c r="G68" i="523"/>
  <c r="L69" i="523"/>
  <c r="F10" i="524"/>
  <c r="H45" i="523"/>
  <c r="F9" i="524"/>
  <c r="D35" i="523"/>
  <c r="H15" i="523"/>
  <c r="F52" i="581"/>
  <c r="E15" i="512"/>
  <c r="F10" i="581"/>
  <c r="I15" i="523"/>
  <c r="E19" i="581"/>
  <c r="D18" i="581"/>
  <c r="I104" i="664" l="1"/>
  <c r="I63" i="664"/>
  <c r="Y89" i="664"/>
  <c r="Y88" i="664"/>
  <c r="AC193" i="664"/>
  <c r="Y193" i="664"/>
  <c r="W88" i="664"/>
  <c r="AC89" i="664"/>
  <c r="W193" i="664"/>
  <c r="V89" i="664"/>
  <c r="AC88" i="664"/>
  <c r="C35" i="523"/>
  <c r="C36" i="523"/>
  <c r="N35" i="523"/>
  <c r="N36" i="523"/>
  <c r="W89" i="664"/>
  <c r="AD193" i="664"/>
  <c r="G198" i="664"/>
  <c r="G93" i="664"/>
  <c r="AA193" i="664"/>
  <c r="AD89" i="664"/>
  <c r="AA89" i="664"/>
  <c r="AA88" i="664"/>
  <c r="AD88" i="664"/>
  <c r="V88" i="664"/>
  <c r="N38" i="523"/>
  <c r="H183" i="664"/>
  <c r="H77" i="664"/>
  <c r="I163" i="664"/>
  <c r="G90" i="664"/>
  <c r="I52" i="664"/>
  <c r="H62" i="664"/>
  <c r="H86" i="664" s="1"/>
  <c r="K10" i="664"/>
  <c r="L10" i="664" s="1"/>
  <c r="M10" i="664" s="1"/>
  <c r="N10" i="664" s="1"/>
  <c r="U10" i="664"/>
  <c r="I72" i="664"/>
  <c r="I53" i="664"/>
  <c r="T53" i="664"/>
  <c r="T170" i="664"/>
  <c r="T104" i="664"/>
  <c r="T167" i="664"/>
  <c r="T162" i="664"/>
  <c r="T171" i="664"/>
  <c r="T166" i="664"/>
  <c r="T164" i="664"/>
  <c r="T59" i="664"/>
  <c r="T83" i="664" s="1"/>
  <c r="T64" i="664"/>
  <c r="T56" i="664"/>
  <c r="T186" i="664" s="1"/>
  <c r="U175" i="664"/>
  <c r="T175" i="664"/>
  <c r="T55" i="664"/>
  <c r="T185" i="664" s="1"/>
  <c r="T165" i="664"/>
  <c r="T54" i="664"/>
  <c r="T78" i="664" s="1"/>
  <c r="J13" i="664"/>
  <c r="V13" i="664" s="1"/>
  <c r="T52" i="664"/>
  <c r="T57" i="664"/>
  <c r="T58" i="664"/>
  <c r="T61" i="664"/>
  <c r="T191" i="664" s="1"/>
  <c r="T174" i="664"/>
  <c r="T168" i="664"/>
  <c r="T169" i="664"/>
  <c r="X89" i="664"/>
  <c r="X193" i="664"/>
  <c r="X88" i="664"/>
  <c r="AB193" i="664"/>
  <c r="AB88" i="664"/>
  <c r="AB89" i="664"/>
  <c r="AB68" i="664"/>
  <c r="AB72" i="664"/>
  <c r="T193" i="664"/>
  <c r="T88" i="664"/>
  <c r="T89" i="664"/>
  <c r="U12" i="664"/>
  <c r="U104" i="664" s="1"/>
  <c r="I51" i="664"/>
  <c r="I75" i="664"/>
  <c r="Q72" i="664"/>
  <c r="AC10" i="664"/>
  <c r="T110" i="664"/>
  <c r="T75" i="664"/>
  <c r="T51" i="664"/>
  <c r="J11" i="664"/>
  <c r="U11" i="664"/>
  <c r="U193" i="664"/>
  <c r="U88" i="664"/>
  <c r="U89" i="664"/>
  <c r="T60" i="664"/>
  <c r="T68" i="664"/>
  <c r="T72" i="664"/>
  <c r="T161" i="664"/>
  <c r="T181" i="664"/>
  <c r="Z193" i="664"/>
  <c r="Z88" i="664"/>
  <c r="Z89" i="664"/>
  <c r="J32" i="664"/>
  <c r="U32" i="664"/>
  <c r="J31" i="664"/>
  <c r="U31" i="664"/>
  <c r="U25" i="664"/>
  <c r="I64" i="664"/>
  <c r="U24" i="664"/>
  <c r="T105" i="664"/>
  <c r="T173" i="664"/>
  <c r="T63" i="664"/>
  <c r="U23" i="664"/>
  <c r="I61" i="664"/>
  <c r="I85" i="664" s="1"/>
  <c r="U22" i="664"/>
  <c r="I60" i="664"/>
  <c r="I84" i="664" s="1"/>
  <c r="V21" i="664"/>
  <c r="U21" i="664"/>
  <c r="I59" i="664"/>
  <c r="I189" i="664" s="1"/>
  <c r="U20" i="664"/>
  <c r="I58" i="664"/>
  <c r="U19" i="664"/>
  <c r="I57" i="664"/>
  <c r="I187" i="664" s="1"/>
  <c r="U18" i="664"/>
  <c r="I56" i="664"/>
  <c r="I186" i="664" s="1"/>
  <c r="U17" i="664"/>
  <c r="I55" i="664"/>
  <c r="U16" i="664"/>
  <c r="I54" i="664"/>
  <c r="U14" i="664"/>
  <c r="A17" i="512"/>
  <c r="S100" i="664"/>
  <c r="S101" i="664" s="1"/>
  <c r="S103" i="664" s="1"/>
  <c r="S107" i="664"/>
  <c r="R10" i="664"/>
  <c r="O1" i="664"/>
  <c r="B69" i="523"/>
  <c r="B70" i="523" s="1"/>
  <c r="B71" i="523" s="1"/>
  <c r="B73" i="523" s="1"/>
  <c r="B74" i="523" s="1"/>
  <c r="G175" i="670"/>
  <c r="J49" i="664"/>
  <c r="V49" i="664" s="1"/>
  <c r="J47" i="664"/>
  <c r="V47" i="664" s="1"/>
  <c r="J48" i="664"/>
  <c r="V48" i="664" s="1"/>
  <c r="N14" i="523"/>
  <c r="I181" i="664"/>
  <c r="H187" i="664"/>
  <c r="I110" i="664"/>
  <c r="H79" i="664"/>
  <c r="L22" i="670"/>
  <c r="K159" i="670"/>
  <c r="L13" i="670"/>
  <c r="K150" i="670"/>
  <c r="P79" i="670"/>
  <c r="P180" i="670" s="1"/>
  <c r="P89" i="670"/>
  <c r="L8" i="670"/>
  <c r="K62" i="670"/>
  <c r="R4" i="670"/>
  <c r="R91" i="670" s="1"/>
  <c r="Q91" i="670"/>
  <c r="F16" i="581"/>
  <c r="J12" i="664"/>
  <c r="AE89" i="664"/>
  <c r="H76" i="664"/>
  <c r="H182" i="664"/>
  <c r="H85" i="664"/>
  <c r="H191" i="664"/>
  <c r="N15" i="523"/>
  <c r="F59" i="581"/>
  <c r="I166" i="670"/>
  <c r="I66" i="670"/>
  <c r="L21" i="670"/>
  <c r="K92" i="670"/>
  <c r="K158" i="670"/>
  <c r="L152" i="670"/>
  <c r="M15" i="670"/>
  <c r="H66" i="670"/>
  <c r="H166" i="670"/>
  <c r="H96" i="670"/>
  <c r="H60" i="670"/>
  <c r="M19" i="670"/>
  <c r="H79" i="670"/>
  <c r="H89" i="670"/>
  <c r="H74" i="670"/>
  <c r="L12" i="670"/>
  <c r="L6" i="670"/>
  <c r="J9" i="664"/>
  <c r="V9" i="664" s="1"/>
  <c r="I175" i="664"/>
  <c r="J24" i="664"/>
  <c r="I173" i="664"/>
  <c r="I105" i="664"/>
  <c r="J17" i="664"/>
  <c r="I165" i="664"/>
  <c r="H184" i="664"/>
  <c r="J16" i="664"/>
  <c r="I164" i="664"/>
  <c r="D57" i="581"/>
  <c r="D48" i="581"/>
  <c r="L16" i="670"/>
  <c r="K153" i="670"/>
  <c r="N18" i="670"/>
  <c r="L7" i="670"/>
  <c r="K160" i="670"/>
  <c r="H71" i="670"/>
  <c r="H171" i="670"/>
  <c r="I53" i="670"/>
  <c r="I57" i="670"/>
  <c r="I52" i="670"/>
  <c r="I58" i="670"/>
  <c r="I148" i="670"/>
  <c r="I48" i="670"/>
  <c r="I54" i="670"/>
  <c r="I59" i="670"/>
  <c r="I91" i="670"/>
  <c r="I51" i="670"/>
  <c r="I155" i="670"/>
  <c r="I55" i="670"/>
  <c r="I97" i="670"/>
  <c r="I56" i="670"/>
  <c r="J10" i="670"/>
  <c r="I156" i="670"/>
  <c r="I65" i="670"/>
  <c r="I165" i="670"/>
  <c r="I50" i="670"/>
  <c r="I157" i="670"/>
  <c r="H70" i="670"/>
  <c r="H169" i="670"/>
  <c r="M14" i="670"/>
  <c r="L151" i="670"/>
  <c r="O17" i="670"/>
  <c r="L20" i="670"/>
  <c r="I154" i="670"/>
  <c r="H189" i="664"/>
  <c r="H83" i="664"/>
  <c r="H109" i="664"/>
  <c r="I167" i="664"/>
  <c r="J19" i="664"/>
  <c r="H92" i="664"/>
  <c r="H198" i="664" s="1"/>
  <c r="H102" i="664"/>
  <c r="J4" i="664"/>
  <c r="V4" i="664" s="1"/>
  <c r="I161" i="664"/>
  <c r="J22" i="664"/>
  <c r="I170" i="664"/>
  <c r="G192" i="664"/>
  <c r="G87" i="664"/>
  <c r="I169" i="664"/>
  <c r="J25" i="664"/>
  <c r="I174" i="664"/>
  <c r="H186" i="664"/>
  <c r="H80" i="664"/>
  <c r="K21" i="664"/>
  <c r="H82" i="664"/>
  <c r="A21" i="581"/>
  <c r="E48" i="581"/>
  <c r="E57" i="581"/>
  <c r="G61" i="670"/>
  <c r="G161" i="670"/>
  <c r="N11" i="670"/>
  <c r="H190" i="664"/>
  <c r="H84" i="664"/>
  <c r="J14" i="664"/>
  <c r="I162" i="664"/>
  <c r="I171" i="664"/>
  <c r="J23" i="664"/>
  <c r="J18" i="664"/>
  <c r="I166" i="664"/>
  <c r="H78" i="664"/>
  <c r="J20" i="664"/>
  <c r="I168" i="664"/>
  <c r="Q17" i="581"/>
  <c r="Q30" i="581" s="1"/>
  <c r="Q24" i="581"/>
  <c r="D15" i="512"/>
  <c r="C15" i="523"/>
  <c r="C15" i="512"/>
  <c r="C38" i="523"/>
  <c r="D14" i="512"/>
  <c r="C14" i="523"/>
  <c r="C14" i="512"/>
  <c r="D16" i="512"/>
  <c r="C16" i="512"/>
  <c r="G16" i="523"/>
  <c r="G11" i="524"/>
  <c r="G46" i="523"/>
  <c r="G14" i="581"/>
  <c r="E17" i="581"/>
  <c r="D40" i="523"/>
  <c r="E69" i="523"/>
  <c r="F43" i="523"/>
  <c r="I16" i="523"/>
  <c r="E20" i="581"/>
  <c r="D20" i="581"/>
  <c r="F19" i="581"/>
  <c r="G9" i="524"/>
  <c r="H16" i="523"/>
  <c r="J16" i="523"/>
  <c r="L7" i="581"/>
  <c r="L4" i="524"/>
  <c r="E15" i="524"/>
  <c r="E18" i="581"/>
  <c r="G52" i="581"/>
  <c r="D17" i="581"/>
  <c r="G10" i="581"/>
  <c r="G8" i="524"/>
  <c r="H46" i="523"/>
  <c r="G69" i="523"/>
  <c r="D16" i="523"/>
  <c r="K46" i="523"/>
  <c r="F15" i="524"/>
  <c r="D15" i="524"/>
  <c r="F13" i="524"/>
  <c r="E46" i="523"/>
  <c r="L46" i="523"/>
  <c r="J46" i="523"/>
  <c r="D45" i="523"/>
  <c r="D39" i="523"/>
  <c r="L43" i="523"/>
  <c r="H43" i="523"/>
  <c r="D42" i="523"/>
  <c r="G12" i="581"/>
  <c r="J69" i="523"/>
  <c r="D41" i="523"/>
  <c r="M43" i="523"/>
  <c r="F14" i="524"/>
  <c r="G7" i="524"/>
  <c r="F16" i="523"/>
  <c r="L16" i="523"/>
  <c r="K16" i="523"/>
  <c r="E17" i="512"/>
  <c r="G13" i="581"/>
  <c r="M46" i="523"/>
  <c r="E16" i="523"/>
  <c r="G10" i="524"/>
  <c r="G11" i="581"/>
  <c r="I43" i="523"/>
  <c r="D19" i="581"/>
  <c r="I46" i="523"/>
  <c r="D46" i="523"/>
  <c r="F46" i="523"/>
  <c r="M16" i="523"/>
  <c r="K69" i="523"/>
  <c r="F18" i="581"/>
  <c r="J104" i="664" l="1"/>
  <c r="J63" i="664"/>
  <c r="N39" i="523"/>
  <c r="N40" i="523"/>
  <c r="N41" i="523"/>
  <c r="N45" i="523"/>
  <c r="N42" i="523"/>
  <c r="I183" i="664"/>
  <c r="I77" i="664"/>
  <c r="G91" i="664"/>
  <c r="V10" i="664"/>
  <c r="J72" i="664"/>
  <c r="J163" i="664"/>
  <c r="J52" i="664"/>
  <c r="J53" i="664"/>
  <c r="H65" i="664"/>
  <c r="U72" i="664"/>
  <c r="U68" i="664"/>
  <c r="I62" i="664"/>
  <c r="I86" i="664" s="1"/>
  <c r="U53" i="664"/>
  <c r="K13" i="664"/>
  <c r="W13" i="664" s="1"/>
  <c r="J59" i="664"/>
  <c r="T189" i="664"/>
  <c r="T184" i="664"/>
  <c r="T80" i="664"/>
  <c r="T65" i="664"/>
  <c r="T98" i="664" s="1"/>
  <c r="T79" i="664"/>
  <c r="V175" i="664"/>
  <c r="T85" i="664"/>
  <c r="T188" i="664"/>
  <c r="T82" i="664"/>
  <c r="U161" i="664"/>
  <c r="T187" i="664"/>
  <c r="T81" i="664"/>
  <c r="T76" i="664"/>
  <c r="T182" i="664"/>
  <c r="T109" i="664"/>
  <c r="T176" i="664" s="1"/>
  <c r="I83" i="664"/>
  <c r="U51" i="664"/>
  <c r="U110" i="664"/>
  <c r="U75" i="664"/>
  <c r="U181" i="664"/>
  <c r="T92" i="664"/>
  <c r="T198" i="664" s="1"/>
  <c r="T102" i="664"/>
  <c r="R72" i="664"/>
  <c r="AD10" i="664"/>
  <c r="V72" i="664"/>
  <c r="V68" i="664"/>
  <c r="AC68" i="664"/>
  <c r="AC72" i="664"/>
  <c r="K72" i="664"/>
  <c r="W10" i="664"/>
  <c r="T190" i="664"/>
  <c r="T84" i="664"/>
  <c r="V12" i="664"/>
  <c r="V53" i="664" s="1"/>
  <c r="J51" i="664"/>
  <c r="J75" i="664"/>
  <c r="K11" i="664"/>
  <c r="V11" i="664"/>
  <c r="K32" i="664"/>
  <c r="V32" i="664"/>
  <c r="K31" i="664"/>
  <c r="V31" i="664"/>
  <c r="V25" i="664"/>
  <c r="J64" i="664"/>
  <c r="U64" i="664"/>
  <c r="U174" i="664"/>
  <c r="V24" i="664"/>
  <c r="U105" i="664"/>
  <c r="U63" i="664"/>
  <c r="U173" i="664"/>
  <c r="V23" i="664"/>
  <c r="J61" i="664"/>
  <c r="U61" i="664"/>
  <c r="U171" i="664"/>
  <c r="V22" i="664"/>
  <c r="J60" i="664"/>
  <c r="U60" i="664"/>
  <c r="U170" i="664"/>
  <c r="W21" i="664"/>
  <c r="U59" i="664"/>
  <c r="U169" i="664"/>
  <c r="V20" i="664"/>
  <c r="J58" i="664"/>
  <c r="U58" i="664"/>
  <c r="U168" i="664"/>
  <c r="V19" i="664"/>
  <c r="J57" i="664"/>
  <c r="U57" i="664"/>
  <c r="U167" i="664"/>
  <c r="V18" i="664"/>
  <c r="J56" i="664"/>
  <c r="U56" i="664"/>
  <c r="U166" i="664"/>
  <c r="V17" i="664"/>
  <c r="J55" i="664"/>
  <c r="U55" i="664"/>
  <c r="U165" i="664"/>
  <c r="V16" i="664"/>
  <c r="J54" i="664"/>
  <c r="U54" i="664"/>
  <c r="U164" i="664"/>
  <c r="V14" i="664"/>
  <c r="U52" i="664"/>
  <c r="U162" i="664"/>
  <c r="A18" i="512"/>
  <c r="J181" i="664"/>
  <c r="P1" i="664"/>
  <c r="B75" i="523"/>
  <c r="I80" i="664"/>
  <c r="I190" i="664"/>
  <c r="I191" i="664"/>
  <c r="K49" i="664"/>
  <c r="W49" i="664" s="1"/>
  <c r="K48" i="664"/>
  <c r="W48" i="664" s="1"/>
  <c r="K47" i="664"/>
  <c r="W47" i="664" s="1"/>
  <c r="I81" i="664"/>
  <c r="J161" i="664"/>
  <c r="R89" i="670"/>
  <c r="R79" i="670"/>
  <c r="R180" i="670" s="1"/>
  <c r="M8" i="670"/>
  <c r="L62" i="670"/>
  <c r="J169" i="664"/>
  <c r="M22" i="670"/>
  <c r="L159" i="670"/>
  <c r="Q79" i="670"/>
  <c r="Q180" i="670" s="1"/>
  <c r="Q89" i="670"/>
  <c r="M13" i="670"/>
  <c r="L150" i="670"/>
  <c r="G16" i="581"/>
  <c r="J110" i="664"/>
  <c r="K12" i="664"/>
  <c r="N46" i="523"/>
  <c r="N16" i="523"/>
  <c r="G59" i="581"/>
  <c r="G199" i="664"/>
  <c r="G94" i="664"/>
  <c r="G193" i="664"/>
  <c r="K19" i="664"/>
  <c r="J167" i="664"/>
  <c r="P17" i="670"/>
  <c r="O11" i="670"/>
  <c r="I73" i="670"/>
  <c r="I173" i="670"/>
  <c r="H180" i="670"/>
  <c r="F48" i="581"/>
  <c r="F57" i="581"/>
  <c r="K20" i="664"/>
  <c r="J168" i="664"/>
  <c r="K23" i="664"/>
  <c r="J171" i="664"/>
  <c r="K14" i="664"/>
  <c r="J162" i="664"/>
  <c r="K25" i="664"/>
  <c r="J174" i="664"/>
  <c r="J170" i="664"/>
  <c r="K22" i="664"/>
  <c r="I92" i="664"/>
  <c r="I198" i="664" s="1"/>
  <c r="I102" i="664"/>
  <c r="M20" i="670"/>
  <c r="N14" i="670"/>
  <c r="M151" i="670"/>
  <c r="I82" i="664"/>
  <c r="I188" i="664"/>
  <c r="J166" i="664"/>
  <c r="K18" i="664"/>
  <c r="I76" i="664"/>
  <c r="I182" i="664"/>
  <c r="G176" i="670"/>
  <c r="G76" i="670"/>
  <c r="G64" i="670"/>
  <c r="G80" i="670"/>
  <c r="G85" i="670"/>
  <c r="L21" i="664"/>
  <c r="I68" i="670"/>
  <c r="I168" i="670"/>
  <c r="I71" i="670"/>
  <c r="I171" i="670"/>
  <c r="I69" i="670"/>
  <c r="I169" i="670"/>
  <c r="O18" i="670"/>
  <c r="J164" i="664"/>
  <c r="K16" i="664"/>
  <c r="J105" i="664"/>
  <c r="K24" i="664"/>
  <c r="J173" i="664"/>
  <c r="J175" i="664"/>
  <c r="K9" i="664"/>
  <c r="W9" i="664" s="1"/>
  <c r="N15" i="670"/>
  <c r="M152" i="670"/>
  <c r="M6" i="670"/>
  <c r="N19" i="670"/>
  <c r="H75" i="670"/>
  <c r="H175" i="670"/>
  <c r="H61" i="670"/>
  <c r="H161" i="670"/>
  <c r="I72" i="670"/>
  <c r="I172" i="670"/>
  <c r="I89" i="670"/>
  <c r="I79" i="670"/>
  <c r="I96" i="670"/>
  <c r="I60" i="670"/>
  <c r="I174" i="670"/>
  <c r="I74" i="670"/>
  <c r="J165" i="664"/>
  <c r="K17" i="664"/>
  <c r="I109" i="664"/>
  <c r="A22" i="581"/>
  <c r="K4" i="664"/>
  <c r="W4" i="664" s="1"/>
  <c r="H176" i="664"/>
  <c r="I167" i="670"/>
  <c r="I67" i="670"/>
  <c r="J53" i="670"/>
  <c r="J57" i="670"/>
  <c r="J52" i="670"/>
  <c r="J58" i="670"/>
  <c r="J97" i="670"/>
  <c r="J65" i="670"/>
  <c r="J48" i="670"/>
  <c r="J54" i="670"/>
  <c r="J59" i="670"/>
  <c r="J50" i="670"/>
  <c r="J91" i="670"/>
  <c r="J51" i="670"/>
  <c r="J156" i="670"/>
  <c r="J55" i="670"/>
  <c r="J165" i="670"/>
  <c r="K10" i="670"/>
  <c r="J155" i="670"/>
  <c r="J56" i="670"/>
  <c r="J148" i="670"/>
  <c r="J154" i="670"/>
  <c r="J49" i="670"/>
  <c r="J149" i="670"/>
  <c r="J157" i="670"/>
  <c r="I170" i="670"/>
  <c r="I70" i="670"/>
  <c r="L160" i="670"/>
  <c r="M7" i="670"/>
  <c r="M16" i="670"/>
  <c r="L153" i="670"/>
  <c r="I78" i="664"/>
  <c r="I184" i="664"/>
  <c r="I185" i="664"/>
  <c r="I79" i="664"/>
  <c r="M12" i="670"/>
  <c r="M21" i="670"/>
  <c r="L158" i="670"/>
  <c r="L92" i="670"/>
  <c r="D17" i="512"/>
  <c r="C46" i="523"/>
  <c r="C45" i="523"/>
  <c r="C42" i="523"/>
  <c r="C41" i="523"/>
  <c r="C17" i="512"/>
  <c r="C39" i="523"/>
  <c r="C40" i="523"/>
  <c r="C16" i="523"/>
  <c r="F47" i="523"/>
  <c r="J47" i="523"/>
  <c r="H10" i="524"/>
  <c r="D17" i="523"/>
  <c r="H11" i="524"/>
  <c r="E47" i="523"/>
  <c r="L17" i="523"/>
  <c r="G15" i="524"/>
  <c r="I17" i="523"/>
  <c r="E43" i="523"/>
  <c r="H13" i="581"/>
  <c r="F16" i="524"/>
  <c r="H10" i="581"/>
  <c r="G16" i="524"/>
  <c r="H47" i="523"/>
  <c r="F17" i="581"/>
  <c r="F20" i="581"/>
  <c r="G20" i="581"/>
  <c r="D21" i="581"/>
  <c r="K43" i="523"/>
  <c r="D47" i="523"/>
  <c r="K47" i="523"/>
  <c r="H7" i="524"/>
  <c r="E16" i="524"/>
  <c r="H11" i="581"/>
  <c r="J17" i="523"/>
  <c r="E21" i="581"/>
  <c r="M17" i="523"/>
  <c r="D28" i="523"/>
  <c r="G14" i="524"/>
  <c r="L47" i="523"/>
  <c r="G47" i="523"/>
  <c r="H12" i="581"/>
  <c r="F21" i="581"/>
  <c r="H52" i="581"/>
  <c r="M7" i="581"/>
  <c r="K17" i="523"/>
  <c r="H14" i="581"/>
  <c r="D16" i="524"/>
  <c r="I47" i="523"/>
  <c r="F17" i="523"/>
  <c r="G17" i="523"/>
  <c r="J43" i="523"/>
  <c r="G13" i="524"/>
  <c r="H8" i="524"/>
  <c r="M4" i="524"/>
  <c r="M47" i="523"/>
  <c r="D43" i="523"/>
  <c r="E17" i="523"/>
  <c r="G43" i="523"/>
  <c r="H9" i="524"/>
  <c r="H17" i="523"/>
  <c r="E18" i="512"/>
  <c r="K104" i="664" l="1"/>
  <c r="K63" i="664"/>
  <c r="L13" i="664"/>
  <c r="X13" i="664" s="1"/>
  <c r="T74" i="664"/>
  <c r="N28" i="523"/>
  <c r="H93" i="664"/>
  <c r="H74" i="664"/>
  <c r="J183" i="664"/>
  <c r="J77" i="664"/>
  <c r="K163" i="664"/>
  <c r="K53" i="664"/>
  <c r="K52" i="664"/>
  <c r="J62" i="664"/>
  <c r="J86" i="664" s="1"/>
  <c r="I65" i="664"/>
  <c r="I74" i="664" s="1"/>
  <c r="H192" i="664"/>
  <c r="V169" i="664"/>
  <c r="V104" i="664"/>
  <c r="K59" i="664"/>
  <c r="K83" i="664" s="1"/>
  <c r="H87" i="664"/>
  <c r="W175" i="664"/>
  <c r="U65" i="664"/>
  <c r="U74" i="664" s="1"/>
  <c r="V59" i="664"/>
  <c r="V189" i="664" s="1"/>
  <c r="V161" i="664"/>
  <c r="T93" i="664"/>
  <c r="T199" i="664" s="1"/>
  <c r="T192" i="664"/>
  <c r="T87" i="664"/>
  <c r="T91" i="664" s="1"/>
  <c r="T107" i="664" s="1"/>
  <c r="L11" i="664"/>
  <c r="W11" i="664"/>
  <c r="W12" i="664"/>
  <c r="W53" i="664" s="1"/>
  <c r="K75" i="664"/>
  <c r="K51" i="664"/>
  <c r="X10" i="664"/>
  <c r="L72" i="664"/>
  <c r="V51" i="664"/>
  <c r="V75" i="664"/>
  <c r="V110" i="664"/>
  <c r="V181" i="664"/>
  <c r="AD72" i="664"/>
  <c r="AD68" i="664"/>
  <c r="U92" i="664"/>
  <c r="U198" i="664" s="1"/>
  <c r="U102" i="664"/>
  <c r="W68" i="664"/>
  <c r="W72" i="664"/>
  <c r="L32" i="664"/>
  <c r="W32" i="664"/>
  <c r="L31" i="664"/>
  <c r="W31" i="664"/>
  <c r="W25" i="664"/>
  <c r="K64" i="664"/>
  <c r="V64" i="664"/>
  <c r="V174" i="664"/>
  <c r="W24" i="664"/>
  <c r="V105" i="664"/>
  <c r="V173" i="664"/>
  <c r="V63" i="664"/>
  <c r="W23" i="664"/>
  <c r="K61" i="664"/>
  <c r="U85" i="664"/>
  <c r="U191" i="664"/>
  <c r="V61" i="664"/>
  <c r="V171" i="664"/>
  <c r="W22" i="664"/>
  <c r="K60" i="664"/>
  <c r="U84" i="664"/>
  <c r="U190" i="664"/>
  <c r="V60" i="664"/>
  <c r="V170" i="664"/>
  <c r="U83" i="664"/>
  <c r="U189" i="664"/>
  <c r="X21" i="664"/>
  <c r="W20" i="664"/>
  <c r="K58" i="664"/>
  <c r="U82" i="664"/>
  <c r="U188" i="664"/>
  <c r="V58" i="664"/>
  <c r="V168" i="664"/>
  <c r="W19" i="664"/>
  <c r="K57" i="664"/>
  <c r="U81" i="664"/>
  <c r="U187" i="664"/>
  <c r="V57" i="664"/>
  <c r="V167" i="664"/>
  <c r="U186" i="664"/>
  <c r="U80" i="664"/>
  <c r="W18" i="664"/>
  <c r="K56" i="664"/>
  <c r="V56" i="664"/>
  <c r="V166" i="664"/>
  <c r="U79" i="664"/>
  <c r="U185" i="664"/>
  <c r="W17" i="664"/>
  <c r="K55" i="664"/>
  <c r="V55" i="664"/>
  <c r="V165" i="664"/>
  <c r="U184" i="664"/>
  <c r="U78" i="664"/>
  <c r="W16" i="664"/>
  <c r="K54" i="664"/>
  <c r="V54" i="664"/>
  <c r="V164" i="664"/>
  <c r="W14" i="664"/>
  <c r="U109" i="664"/>
  <c r="U176" i="664" s="1"/>
  <c r="U76" i="664"/>
  <c r="U182" i="664"/>
  <c r="V52" i="664"/>
  <c r="V162" i="664"/>
  <c r="A19" i="512"/>
  <c r="Q1" i="664"/>
  <c r="L49" i="664"/>
  <c r="X49" i="664" s="1"/>
  <c r="L47" i="664"/>
  <c r="X47" i="664" s="1"/>
  <c r="L48" i="664"/>
  <c r="X48" i="664" s="1"/>
  <c r="M159" i="670"/>
  <c r="N22" i="670"/>
  <c r="M62" i="670"/>
  <c r="N8" i="670"/>
  <c r="N62" i="670" s="1"/>
  <c r="N13" i="670"/>
  <c r="M150" i="670"/>
  <c r="K169" i="664"/>
  <c r="H16" i="581"/>
  <c r="L12" i="664"/>
  <c r="L63" i="664" s="1"/>
  <c r="K110" i="664"/>
  <c r="K181" i="664"/>
  <c r="G107" i="664"/>
  <c r="G200" i="664"/>
  <c r="G95" i="664"/>
  <c r="G96" i="664" s="1"/>
  <c r="N47" i="523"/>
  <c r="N17" i="523"/>
  <c r="N43" i="523"/>
  <c r="H59" i="581"/>
  <c r="H193" i="664"/>
  <c r="H88" i="664"/>
  <c r="G181" i="670"/>
  <c r="G81" i="670"/>
  <c r="P11" i="670"/>
  <c r="K167" i="664"/>
  <c r="L19" i="664"/>
  <c r="J96" i="670"/>
  <c r="J60" i="670"/>
  <c r="J69" i="670"/>
  <c r="J169" i="670"/>
  <c r="A23" i="581"/>
  <c r="H98" i="664"/>
  <c r="N20" i="670"/>
  <c r="K170" i="664"/>
  <c r="L22" i="664"/>
  <c r="J85" i="664"/>
  <c r="J191" i="664"/>
  <c r="J66" i="670"/>
  <c r="J166" i="670"/>
  <c r="J72" i="670"/>
  <c r="J172" i="670"/>
  <c r="J167" i="670"/>
  <c r="J67" i="670"/>
  <c r="J174" i="670"/>
  <c r="J74" i="670"/>
  <c r="J92" i="664"/>
  <c r="J198" i="664" s="1"/>
  <c r="J102" i="664"/>
  <c r="I61" i="670"/>
  <c r="I80" i="670" s="1"/>
  <c r="I161" i="670"/>
  <c r="K175" i="664"/>
  <c r="L9" i="664"/>
  <c r="X9" i="664" s="1"/>
  <c r="K105" i="664"/>
  <c r="K173" i="664"/>
  <c r="L24" i="664"/>
  <c r="J78" i="664"/>
  <c r="J184" i="664"/>
  <c r="K174" i="664"/>
  <c r="L25" i="664"/>
  <c r="K168" i="664"/>
  <c r="L20" i="664"/>
  <c r="H80" i="670"/>
  <c r="J109" i="664"/>
  <c r="N12" i="670"/>
  <c r="K53" i="670"/>
  <c r="K57" i="670"/>
  <c r="K52" i="670"/>
  <c r="K58" i="670"/>
  <c r="K48" i="670"/>
  <c r="K54" i="670"/>
  <c r="K59" i="670"/>
  <c r="K56" i="670"/>
  <c r="K154" i="670"/>
  <c r="K97" i="670"/>
  <c r="K50" i="670"/>
  <c r="L10" i="670"/>
  <c r="K51" i="670"/>
  <c r="K91" i="670"/>
  <c r="K148" i="670"/>
  <c r="K65" i="670"/>
  <c r="K55" i="670"/>
  <c r="K165" i="670"/>
  <c r="K155" i="670"/>
  <c r="K156" i="670"/>
  <c r="K157" i="670"/>
  <c r="K49" i="670"/>
  <c r="K149" i="670"/>
  <c r="J170" i="670"/>
  <c r="J70" i="670"/>
  <c r="J83" i="664"/>
  <c r="J189" i="664"/>
  <c r="J79" i="664"/>
  <c r="J185" i="664"/>
  <c r="K164" i="664"/>
  <c r="L16" i="664"/>
  <c r="J80" i="664"/>
  <c r="J186" i="664"/>
  <c r="O14" i="670"/>
  <c r="N151" i="670"/>
  <c r="J76" i="664"/>
  <c r="J182" i="664"/>
  <c r="K171" i="664"/>
  <c r="L23" i="664"/>
  <c r="Q17" i="670"/>
  <c r="P154" i="670"/>
  <c r="P54" i="670"/>
  <c r="J81" i="664"/>
  <c r="J187" i="664"/>
  <c r="G48" i="581"/>
  <c r="G57" i="581"/>
  <c r="J73" i="670"/>
  <c r="J173" i="670"/>
  <c r="J89" i="670"/>
  <c r="J79" i="670"/>
  <c r="N16" i="670"/>
  <c r="M153" i="670"/>
  <c r="N21" i="670"/>
  <c r="M158" i="670"/>
  <c r="M92" i="670"/>
  <c r="N7" i="670"/>
  <c r="M160" i="670"/>
  <c r="J68" i="670"/>
  <c r="J168" i="670"/>
  <c r="J171" i="670"/>
  <c r="J71" i="670"/>
  <c r="L4" i="664"/>
  <c r="I176" i="664"/>
  <c r="K165" i="664"/>
  <c r="L17" i="664"/>
  <c r="I175" i="670"/>
  <c r="I75" i="670"/>
  <c r="I180" i="670"/>
  <c r="H76" i="670"/>
  <c r="H78" i="670" s="1"/>
  <c r="H176" i="670"/>
  <c r="H64" i="670"/>
  <c r="O19" i="670"/>
  <c r="N6" i="670"/>
  <c r="O15" i="670"/>
  <c r="N152" i="670"/>
  <c r="P18" i="670"/>
  <c r="M21" i="664"/>
  <c r="G78" i="670"/>
  <c r="L18" i="664"/>
  <c r="K166" i="664"/>
  <c r="J84" i="664"/>
  <c r="J190" i="664"/>
  <c r="K162" i="664"/>
  <c r="L14" i="664"/>
  <c r="J82" i="664"/>
  <c r="J188" i="664"/>
  <c r="K161" i="664"/>
  <c r="H85" i="670"/>
  <c r="D18" i="512"/>
  <c r="C28" i="523"/>
  <c r="C47" i="523"/>
  <c r="C43" i="523"/>
  <c r="C18" i="512"/>
  <c r="C17" i="523"/>
  <c r="I8" i="524"/>
  <c r="H13" i="524"/>
  <c r="L18" i="523"/>
  <c r="I18" i="523"/>
  <c r="E22" i="581"/>
  <c r="I11" i="581"/>
  <c r="F18" i="523"/>
  <c r="G18" i="581"/>
  <c r="G21" i="581"/>
  <c r="I14" i="581"/>
  <c r="I12" i="581"/>
  <c r="F22" i="581"/>
  <c r="E18" i="523"/>
  <c r="G48" i="523"/>
  <c r="D48" i="523"/>
  <c r="H15" i="524"/>
  <c r="H18" i="523"/>
  <c r="N4" i="524"/>
  <c r="N7" i="581"/>
  <c r="F17" i="524"/>
  <c r="G22" i="581"/>
  <c r="J48" i="523"/>
  <c r="D18" i="523"/>
  <c r="M18" i="523"/>
  <c r="G17" i="524"/>
  <c r="K18" i="523"/>
  <c r="H48" i="523"/>
  <c r="G19" i="581"/>
  <c r="D44" i="523"/>
  <c r="E19" i="512"/>
  <c r="I10" i="524"/>
  <c r="I13" i="581"/>
  <c r="H16" i="524"/>
  <c r="I48" i="523"/>
  <c r="H17" i="524"/>
  <c r="I9" i="524"/>
  <c r="G17" i="581"/>
  <c r="I11" i="524"/>
  <c r="D37" i="523"/>
  <c r="K48" i="523"/>
  <c r="F48" i="523"/>
  <c r="I52" i="581"/>
  <c r="D17" i="524"/>
  <c r="E48" i="523"/>
  <c r="I7" i="524"/>
  <c r="J18" i="523"/>
  <c r="I10" i="581"/>
  <c r="H14" i="524"/>
  <c r="L48" i="523"/>
  <c r="M48" i="523"/>
  <c r="D22" i="581"/>
  <c r="G18" i="523"/>
  <c r="E17" i="524"/>
  <c r="H21" i="581"/>
  <c r="M13" i="664" l="1"/>
  <c r="Y13" i="664" s="1"/>
  <c r="N37" i="523"/>
  <c r="K183" i="664"/>
  <c r="K77" i="664"/>
  <c r="L163" i="664"/>
  <c r="L52" i="664"/>
  <c r="K62" i="664"/>
  <c r="K86" i="664" s="1"/>
  <c r="L53" i="664"/>
  <c r="J65" i="664"/>
  <c r="J74" i="664" s="1"/>
  <c r="I192" i="664"/>
  <c r="X4" i="664"/>
  <c r="M4" i="664"/>
  <c r="Y4" i="664" s="1"/>
  <c r="L104" i="664"/>
  <c r="W59" i="664"/>
  <c r="W189" i="664" s="1"/>
  <c r="W104" i="664"/>
  <c r="V83" i="664"/>
  <c r="X175" i="664"/>
  <c r="W169" i="664"/>
  <c r="V65" i="664"/>
  <c r="V98" i="664" s="1"/>
  <c r="H90" i="664"/>
  <c r="H91" i="664" s="1"/>
  <c r="H100" i="664" s="1"/>
  <c r="U93" i="664"/>
  <c r="U199" i="664" s="1"/>
  <c r="W161" i="664"/>
  <c r="T100" i="664"/>
  <c r="T101" i="664" s="1"/>
  <c r="T103" i="664" s="1"/>
  <c r="I87" i="664"/>
  <c r="I93" i="664"/>
  <c r="T94" i="664"/>
  <c r="T200" i="664" s="1"/>
  <c r="X72" i="664"/>
  <c r="X68" i="664"/>
  <c r="X12" i="664"/>
  <c r="X53" i="664" s="1"/>
  <c r="L75" i="664"/>
  <c r="L51" i="664"/>
  <c r="L59" i="664"/>
  <c r="L189" i="664" s="1"/>
  <c r="V92" i="664"/>
  <c r="V198" i="664" s="1"/>
  <c r="V102" i="664"/>
  <c r="W75" i="664"/>
  <c r="W110" i="664"/>
  <c r="W51" i="664"/>
  <c r="W181" i="664"/>
  <c r="Y10" i="664"/>
  <c r="M72" i="664"/>
  <c r="M11" i="664"/>
  <c r="X11" i="664"/>
  <c r="M32" i="664"/>
  <c r="X32" i="664"/>
  <c r="M31" i="664"/>
  <c r="X31" i="664"/>
  <c r="X25" i="664"/>
  <c r="L64" i="664"/>
  <c r="W64" i="664"/>
  <c r="W174" i="664"/>
  <c r="X24" i="664"/>
  <c r="W173" i="664"/>
  <c r="W105" i="664"/>
  <c r="W63" i="664"/>
  <c r="V191" i="664"/>
  <c r="V85" i="664"/>
  <c r="X23" i="664"/>
  <c r="L61" i="664"/>
  <c r="W61" i="664"/>
  <c r="W171" i="664"/>
  <c r="V84" i="664"/>
  <c r="V190" i="664"/>
  <c r="W60" i="664"/>
  <c r="W170" i="664"/>
  <c r="X22" i="664"/>
  <c r="L60" i="664"/>
  <c r="Y21" i="664"/>
  <c r="V82" i="664"/>
  <c r="V188" i="664"/>
  <c r="X20" i="664"/>
  <c r="L58" i="664"/>
  <c r="W58" i="664"/>
  <c r="W168" i="664"/>
  <c r="X19" i="664"/>
  <c r="L57" i="664"/>
  <c r="V187" i="664"/>
  <c r="V81" i="664"/>
  <c r="W57" i="664"/>
  <c r="W167" i="664"/>
  <c r="X18" i="664"/>
  <c r="L56" i="664"/>
  <c r="V80" i="664"/>
  <c r="V186" i="664"/>
  <c r="W56" i="664"/>
  <c r="W166" i="664"/>
  <c r="V185" i="664"/>
  <c r="V79" i="664"/>
  <c r="W55" i="664"/>
  <c r="W165" i="664"/>
  <c r="X17" i="664"/>
  <c r="L55" i="664"/>
  <c r="X16" i="664"/>
  <c r="L54" i="664"/>
  <c r="W54" i="664"/>
  <c r="W164" i="664"/>
  <c r="V78" i="664"/>
  <c r="V184" i="664"/>
  <c r="X14" i="664"/>
  <c r="U87" i="664"/>
  <c r="U91" i="664" s="1"/>
  <c r="U192" i="664"/>
  <c r="V182" i="664"/>
  <c r="V109" i="664"/>
  <c r="V176" i="664" s="1"/>
  <c r="V76" i="664"/>
  <c r="W52" i="664"/>
  <c r="W162" i="664"/>
  <c r="U98" i="664"/>
  <c r="A20" i="512"/>
  <c r="R1" i="664"/>
  <c r="K189" i="664"/>
  <c r="M49" i="664"/>
  <c r="Y49" i="664" s="1"/>
  <c r="M48" i="664"/>
  <c r="Y48" i="664" s="1"/>
  <c r="M47" i="664"/>
  <c r="Y47" i="664" s="1"/>
  <c r="N44" i="523"/>
  <c r="G202" i="664"/>
  <c r="O13" i="670"/>
  <c r="N150" i="670"/>
  <c r="N159" i="670"/>
  <c r="O22" i="670"/>
  <c r="I16" i="581"/>
  <c r="M12" i="664"/>
  <c r="M63" i="664" s="1"/>
  <c r="L110" i="664"/>
  <c r="L181" i="664"/>
  <c r="G100" i="664"/>
  <c r="I59" i="581"/>
  <c r="N18" i="523"/>
  <c r="N48" i="523"/>
  <c r="M10" i="670"/>
  <c r="L51" i="670"/>
  <c r="L55" i="670"/>
  <c r="L59" i="670"/>
  <c r="L91" i="670"/>
  <c r="L65" i="670"/>
  <c r="L48" i="670"/>
  <c r="L52" i="670"/>
  <c r="L56" i="670"/>
  <c r="L54" i="670"/>
  <c r="L57" i="670"/>
  <c r="L148" i="670"/>
  <c r="L50" i="670"/>
  <c r="L58" i="670"/>
  <c r="L154" i="670"/>
  <c r="L97" i="670"/>
  <c r="L53" i="670"/>
  <c r="L155" i="670"/>
  <c r="L165" i="670"/>
  <c r="L156" i="670"/>
  <c r="L157" i="670"/>
  <c r="L149" i="670"/>
  <c r="L49" i="670"/>
  <c r="K173" i="670"/>
  <c r="K73" i="670"/>
  <c r="M22" i="664"/>
  <c r="L170" i="664"/>
  <c r="G182" i="670"/>
  <c r="H57" i="581"/>
  <c r="H48" i="581"/>
  <c r="K186" i="664"/>
  <c r="K80" i="664"/>
  <c r="L169" i="664"/>
  <c r="I193" i="664"/>
  <c r="I88" i="664"/>
  <c r="I98" i="664"/>
  <c r="N153" i="670"/>
  <c r="O16" i="670"/>
  <c r="J180" i="670"/>
  <c r="Q154" i="670"/>
  <c r="Q54" i="670"/>
  <c r="R17" i="670"/>
  <c r="P14" i="670"/>
  <c r="O151" i="670"/>
  <c r="K66" i="670"/>
  <c r="K166" i="670"/>
  <c r="K167" i="670"/>
  <c r="K67" i="670"/>
  <c r="K169" i="670"/>
  <c r="K69" i="670"/>
  <c r="H181" i="670"/>
  <c r="H81" i="670"/>
  <c r="H82" i="670" s="1"/>
  <c r="K188" i="664"/>
  <c r="K82" i="664"/>
  <c r="M25" i="664"/>
  <c r="L174" i="664"/>
  <c r="M9" i="664"/>
  <c r="Y9" i="664" s="1"/>
  <c r="L175" i="664"/>
  <c r="J175" i="670"/>
  <c r="J75" i="670"/>
  <c r="K187" i="664"/>
  <c r="K81" i="664"/>
  <c r="G87" i="670"/>
  <c r="G94" i="670"/>
  <c r="N21" i="664"/>
  <c r="Q18" i="670"/>
  <c r="P155" i="670"/>
  <c r="P55" i="670"/>
  <c r="H94" i="670"/>
  <c r="H87" i="670"/>
  <c r="K79" i="664"/>
  <c r="K185" i="664"/>
  <c r="O7" i="670"/>
  <c r="N160" i="670"/>
  <c r="N13" i="664"/>
  <c r="Z13" i="664" s="1"/>
  <c r="K78" i="664"/>
  <c r="K184" i="664"/>
  <c r="K79" i="670"/>
  <c r="K89" i="670"/>
  <c r="K171" i="670"/>
  <c r="K71" i="670"/>
  <c r="K74" i="670"/>
  <c r="K174" i="670"/>
  <c r="J176" i="664"/>
  <c r="M20" i="664"/>
  <c r="L168" i="664"/>
  <c r="H94" i="664"/>
  <c r="H199" i="664"/>
  <c r="M24" i="664"/>
  <c r="L173" i="664"/>
  <c r="L105" i="664"/>
  <c r="I76" i="670"/>
  <c r="I176" i="670"/>
  <c r="I85" i="670"/>
  <c r="I64" i="670"/>
  <c r="M19" i="664"/>
  <c r="L167" i="664"/>
  <c r="Q11" i="670"/>
  <c r="P48" i="670"/>
  <c r="P165" i="670"/>
  <c r="P65" i="670"/>
  <c r="P148" i="670"/>
  <c r="G82" i="670"/>
  <c r="K182" i="664"/>
  <c r="K76" i="664"/>
  <c r="O6" i="670"/>
  <c r="P19" i="670"/>
  <c r="I81" i="670"/>
  <c r="I82" i="670" s="1"/>
  <c r="I181" i="670"/>
  <c r="M23" i="664"/>
  <c r="L171" i="664"/>
  <c r="M14" i="664"/>
  <c r="L162" i="664"/>
  <c r="M18" i="664"/>
  <c r="L166" i="664"/>
  <c r="P15" i="670"/>
  <c r="O152" i="670"/>
  <c r="M17" i="664"/>
  <c r="L165" i="664"/>
  <c r="K102" i="664"/>
  <c r="K92" i="664"/>
  <c r="K198" i="664" s="1"/>
  <c r="O21" i="670"/>
  <c r="N92" i="670"/>
  <c r="N158" i="670"/>
  <c r="P171" i="670"/>
  <c r="P71" i="670"/>
  <c r="L161" i="664"/>
  <c r="K191" i="664"/>
  <c r="K85" i="664"/>
  <c r="M16" i="664"/>
  <c r="L164" i="664"/>
  <c r="K72" i="670"/>
  <c r="K172" i="670"/>
  <c r="K168" i="670"/>
  <c r="K68" i="670"/>
  <c r="K96" i="670"/>
  <c r="K60" i="670"/>
  <c r="K70" i="670"/>
  <c r="K170" i="670"/>
  <c r="O12" i="670"/>
  <c r="K109" i="664"/>
  <c r="K190" i="664"/>
  <c r="K84" i="664"/>
  <c r="O20" i="670"/>
  <c r="A24" i="581"/>
  <c r="J161" i="670"/>
  <c r="J61" i="670"/>
  <c r="D19" i="512"/>
  <c r="C48" i="523"/>
  <c r="C44" i="523"/>
  <c r="C19" i="512"/>
  <c r="C18" i="523"/>
  <c r="C37" i="523"/>
  <c r="H23" i="581"/>
  <c r="E63" i="512"/>
  <c r="J10" i="581"/>
  <c r="F23" i="581"/>
  <c r="G18" i="524"/>
  <c r="J52" i="581"/>
  <c r="J49" i="523"/>
  <c r="D19" i="523"/>
  <c r="E18" i="524"/>
  <c r="J19" i="523"/>
  <c r="L19" i="523"/>
  <c r="D18" i="524"/>
  <c r="G23" i="581"/>
  <c r="I17" i="524"/>
  <c r="I19" i="581"/>
  <c r="M19" i="523"/>
  <c r="F19" i="523"/>
  <c r="H20" i="581"/>
  <c r="I19" i="523"/>
  <c r="H19" i="523"/>
  <c r="J10" i="524"/>
  <c r="J11" i="581"/>
  <c r="H18" i="524"/>
  <c r="D23" i="581"/>
  <c r="J12" i="581"/>
  <c r="D49" i="523"/>
  <c r="J8" i="524"/>
  <c r="I49" i="523"/>
  <c r="O7" i="581"/>
  <c r="O4" i="524"/>
  <c r="E49" i="523"/>
  <c r="H22" i="581"/>
  <c r="H17" i="581"/>
  <c r="H18" i="581"/>
  <c r="E19" i="523"/>
  <c r="F49" i="523"/>
  <c r="I14" i="524"/>
  <c r="H49" i="523"/>
  <c r="K49" i="523"/>
  <c r="J11" i="524"/>
  <c r="M49" i="523"/>
  <c r="I18" i="524"/>
  <c r="G19" i="523"/>
  <c r="G49" i="523"/>
  <c r="J7" i="524"/>
  <c r="L49" i="523"/>
  <c r="K19" i="523"/>
  <c r="J13" i="581"/>
  <c r="I16" i="524"/>
  <c r="H19" i="581"/>
  <c r="E20" i="512"/>
  <c r="I13" i="524"/>
  <c r="F18" i="524"/>
  <c r="J9" i="524"/>
  <c r="I15" i="524"/>
  <c r="E23" i="581"/>
  <c r="J14" i="581"/>
  <c r="W83" i="664" l="1"/>
  <c r="V74" i="664"/>
  <c r="L183" i="664"/>
  <c r="L77" i="664"/>
  <c r="M52" i="664"/>
  <c r="M163" i="664"/>
  <c r="L62" i="664"/>
  <c r="L86" i="664" s="1"/>
  <c r="K65" i="664"/>
  <c r="K74" i="664" s="1"/>
  <c r="M53" i="664"/>
  <c r="J87" i="664"/>
  <c r="M59" i="664"/>
  <c r="M189" i="664" s="1"/>
  <c r="M104" i="664"/>
  <c r="X59" i="664"/>
  <c r="X83" i="664" s="1"/>
  <c r="X104" i="664"/>
  <c r="X161" i="664"/>
  <c r="X169" i="664"/>
  <c r="W65" i="664"/>
  <c r="W74" i="664" s="1"/>
  <c r="Y175" i="664"/>
  <c r="J93" i="664"/>
  <c r="U94" i="664"/>
  <c r="U200" i="664" s="1"/>
  <c r="J192" i="664"/>
  <c r="I90" i="664"/>
  <c r="I91" i="664" s="1"/>
  <c r="T95" i="664"/>
  <c r="T202" i="664" s="1"/>
  <c r="H107" i="664"/>
  <c r="Y72" i="664"/>
  <c r="Y68" i="664"/>
  <c r="W92" i="664"/>
  <c r="W198" i="664" s="1"/>
  <c r="W102" i="664"/>
  <c r="N72" i="664"/>
  <c r="Z10" i="664"/>
  <c r="X75" i="664"/>
  <c r="X110" i="664"/>
  <c r="X51" i="664"/>
  <c r="X181" i="664"/>
  <c r="N11" i="664"/>
  <c r="Y11" i="664"/>
  <c r="Y12" i="664"/>
  <c r="M75" i="664"/>
  <c r="M51" i="664"/>
  <c r="N32" i="664"/>
  <c r="Y32" i="664"/>
  <c r="N31" i="664"/>
  <c r="Y31" i="664"/>
  <c r="Y25" i="664"/>
  <c r="M64" i="664"/>
  <c r="X64" i="664"/>
  <c r="X174" i="664"/>
  <c r="Y24" i="664"/>
  <c r="X105" i="664"/>
  <c r="X173" i="664"/>
  <c r="X63" i="664"/>
  <c r="W85" i="664"/>
  <c r="W191" i="664"/>
  <c r="Y23" i="664"/>
  <c r="M61" i="664"/>
  <c r="X61" i="664"/>
  <c r="X171" i="664"/>
  <c r="X60" i="664"/>
  <c r="X170" i="664"/>
  <c r="W84" i="664"/>
  <c r="W190" i="664"/>
  <c r="Y22" i="664"/>
  <c r="M60" i="664"/>
  <c r="Z21" i="664"/>
  <c r="X58" i="664"/>
  <c r="X168" i="664"/>
  <c r="W82" i="664"/>
  <c r="W188" i="664"/>
  <c r="Y20" i="664"/>
  <c r="M58" i="664"/>
  <c r="Y19" i="664"/>
  <c r="M57" i="664"/>
  <c r="W187" i="664"/>
  <c r="W81" i="664"/>
  <c r="X57" i="664"/>
  <c r="X167" i="664"/>
  <c r="W186" i="664"/>
  <c r="W80" i="664"/>
  <c r="Y18" i="664"/>
  <c r="M56" i="664"/>
  <c r="X56" i="664"/>
  <c r="X166" i="664"/>
  <c r="X55" i="664"/>
  <c r="X165" i="664"/>
  <c r="W185" i="664"/>
  <c r="W79" i="664"/>
  <c r="Y17" i="664"/>
  <c r="M55" i="664"/>
  <c r="W184" i="664"/>
  <c r="W78" i="664"/>
  <c r="Y16" i="664"/>
  <c r="M54" i="664"/>
  <c r="V93" i="664"/>
  <c r="X54" i="664"/>
  <c r="X164" i="664"/>
  <c r="U100" i="664"/>
  <c r="U101" i="664" s="1"/>
  <c r="U103" i="664" s="1"/>
  <c r="U107" i="664"/>
  <c r="X52" i="664"/>
  <c r="X162" i="664"/>
  <c r="W182" i="664"/>
  <c r="W109" i="664"/>
  <c r="W176" i="664" s="1"/>
  <c r="W76" i="664"/>
  <c r="V192" i="664"/>
  <c r="V87" i="664"/>
  <c r="V91" i="664" s="1"/>
  <c r="Y14" i="664"/>
  <c r="G101" i="664"/>
  <c r="A21" i="512"/>
  <c r="N47" i="664"/>
  <c r="Z47" i="664" s="1"/>
  <c r="N49" i="664"/>
  <c r="Z49" i="664" s="1"/>
  <c r="N48" i="664"/>
  <c r="Z48" i="664" s="1"/>
  <c r="G97" i="664"/>
  <c r="L83" i="664"/>
  <c r="M181" i="664"/>
  <c r="M161" i="664"/>
  <c r="M169" i="664"/>
  <c r="P22" i="670"/>
  <c r="O159" i="670"/>
  <c r="P13" i="670"/>
  <c r="O150" i="670"/>
  <c r="J16" i="581"/>
  <c r="N12" i="664"/>
  <c r="N63" i="664" s="1"/>
  <c r="M110" i="664"/>
  <c r="I182" i="670"/>
  <c r="H200" i="664"/>
  <c r="N49" i="523"/>
  <c r="N19" i="523"/>
  <c r="J59" i="581"/>
  <c r="H184" i="670"/>
  <c r="H83" i="670"/>
  <c r="H84" i="670" s="1"/>
  <c r="L186" i="664"/>
  <c r="L80" i="664"/>
  <c r="Q148" i="670"/>
  <c r="Q48" i="670"/>
  <c r="Q65" i="670"/>
  <c r="Q165" i="670"/>
  <c r="R11" i="670"/>
  <c r="L82" i="664"/>
  <c r="L188" i="664"/>
  <c r="K180" i="670"/>
  <c r="O21" i="664"/>
  <c r="L74" i="670"/>
  <c r="L174" i="670"/>
  <c r="L96" i="670"/>
  <c r="L60" i="670"/>
  <c r="L72" i="670"/>
  <c r="L172" i="670"/>
  <c r="K175" i="670"/>
  <c r="K75" i="670"/>
  <c r="L85" i="664"/>
  <c r="L191" i="664"/>
  <c r="I83" i="670"/>
  <c r="I84" i="670" s="1"/>
  <c r="I193" i="670" s="1"/>
  <c r="I184" i="670"/>
  <c r="P72" i="670"/>
  <c r="P172" i="670"/>
  <c r="A25" i="581"/>
  <c r="K176" i="664"/>
  <c r="P12" i="670"/>
  <c r="N16" i="664"/>
  <c r="M164" i="664"/>
  <c r="L109" i="664"/>
  <c r="L185" i="664"/>
  <c r="L79" i="664"/>
  <c r="P52" i="670"/>
  <c r="Q15" i="670"/>
  <c r="P152" i="670"/>
  <c r="N14" i="664"/>
  <c r="O14" i="664" s="1"/>
  <c r="M162" i="664"/>
  <c r="P56" i="670"/>
  <c r="Q19" i="670"/>
  <c r="P156" i="670"/>
  <c r="L81" i="664"/>
  <c r="L187" i="664"/>
  <c r="P7" i="670"/>
  <c r="O160" i="670"/>
  <c r="H88" i="670"/>
  <c r="H90" i="670" s="1"/>
  <c r="N25" i="664"/>
  <c r="M174" i="664"/>
  <c r="Q14" i="670"/>
  <c r="P51" i="670"/>
  <c r="P151" i="670"/>
  <c r="I199" i="664"/>
  <c r="I94" i="664"/>
  <c r="R154" i="670"/>
  <c r="R54" i="670"/>
  <c r="P16" i="670"/>
  <c r="O153" i="670"/>
  <c r="N22" i="664"/>
  <c r="M170" i="664"/>
  <c r="L71" i="670"/>
  <c r="L171" i="670"/>
  <c r="L68" i="670"/>
  <c r="L168" i="670"/>
  <c r="I78" i="670"/>
  <c r="P20" i="670"/>
  <c r="J193" i="664"/>
  <c r="J88" i="664"/>
  <c r="J98" i="664"/>
  <c r="K161" i="670"/>
  <c r="K61" i="670"/>
  <c r="K85" i="670" s="1"/>
  <c r="P21" i="670"/>
  <c r="O92" i="670"/>
  <c r="O158" i="670"/>
  <c r="N18" i="664"/>
  <c r="M166" i="664"/>
  <c r="M171" i="664"/>
  <c r="N23" i="664"/>
  <c r="P6" i="670"/>
  <c r="G83" i="670"/>
  <c r="G84" i="670" s="1"/>
  <c r="G184" i="670"/>
  <c r="H95" i="664"/>
  <c r="N20" i="664"/>
  <c r="M168" i="664"/>
  <c r="O13" i="664"/>
  <c r="AA13" i="664" s="1"/>
  <c r="R18" i="670"/>
  <c r="Q155" i="670"/>
  <c r="Q55" i="670"/>
  <c r="H182" i="670"/>
  <c r="Q71" i="670"/>
  <c r="Q171" i="670"/>
  <c r="L66" i="670"/>
  <c r="L166" i="670"/>
  <c r="L70" i="670"/>
  <c r="L170" i="670"/>
  <c r="L67" i="670"/>
  <c r="L167" i="670"/>
  <c r="L73" i="670"/>
  <c r="L173" i="670"/>
  <c r="L79" i="670"/>
  <c r="L89" i="670"/>
  <c r="M50" i="670"/>
  <c r="M54" i="670"/>
  <c r="M58" i="670"/>
  <c r="M91" i="670"/>
  <c r="N10" i="670"/>
  <c r="M51" i="670"/>
  <c r="M55" i="670"/>
  <c r="M59" i="670"/>
  <c r="M52" i="670"/>
  <c r="M65" i="670"/>
  <c r="M53" i="670"/>
  <c r="M48" i="670"/>
  <c r="M56" i="670"/>
  <c r="M97" i="670"/>
  <c r="M57" i="670"/>
  <c r="M154" i="670"/>
  <c r="M148" i="670"/>
  <c r="M165" i="670"/>
  <c r="M155" i="670"/>
  <c r="M156" i="670"/>
  <c r="M157" i="670"/>
  <c r="M49" i="670"/>
  <c r="M149" i="670"/>
  <c r="L92" i="664"/>
  <c r="L198" i="664" s="1"/>
  <c r="L102" i="664"/>
  <c r="J176" i="670"/>
  <c r="J76" i="670"/>
  <c r="J64" i="670"/>
  <c r="J85" i="670"/>
  <c r="L78" i="664"/>
  <c r="L184" i="664"/>
  <c r="N17" i="664"/>
  <c r="M165" i="664"/>
  <c r="L76" i="664"/>
  <c r="L182" i="664"/>
  <c r="M167" i="664"/>
  <c r="N19" i="664"/>
  <c r="N24" i="664"/>
  <c r="M105" i="664"/>
  <c r="M173" i="664"/>
  <c r="G88" i="670"/>
  <c r="G90" i="670" s="1"/>
  <c r="N9" i="664"/>
  <c r="Z9" i="664" s="1"/>
  <c r="M175" i="664"/>
  <c r="H101" i="664"/>
  <c r="J80" i="670"/>
  <c r="L190" i="664"/>
  <c r="L84" i="664"/>
  <c r="L69" i="670"/>
  <c r="L169" i="670"/>
  <c r="N4" i="664"/>
  <c r="I48" i="581"/>
  <c r="I57" i="581"/>
  <c r="C63" i="512"/>
  <c r="D20" i="512"/>
  <c r="C20" i="512"/>
  <c r="C19" i="523"/>
  <c r="C49" i="523"/>
  <c r="I20" i="523"/>
  <c r="G19" i="524"/>
  <c r="E20" i="523"/>
  <c r="J16" i="524"/>
  <c r="F50" i="523"/>
  <c r="H19" i="524"/>
  <c r="K13" i="581"/>
  <c r="J19" i="524"/>
  <c r="I17" i="581"/>
  <c r="H24" i="581"/>
  <c r="H50" i="523"/>
  <c r="M20" i="523"/>
  <c r="D75" i="523"/>
  <c r="D70" i="523"/>
  <c r="K10" i="524"/>
  <c r="K8" i="524"/>
  <c r="E21" i="512"/>
  <c r="I20" i="581"/>
  <c r="G50" i="523"/>
  <c r="F24" i="581"/>
  <c r="K9" i="524"/>
  <c r="F20" i="523"/>
  <c r="K11" i="581"/>
  <c r="D76" i="523"/>
  <c r="D69" i="523"/>
  <c r="L50" i="523"/>
  <c r="I50" i="523"/>
  <c r="E19" i="524"/>
  <c r="I23" i="581"/>
  <c r="J13" i="524"/>
  <c r="D50" i="523"/>
  <c r="J18" i="524"/>
  <c r="H20" i="523"/>
  <c r="K50" i="523"/>
  <c r="J15" i="524"/>
  <c r="J20" i="523"/>
  <c r="D24" i="581"/>
  <c r="K52" i="581"/>
  <c r="M50" i="523"/>
  <c r="I22" i="581"/>
  <c r="L20" i="523"/>
  <c r="K7" i="524"/>
  <c r="K12" i="581"/>
  <c r="D19" i="524"/>
  <c r="E50" i="523"/>
  <c r="I21" i="581"/>
  <c r="I19" i="524"/>
  <c r="K14" i="581"/>
  <c r="J17" i="524"/>
  <c r="K11" i="524"/>
  <c r="I24" i="581"/>
  <c r="F19" i="524"/>
  <c r="J17" i="581"/>
  <c r="E24" i="581"/>
  <c r="D72" i="523"/>
  <c r="K10" i="581"/>
  <c r="I18" i="581"/>
  <c r="G20" i="523"/>
  <c r="J14" i="524"/>
  <c r="G24" i="581"/>
  <c r="J50" i="523"/>
  <c r="D20" i="523"/>
  <c r="K20" i="523"/>
  <c r="M183" i="664" l="1"/>
  <c r="M77" i="664"/>
  <c r="N53" i="664"/>
  <c r="N163" i="664"/>
  <c r="G103" i="664"/>
  <c r="N52" i="664"/>
  <c r="L65" i="664"/>
  <c r="L74" i="664" s="1"/>
  <c r="M62" i="664"/>
  <c r="M86" i="664" s="1"/>
  <c r="Y181" i="664"/>
  <c r="Y53" i="664"/>
  <c r="N70" i="523"/>
  <c r="N76" i="523"/>
  <c r="X189" i="664"/>
  <c r="K87" i="664"/>
  <c r="Y169" i="664"/>
  <c r="Y104" i="664"/>
  <c r="Z4" i="664"/>
  <c r="N104" i="664"/>
  <c r="K192" i="664"/>
  <c r="Y59" i="664"/>
  <c r="Y83" i="664" s="1"/>
  <c r="N75" i="523"/>
  <c r="X65" i="664"/>
  <c r="X98" i="664" s="1"/>
  <c r="Z175" i="664"/>
  <c r="U95" i="664"/>
  <c r="U202" i="664" s="1"/>
  <c r="Y161" i="664"/>
  <c r="K93" i="664"/>
  <c r="K94" i="664" s="1"/>
  <c r="I107" i="664"/>
  <c r="I100" i="664"/>
  <c r="I101" i="664" s="1"/>
  <c r="J90" i="664"/>
  <c r="T96" i="664"/>
  <c r="T97" i="664" s="1"/>
  <c r="T211" i="664" s="1"/>
  <c r="O11" i="664"/>
  <c r="Z11" i="664"/>
  <c r="Z68" i="664"/>
  <c r="Z72" i="664"/>
  <c r="X102" i="664"/>
  <c r="X92" i="664"/>
  <c r="X198" i="664" s="1"/>
  <c r="Z12" i="664"/>
  <c r="Z53" i="664" s="1"/>
  <c r="N75" i="664"/>
  <c r="N51" i="664"/>
  <c r="N59" i="664"/>
  <c r="Y110" i="664"/>
  <c r="Y51" i="664"/>
  <c r="Y75" i="664"/>
  <c r="O32" i="664"/>
  <c r="Z32" i="664"/>
  <c r="O31" i="664"/>
  <c r="Z31" i="664"/>
  <c r="Z25" i="664"/>
  <c r="N64" i="664"/>
  <c r="Y64" i="664"/>
  <c r="Y174" i="664"/>
  <c r="Z24" i="664"/>
  <c r="Y173" i="664"/>
  <c r="Y105" i="664"/>
  <c r="Y63" i="664"/>
  <c r="X85" i="664"/>
  <c r="X191" i="664"/>
  <c r="Y61" i="664"/>
  <c r="Y171" i="664"/>
  <c r="Z23" i="664"/>
  <c r="N61" i="664"/>
  <c r="Z22" i="664"/>
  <c r="N60" i="664"/>
  <c r="Y60" i="664"/>
  <c r="Y170" i="664"/>
  <c r="X84" i="664"/>
  <c r="X190" i="664"/>
  <c r="AA21" i="664"/>
  <c r="Z20" i="664"/>
  <c r="N58" i="664"/>
  <c r="Y58" i="664"/>
  <c r="Y168" i="664"/>
  <c r="X188" i="664"/>
  <c r="X82" i="664"/>
  <c r="X187" i="664"/>
  <c r="X81" i="664"/>
  <c r="Z19" i="664"/>
  <c r="N57" i="664"/>
  <c r="Y57" i="664"/>
  <c r="Y167" i="664"/>
  <c r="Z18" i="664"/>
  <c r="N56" i="664"/>
  <c r="Y56" i="664"/>
  <c r="Y166" i="664"/>
  <c r="X186" i="664"/>
  <c r="X80" i="664"/>
  <c r="Y55" i="664"/>
  <c r="Y165" i="664"/>
  <c r="Z17" i="664"/>
  <c r="N55" i="664"/>
  <c r="X185" i="664"/>
  <c r="X79" i="664"/>
  <c r="X78" i="664"/>
  <c r="X184" i="664"/>
  <c r="V199" i="664"/>
  <c r="Z16" i="664"/>
  <c r="N54" i="664"/>
  <c r="Y54" i="664"/>
  <c r="Y164" i="664"/>
  <c r="V94" i="664"/>
  <c r="V95" i="664" s="1"/>
  <c r="V202" i="664" s="1"/>
  <c r="W93" i="664"/>
  <c r="W94" i="664" s="1"/>
  <c r="W95" i="664" s="1"/>
  <c r="Y52" i="664"/>
  <c r="Y162" i="664"/>
  <c r="W98" i="664"/>
  <c r="W87" i="664"/>
  <c r="W91" i="664" s="1"/>
  <c r="W192" i="664"/>
  <c r="V100" i="664"/>
  <c r="V101" i="664" s="1"/>
  <c r="V103" i="664" s="1"/>
  <c r="V107" i="664"/>
  <c r="Z14" i="664"/>
  <c r="X182" i="664"/>
  <c r="X109" i="664"/>
  <c r="X176" i="664" s="1"/>
  <c r="X76" i="664"/>
  <c r="A22" i="512"/>
  <c r="N181" i="664"/>
  <c r="I95" i="664"/>
  <c r="I202" i="664" s="1"/>
  <c r="N161" i="664"/>
  <c r="M83" i="664"/>
  <c r="N72" i="523"/>
  <c r="N69" i="523"/>
  <c r="G106" i="664"/>
  <c r="O47" i="664"/>
  <c r="AA47" i="664" s="1"/>
  <c r="O48" i="664"/>
  <c r="AA48" i="664" s="1"/>
  <c r="O49" i="664"/>
  <c r="AA49" i="664" s="1"/>
  <c r="H103" i="664"/>
  <c r="G211" i="664"/>
  <c r="Q22" i="670"/>
  <c r="P159" i="670"/>
  <c r="P59" i="670"/>
  <c r="P50" i="670"/>
  <c r="P150" i="670"/>
  <c r="Q13" i="670"/>
  <c r="K16" i="581"/>
  <c r="O12" i="664"/>
  <c r="O63" i="664" s="1"/>
  <c r="N110" i="664"/>
  <c r="I93" i="670"/>
  <c r="S85" i="670"/>
  <c r="P38" i="670" s="1"/>
  <c r="I200" i="664"/>
  <c r="K59" i="581"/>
  <c r="N20" i="523"/>
  <c r="N50" i="523"/>
  <c r="M185" i="664"/>
  <c r="M79" i="664"/>
  <c r="O23" i="664"/>
  <c r="N171" i="664"/>
  <c r="M68" i="670"/>
  <c r="M168" i="670"/>
  <c r="M71" i="670"/>
  <c r="M171" i="670"/>
  <c r="L180" i="670"/>
  <c r="R155" i="670"/>
  <c r="R55" i="670"/>
  <c r="H96" i="664"/>
  <c r="H202" i="664"/>
  <c r="N166" i="664"/>
  <c r="O18" i="664"/>
  <c r="Q20" i="670"/>
  <c r="P57" i="670"/>
  <c r="P157" i="670"/>
  <c r="M84" i="664"/>
  <c r="M190" i="664"/>
  <c r="O25" i="664"/>
  <c r="N174" i="664"/>
  <c r="M76" i="664"/>
  <c r="M182" i="664"/>
  <c r="Q12" i="670"/>
  <c r="P49" i="670"/>
  <c r="P149" i="670"/>
  <c r="P21" i="664"/>
  <c r="J48" i="581"/>
  <c r="J57" i="581"/>
  <c r="O4" i="664"/>
  <c r="M66" i="670"/>
  <c r="M166" i="670"/>
  <c r="J94" i="664"/>
  <c r="J199" i="664"/>
  <c r="O20" i="664"/>
  <c r="N168" i="664"/>
  <c r="K176" i="670"/>
  <c r="K76" i="670"/>
  <c r="K78" i="670" s="1"/>
  <c r="M92" i="664"/>
  <c r="M198" i="664" s="1"/>
  <c r="M102" i="664"/>
  <c r="J81" i="670"/>
  <c r="J82" i="670" s="1"/>
  <c r="J181" i="670"/>
  <c r="M81" i="664"/>
  <c r="M187" i="664"/>
  <c r="N165" i="664"/>
  <c r="O17" i="664"/>
  <c r="M73" i="670"/>
  <c r="M173" i="670"/>
  <c r="M69" i="670"/>
  <c r="M169" i="670"/>
  <c r="N53" i="670"/>
  <c r="N57" i="670"/>
  <c r="N97" i="670"/>
  <c r="N50" i="670"/>
  <c r="N54" i="670"/>
  <c r="N58" i="670"/>
  <c r="N91" i="670"/>
  <c r="N55" i="670"/>
  <c r="N48" i="670"/>
  <c r="N56" i="670"/>
  <c r="O10" i="670"/>
  <c r="N51" i="670"/>
  <c r="N59" i="670"/>
  <c r="N52" i="670"/>
  <c r="N65" i="670"/>
  <c r="N154" i="670"/>
  <c r="N165" i="670"/>
  <c r="N148" i="670"/>
  <c r="N155" i="670"/>
  <c r="N156" i="670"/>
  <c r="N49" i="670"/>
  <c r="N157" i="670"/>
  <c r="N149" i="670"/>
  <c r="M67" i="670"/>
  <c r="M167" i="670"/>
  <c r="M82" i="664"/>
  <c r="M188" i="664"/>
  <c r="G93" i="670"/>
  <c r="G193" i="670"/>
  <c r="Q6" i="670"/>
  <c r="Q21" i="670"/>
  <c r="P92" i="670"/>
  <c r="P158" i="670"/>
  <c r="P58" i="670"/>
  <c r="Q16" i="670"/>
  <c r="P53" i="670"/>
  <c r="P60" i="670" s="1"/>
  <c r="P153" i="670"/>
  <c r="P68" i="670"/>
  <c r="P168" i="670"/>
  <c r="P160" i="670"/>
  <c r="Q7" i="670"/>
  <c r="N162" i="664"/>
  <c r="Q52" i="670"/>
  <c r="Q152" i="670"/>
  <c r="R15" i="670"/>
  <c r="M78" i="664"/>
  <c r="M184" i="664"/>
  <c r="K64" i="670"/>
  <c r="A26" i="581"/>
  <c r="N169" i="664"/>
  <c r="J78" i="670"/>
  <c r="N175" i="664"/>
  <c r="O9" i="664"/>
  <c r="AA9" i="664" s="1"/>
  <c r="M109" i="664"/>
  <c r="O24" i="664"/>
  <c r="N173" i="664"/>
  <c r="N105" i="664"/>
  <c r="O19" i="664"/>
  <c r="N167" i="664"/>
  <c r="M96" i="670"/>
  <c r="M60" i="670"/>
  <c r="M79" i="670"/>
  <c r="M89" i="670"/>
  <c r="Q72" i="670"/>
  <c r="Q172" i="670"/>
  <c r="P13" i="664"/>
  <c r="AB13" i="664" s="1"/>
  <c r="M85" i="664"/>
  <c r="M191" i="664"/>
  <c r="M80" i="664"/>
  <c r="M186" i="664"/>
  <c r="I94" i="670"/>
  <c r="I87" i="670"/>
  <c r="N170" i="664"/>
  <c r="O22" i="664"/>
  <c r="R71" i="670"/>
  <c r="R171" i="670"/>
  <c r="R14" i="670"/>
  <c r="Q151" i="670"/>
  <c r="Q51" i="670"/>
  <c r="Q56" i="670"/>
  <c r="Q156" i="670"/>
  <c r="R19" i="670"/>
  <c r="P69" i="670"/>
  <c r="P169" i="670"/>
  <c r="L176" i="664"/>
  <c r="K88" i="664"/>
  <c r="K193" i="664"/>
  <c r="K98" i="664"/>
  <c r="L61" i="670"/>
  <c r="L86" i="670" s="1"/>
  <c r="L161" i="670"/>
  <c r="K80" i="670"/>
  <c r="M74" i="670"/>
  <c r="M174" i="670"/>
  <c r="M70" i="670"/>
  <c r="M170" i="670"/>
  <c r="M72" i="670"/>
  <c r="M172" i="670"/>
  <c r="P73" i="670"/>
  <c r="P173" i="670"/>
  <c r="N164" i="664"/>
  <c r="O16" i="664"/>
  <c r="L75" i="670"/>
  <c r="L175" i="670"/>
  <c r="R65" i="670"/>
  <c r="R148" i="670"/>
  <c r="R165" i="670"/>
  <c r="R48" i="670"/>
  <c r="H193" i="670"/>
  <c r="H93" i="670"/>
  <c r="C72" i="523"/>
  <c r="C76" i="523"/>
  <c r="C70" i="523"/>
  <c r="D21" i="512"/>
  <c r="C50" i="523"/>
  <c r="C69" i="523"/>
  <c r="C21" i="512"/>
  <c r="C20" i="523"/>
  <c r="C75" i="523"/>
  <c r="I21" i="523"/>
  <c r="G20" i="524"/>
  <c r="E25" i="581"/>
  <c r="H21" i="523"/>
  <c r="D79" i="524"/>
  <c r="L10" i="581"/>
  <c r="G51" i="523"/>
  <c r="L9" i="524"/>
  <c r="E72" i="512"/>
  <c r="F51" i="523"/>
  <c r="J24" i="581"/>
  <c r="J51" i="523"/>
  <c r="E51" i="523"/>
  <c r="L52" i="581"/>
  <c r="F21" i="523"/>
  <c r="F25" i="581"/>
  <c r="L12" i="581"/>
  <c r="K16" i="524"/>
  <c r="H25" i="581"/>
  <c r="E22" i="512"/>
  <c r="D63" i="523"/>
  <c r="L8" i="524"/>
  <c r="G21" i="523"/>
  <c r="D20" i="524"/>
  <c r="J20" i="524"/>
  <c r="L21" i="523"/>
  <c r="K19" i="524"/>
  <c r="K20" i="581"/>
  <c r="J18" i="581"/>
  <c r="H20" i="524"/>
  <c r="J22" i="581"/>
  <c r="H51" i="523"/>
  <c r="D25" i="581"/>
  <c r="D51" i="523"/>
  <c r="I25" i="581"/>
  <c r="G25" i="581"/>
  <c r="L14" i="581"/>
  <c r="E20" i="524"/>
  <c r="L11" i="524"/>
  <c r="K13" i="524"/>
  <c r="L13" i="581"/>
  <c r="D74" i="523"/>
  <c r="J23" i="581"/>
  <c r="L10" i="524"/>
  <c r="L51" i="523"/>
  <c r="J25" i="581"/>
  <c r="J21" i="581"/>
  <c r="M51" i="523"/>
  <c r="J21" i="523"/>
  <c r="K18" i="524"/>
  <c r="K14" i="524"/>
  <c r="I51" i="523"/>
  <c r="M21" i="523"/>
  <c r="F20" i="524"/>
  <c r="E21" i="523"/>
  <c r="D21" i="523"/>
  <c r="I20" i="524"/>
  <c r="L11" i="581"/>
  <c r="K15" i="524"/>
  <c r="K21" i="523"/>
  <c r="L7" i="524"/>
  <c r="J20" i="581"/>
  <c r="J19" i="581"/>
  <c r="K17" i="524"/>
  <c r="K20" i="524"/>
  <c r="K51" i="523"/>
  <c r="X74" i="664" l="1"/>
  <c r="N74" i="523"/>
  <c r="N183" i="664"/>
  <c r="N77" i="664"/>
  <c r="O163" i="664"/>
  <c r="J91" i="664"/>
  <c r="J107" i="664" s="1"/>
  <c r="M65" i="664"/>
  <c r="M74" i="664" s="1"/>
  <c r="O52" i="664"/>
  <c r="O53" i="664"/>
  <c r="N62" i="664"/>
  <c r="N86" i="664" s="1"/>
  <c r="Z104" i="664"/>
  <c r="Z181" i="664"/>
  <c r="L98" i="664"/>
  <c r="Z59" i="664"/>
  <c r="Z189" i="664" s="1"/>
  <c r="AA4" i="664"/>
  <c r="O104" i="664"/>
  <c r="Y189" i="664"/>
  <c r="Y65" i="664"/>
  <c r="Y74" i="664" s="1"/>
  <c r="AA175" i="664"/>
  <c r="U96" i="664"/>
  <c r="U97" i="664" s="1"/>
  <c r="U211" i="664" s="1"/>
  <c r="L192" i="664"/>
  <c r="L87" i="664"/>
  <c r="L93" i="664"/>
  <c r="Z169" i="664"/>
  <c r="T106" i="664"/>
  <c r="K90" i="664"/>
  <c r="O59" i="664"/>
  <c r="Y102" i="664"/>
  <c r="Y92" i="664"/>
  <c r="Y198" i="664" s="1"/>
  <c r="AA12" i="664"/>
  <c r="O75" i="664"/>
  <c r="O51" i="664"/>
  <c r="Z161" i="664"/>
  <c r="Z75" i="664"/>
  <c r="Z51" i="664"/>
  <c r="Z110" i="664"/>
  <c r="P11" i="664"/>
  <c r="AA11" i="664"/>
  <c r="P32" i="664"/>
  <c r="AA32" i="664"/>
  <c r="P31" i="664"/>
  <c r="AA31" i="664"/>
  <c r="AA25" i="664"/>
  <c r="O64" i="664"/>
  <c r="Z64" i="664"/>
  <c r="Z174" i="664"/>
  <c r="AA24" i="664"/>
  <c r="Z105" i="664"/>
  <c r="Z173" i="664"/>
  <c r="Z63" i="664"/>
  <c r="AA23" i="664"/>
  <c r="O61" i="664"/>
  <c r="Z61" i="664"/>
  <c r="Z171" i="664"/>
  <c r="Y191" i="664"/>
  <c r="Y85" i="664"/>
  <c r="Y190" i="664"/>
  <c r="Y84" i="664"/>
  <c r="AA22" i="664"/>
  <c r="O60" i="664"/>
  <c r="Z60" i="664"/>
  <c r="Z170" i="664"/>
  <c r="AB21" i="664"/>
  <c r="AA20" i="664"/>
  <c r="O58" i="664"/>
  <c r="Y188" i="664"/>
  <c r="Y82" i="664"/>
  <c r="Z58" i="664"/>
  <c r="Z168" i="664"/>
  <c r="Y187" i="664"/>
  <c r="Y81" i="664"/>
  <c r="Z57" i="664"/>
  <c r="Z167" i="664"/>
  <c r="AA19" i="664"/>
  <c r="O57" i="664"/>
  <c r="AA18" i="664"/>
  <c r="O56" i="664"/>
  <c r="Y186" i="664"/>
  <c r="Y80" i="664"/>
  <c r="Z56" i="664"/>
  <c r="Z166" i="664"/>
  <c r="AA17" i="664"/>
  <c r="O55" i="664"/>
  <c r="W200" i="664"/>
  <c r="V96" i="664"/>
  <c r="V97" i="664" s="1"/>
  <c r="V211" i="664" s="1"/>
  <c r="W199" i="664"/>
  <c r="Z55" i="664"/>
  <c r="Z165" i="664"/>
  <c r="X93" i="664"/>
  <c r="X199" i="664" s="1"/>
  <c r="Y185" i="664"/>
  <c r="Y79" i="664"/>
  <c r="Y184" i="664"/>
  <c r="Y78" i="664"/>
  <c r="Z54" i="664"/>
  <c r="Z164" i="664"/>
  <c r="AA16" i="664"/>
  <c r="O54" i="664"/>
  <c r="V200" i="664"/>
  <c r="W100" i="664"/>
  <c r="W101" i="664" s="1"/>
  <c r="W103" i="664" s="1"/>
  <c r="W107" i="664"/>
  <c r="X192" i="664"/>
  <c r="X87" i="664"/>
  <c r="X91" i="664" s="1"/>
  <c r="X100" i="664" s="1"/>
  <c r="X101" i="664" s="1"/>
  <c r="X103" i="664" s="1"/>
  <c r="W96" i="664"/>
  <c r="W97" i="664" s="1"/>
  <c r="W202" i="664"/>
  <c r="AA14" i="664"/>
  <c r="Y182" i="664"/>
  <c r="Y76" i="664"/>
  <c r="Y109" i="664"/>
  <c r="Y176" i="664" s="1"/>
  <c r="Z52" i="664"/>
  <c r="Z162" i="664"/>
  <c r="A23" i="512"/>
  <c r="I96" i="664"/>
  <c r="O181" i="664"/>
  <c r="J200" i="664"/>
  <c r="K95" i="664"/>
  <c r="K96" i="664" s="1"/>
  <c r="I103" i="664"/>
  <c r="O161" i="664"/>
  <c r="P49" i="664"/>
  <c r="AB49" i="664" s="1"/>
  <c r="P48" i="664"/>
  <c r="AB48" i="664" s="1"/>
  <c r="P47" i="664"/>
  <c r="AB47" i="664" s="1"/>
  <c r="H97" i="664"/>
  <c r="P167" i="670"/>
  <c r="P67" i="670"/>
  <c r="J182" i="670"/>
  <c r="O169" i="664"/>
  <c r="Q59" i="670"/>
  <c r="R22" i="670"/>
  <c r="Q159" i="670"/>
  <c r="Q50" i="670"/>
  <c r="R13" i="670"/>
  <c r="Q150" i="670"/>
  <c r="L16" i="581"/>
  <c r="P12" i="664"/>
  <c r="P63" i="664" s="1"/>
  <c r="O110" i="664"/>
  <c r="K199" i="664"/>
  <c r="K200" i="664"/>
  <c r="J95" i="664"/>
  <c r="L59" i="581"/>
  <c r="N21" i="523"/>
  <c r="N51" i="523"/>
  <c r="K87" i="670"/>
  <c r="K94" i="670"/>
  <c r="K181" i="670"/>
  <c r="K81" i="670"/>
  <c r="K82" i="670" s="1"/>
  <c r="I88" i="670"/>
  <c r="R152" i="670"/>
  <c r="R52" i="670"/>
  <c r="R7" i="670"/>
  <c r="Q160" i="670"/>
  <c r="O53" i="670"/>
  <c r="O57" i="670"/>
  <c r="O50" i="670"/>
  <c r="O54" i="670"/>
  <c r="O58" i="670"/>
  <c r="O51" i="670"/>
  <c r="O59" i="670"/>
  <c r="O52" i="670"/>
  <c r="O91" i="670"/>
  <c r="O97" i="670"/>
  <c r="O55" i="670"/>
  <c r="O65" i="670"/>
  <c r="S65" i="670" s="1"/>
  <c r="O56" i="670"/>
  <c r="O48" i="670"/>
  <c r="O154" i="670"/>
  <c r="O165" i="670"/>
  <c r="O155" i="670"/>
  <c r="O148" i="670"/>
  <c r="O156" i="670"/>
  <c r="O49" i="670"/>
  <c r="O157" i="670"/>
  <c r="O149" i="670"/>
  <c r="N89" i="670"/>
  <c r="N79" i="670"/>
  <c r="N92" i="664"/>
  <c r="N198" i="664" s="1"/>
  <c r="N102" i="664"/>
  <c r="N80" i="664"/>
  <c r="N186" i="664"/>
  <c r="R72" i="670"/>
  <c r="R172" i="670"/>
  <c r="K48" i="581"/>
  <c r="K57" i="581"/>
  <c r="N78" i="664"/>
  <c r="N184" i="664"/>
  <c r="M175" i="670"/>
  <c r="M75" i="670"/>
  <c r="O167" i="664"/>
  <c r="P19" i="664"/>
  <c r="Q38" i="670"/>
  <c r="R38" i="670" s="1"/>
  <c r="P62" i="670"/>
  <c r="O164" i="664"/>
  <c r="P16" i="664"/>
  <c r="R156" i="670"/>
  <c r="R56" i="670"/>
  <c r="R151" i="670"/>
  <c r="R51" i="670"/>
  <c r="M61" i="670"/>
  <c r="M80" i="670" s="1"/>
  <c r="M161" i="670"/>
  <c r="J94" i="670"/>
  <c r="J87" i="670"/>
  <c r="O162" i="664"/>
  <c r="P14" i="664"/>
  <c r="Q158" i="670"/>
  <c r="Q58" i="670"/>
  <c r="Q92" i="670"/>
  <c r="R21" i="670"/>
  <c r="N66" i="670"/>
  <c r="N166" i="670"/>
  <c r="N69" i="670"/>
  <c r="N169" i="670"/>
  <c r="N73" i="670"/>
  <c r="N173" i="670"/>
  <c r="N74" i="670"/>
  <c r="N174" i="670"/>
  <c r="N79" i="664"/>
  <c r="N185" i="664"/>
  <c r="N82" i="664"/>
  <c r="N188" i="664"/>
  <c r="P4" i="664"/>
  <c r="P66" i="670"/>
  <c r="P166" i="670"/>
  <c r="P96" i="670"/>
  <c r="O174" i="664"/>
  <c r="P25" i="664"/>
  <c r="P74" i="670"/>
  <c r="P174" i="670"/>
  <c r="O166" i="664"/>
  <c r="P18" i="664"/>
  <c r="N85" i="664"/>
  <c r="N191" i="664"/>
  <c r="O170" i="664"/>
  <c r="P22" i="664"/>
  <c r="L76" i="670"/>
  <c r="L78" i="670" s="1"/>
  <c r="L176" i="670"/>
  <c r="M180" i="670"/>
  <c r="N81" i="664"/>
  <c r="N187" i="664"/>
  <c r="O105" i="664"/>
  <c r="O173" i="664"/>
  <c r="P24" i="664"/>
  <c r="O175" i="664"/>
  <c r="P9" i="664"/>
  <c r="AB9" i="664" s="1"/>
  <c r="A27" i="581"/>
  <c r="Q69" i="670"/>
  <c r="Q169" i="670"/>
  <c r="P70" i="670"/>
  <c r="P170" i="670"/>
  <c r="R6" i="670"/>
  <c r="N96" i="670"/>
  <c r="N60" i="670"/>
  <c r="N71" i="670"/>
  <c r="N171" i="670"/>
  <c r="N170" i="670"/>
  <c r="N70" i="670"/>
  <c r="P17" i="664"/>
  <c r="O165" i="664"/>
  <c r="Q21" i="664"/>
  <c r="R12" i="670"/>
  <c r="Q149" i="670"/>
  <c r="Q49" i="670"/>
  <c r="R20" i="670"/>
  <c r="Q57" i="670"/>
  <c r="Q157" i="670"/>
  <c r="L80" i="670"/>
  <c r="S55" i="670"/>
  <c r="Q13" i="664"/>
  <c r="AC13" i="664" s="1"/>
  <c r="N83" i="664"/>
  <c r="N189" i="664"/>
  <c r="L193" i="664"/>
  <c r="L88" i="664"/>
  <c r="Q73" i="670"/>
  <c r="Q173" i="670"/>
  <c r="Q68" i="670"/>
  <c r="Q168" i="670"/>
  <c r="N84" i="664"/>
  <c r="N190" i="664"/>
  <c r="M176" i="664"/>
  <c r="N76" i="664"/>
  <c r="N182" i="664"/>
  <c r="P75" i="670"/>
  <c r="P175" i="670"/>
  <c r="R16" i="670"/>
  <c r="Q153" i="670"/>
  <c r="Q53" i="670"/>
  <c r="N68" i="670"/>
  <c r="N168" i="670"/>
  <c r="N72" i="670"/>
  <c r="N172" i="670"/>
  <c r="N67" i="670"/>
  <c r="N167" i="670"/>
  <c r="J184" i="670"/>
  <c r="J83" i="670"/>
  <c r="J84" i="670" s="1"/>
  <c r="O168" i="664"/>
  <c r="P20" i="664"/>
  <c r="L64" i="670"/>
  <c r="O171" i="664"/>
  <c r="P23" i="664"/>
  <c r="N109" i="664"/>
  <c r="C63" i="523"/>
  <c r="C72" i="512"/>
  <c r="D22" i="512"/>
  <c r="C51" i="523"/>
  <c r="C22" i="512"/>
  <c r="C21" i="523"/>
  <c r="C74" i="523"/>
  <c r="J52" i="523"/>
  <c r="K22" i="523"/>
  <c r="L20" i="524"/>
  <c r="M11" i="524"/>
  <c r="M12" i="581"/>
  <c r="E21" i="524"/>
  <c r="D21" i="524"/>
  <c r="L18" i="581"/>
  <c r="E23" i="512"/>
  <c r="L18" i="524"/>
  <c r="F22" i="523"/>
  <c r="H21" i="524"/>
  <c r="G21" i="524"/>
  <c r="L21" i="524"/>
  <c r="K52" i="523"/>
  <c r="J26" i="581"/>
  <c r="E26" i="581"/>
  <c r="L15" i="524"/>
  <c r="K26" i="581"/>
  <c r="F52" i="523"/>
  <c r="M52" i="523"/>
  <c r="G22" i="523"/>
  <c r="H52" i="523"/>
  <c r="K25" i="581"/>
  <c r="L16" i="524"/>
  <c r="M7" i="524"/>
  <c r="K22" i="581"/>
  <c r="L19" i="524"/>
  <c r="L13" i="524"/>
  <c r="K17" i="581"/>
  <c r="M8" i="524"/>
  <c r="K21" i="524"/>
  <c r="L22" i="523"/>
  <c r="D22" i="523"/>
  <c r="D26" i="581"/>
  <c r="F26" i="581"/>
  <c r="I52" i="523"/>
  <c r="H26" i="581"/>
  <c r="E69" i="524"/>
  <c r="F21" i="524"/>
  <c r="M11" i="581"/>
  <c r="K23" i="581"/>
  <c r="D52" i="523"/>
  <c r="D62" i="523"/>
  <c r="L52" i="523"/>
  <c r="M10" i="581"/>
  <c r="L17" i="524"/>
  <c r="J22" i="523"/>
  <c r="K24" i="581"/>
  <c r="E52" i="523"/>
  <c r="I21" i="524"/>
  <c r="K18" i="581"/>
  <c r="I22" i="523"/>
  <c r="K19" i="581"/>
  <c r="G26" i="581"/>
  <c r="M9" i="524"/>
  <c r="M14" i="581"/>
  <c r="M52" i="581"/>
  <c r="M22" i="523"/>
  <c r="J21" i="524"/>
  <c r="K21" i="581"/>
  <c r="L14" i="524"/>
  <c r="M10" i="524"/>
  <c r="H22" i="523"/>
  <c r="E22" i="523"/>
  <c r="I26" i="581"/>
  <c r="M13" i="581"/>
  <c r="G52" i="523"/>
  <c r="Z83" i="664" l="1"/>
  <c r="O183" i="664"/>
  <c r="O77" i="664"/>
  <c r="P163" i="664"/>
  <c r="AA161" i="664"/>
  <c r="J100" i="664"/>
  <c r="J101" i="664" s="1"/>
  <c r="K91" i="664"/>
  <c r="K107" i="664" s="1"/>
  <c r="AE107" i="664" s="1"/>
  <c r="N65" i="664"/>
  <c r="N74" i="664" s="1"/>
  <c r="P53" i="664"/>
  <c r="P52" i="664"/>
  <c r="O62" i="664"/>
  <c r="O86" i="664" s="1"/>
  <c r="AA169" i="664"/>
  <c r="AA53" i="664"/>
  <c r="M93" i="664"/>
  <c r="AA104" i="664"/>
  <c r="AB4" i="664"/>
  <c r="P104" i="664"/>
  <c r="Z65" i="664"/>
  <c r="Z74" i="664" s="1"/>
  <c r="AB175" i="664"/>
  <c r="U106" i="664"/>
  <c r="M192" i="664"/>
  <c r="M98" i="664"/>
  <c r="M87" i="664"/>
  <c r="L90" i="664"/>
  <c r="Q11" i="664"/>
  <c r="AB11" i="664"/>
  <c r="Z102" i="664"/>
  <c r="Z92" i="664"/>
  <c r="Z198" i="664" s="1"/>
  <c r="I97" i="664"/>
  <c r="AB12" i="664"/>
  <c r="P75" i="664"/>
  <c r="P51" i="664"/>
  <c r="P59" i="664"/>
  <c r="P189" i="664" s="1"/>
  <c r="AA75" i="664"/>
  <c r="AA110" i="664"/>
  <c r="AA51" i="664"/>
  <c r="AA181" i="664"/>
  <c r="AA59" i="664"/>
  <c r="AA189" i="664" s="1"/>
  <c r="Q32" i="664"/>
  <c r="AB32" i="664"/>
  <c r="Q31" i="664"/>
  <c r="AB31" i="664"/>
  <c r="AB25" i="664"/>
  <c r="P64" i="664"/>
  <c r="AA64" i="664"/>
  <c r="AA174" i="664"/>
  <c r="AB24" i="664"/>
  <c r="AA105" i="664"/>
  <c r="AA173" i="664"/>
  <c r="AA63" i="664"/>
  <c r="AB23" i="664"/>
  <c r="P61" i="664"/>
  <c r="Z191" i="664"/>
  <c r="Z85" i="664"/>
  <c r="AA61" i="664"/>
  <c r="AA171" i="664"/>
  <c r="AB22" i="664"/>
  <c r="P60" i="664"/>
  <c r="AA60" i="664"/>
  <c r="AA170" i="664"/>
  <c r="Z190" i="664"/>
  <c r="Z84" i="664"/>
  <c r="AC21" i="664"/>
  <c r="Z188" i="664"/>
  <c r="Z82" i="664"/>
  <c r="AB20" i="664"/>
  <c r="P58" i="664"/>
  <c r="AA58" i="664"/>
  <c r="AA168" i="664"/>
  <c r="AB19" i="664"/>
  <c r="P57" i="664"/>
  <c r="AA57" i="664"/>
  <c r="AA167" i="664"/>
  <c r="Z81" i="664"/>
  <c r="Z187" i="664"/>
  <c r="V106" i="664"/>
  <c r="Z80" i="664"/>
  <c r="Z186" i="664"/>
  <c r="AB18" i="664"/>
  <c r="P56" i="664"/>
  <c r="X94" i="664"/>
  <c r="X200" i="664" s="1"/>
  <c r="AA56" i="664"/>
  <c r="AA166" i="664"/>
  <c r="AB17" i="664"/>
  <c r="P55" i="664"/>
  <c r="Z79" i="664"/>
  <c r="Z185" i="664"/>
  <c r="K202" i="664"/>
  <c r="AA55" i="664"/>
  <c r="AA165" i="664"/>
  <c r="AA54" i="664"/>
  <c r="AA164" i="664"/>
  <c r="Z184" i="664"/>
  <c r="Z78" i="664"/>
  <c r="AB16" i="664"/>
  <c r="P54" i="664"/>
  <c r="Y87" i="664"/>
  <c r="Y91" i="664" s="1"/>
  <c r="Y192" i="664"/>
  <c r="Z109" i="664"/>
  <c r="Z176" i="664" s="1"/>
  <c r="Z76" i="664"/>
  <c r="Z182" i="664"/>
  <c r="AA52" i="664"/>
  <c r="AA162" i="664"/>
  <c r="X108" i="664"/>
  <c r="AB14" i="664"/>
  <c r="Y93" i="664"/>
  <c r="W211" i="664"/>
  <c r="W106" i="664"/>
  <c r="Y98" i="664"/>
  <c r="A24" i="512"/>
  <c r="P12" i="581"/>
  <c r="P9" i="524"/>
  <c r="K97" i="664"/>
  <c r="J202" i="664"/>
  <c r="H106" i="664"/>
  <c r="H211" i="664"/>
  <c r="Q47" i="664"/>
  <c r="AC47" i="664" s="1"/>
  <c r="Q48" i="664"/>
  <c r="AC48" i="664" s="1"/>
  <c r="Q49" i="664"/>
  <c r="AC49" i="664" s="1"/>
  <c r="S94" i="670"/>
  <c r="K182" i="670"/>
  <c r="P169" i="664"/>
  <c r="P161" i="664"/>
  <c r="R50" i="670"/>
  <c r="R150" i="670"/>
  <c r="Q67" i="670"/>
  <c r="Q167" i="670"/>
  <c r="R159" i="670"/>
  <c r="R59" i="670"/>
  <c r="S59" i="670" s="1"/>
  <c r="M16" i="581"/>
  <c r="P181" i="664"/>
  <c r="Q12" i="664"/>
  <c r="Q63" i="664" s="1"/>
  <c r="P110" i="664"/>
  <c r="J96" i="664"/>
  <c r="M86" i="670"/>
  <c r="M64" i="670"/>
  <c r="N22" i="523"/>
  <c r="M59" i="581"/>
  <c r="N52" i="523"/>
  <c r="K83" i="670"/>
  <c r="K84" i="670" s="1"/>
  <c r="K184" i="670"/>
  <c r="R62" i="670"/>
  <c r="R13" i="664"/>
  <c r="AD13" i="664" s="1"/>
  <c r="A28" i="581"/>
  <c r="M181" i="670"/>
  <c r="M81" i="670"/>
  <c r="M82" i="670" s="1"/>
  <c r="N180" i="670"/>
  <c r="O96" i="670"/>
  <c r="O60" i="670"/>
  <c r="S48" i="670"/>
  <c r="O68" i="670"/>
  <c r="O168" i="670"/>
  <c r="O174" i="670"/>
  <c r="O74" i="670"/>
  <c r="R169" i="670"/>
  <c r="R69" i="670"/>
  <c r="S52" i="670"/>
  <c r="L87" i="670"/>
  <c r="L95" i="670"/>
  <c r="O82" i="664"/>
  <c r="O188" i="664"/>
  <c r="J193" i="670"/>
  <c r="J93" i="670"/>
  <c r="Q70" i="670"/>
  <c r="Q170" i="670"/>
  <c r="L181" i="670"/>
  <c r="L81" i="670"/>
  <c r="L82" i="670" s="1"/>
  <c r="Q74" i="670"/>
  <c r="Q174" i="670"/>
  <c r="Q66" i="670"/>
  <c r="Q166" i="670"/>
  <c r="Q96" i="670"/>
  <c r="R21" i="664"/>
  <c r="Q17" i="664"/>
  <c r="P165" i="664"/>
  <c r="Q9" i="664"/>
  <c r="AC9" i="664" s="1"/>
  <c r="P175" i="664"/>
  <c r="Q24" i="664"/>
  <c r="P105" i="664"/>
  <c r="P173" i="664"/>
  <c r="O80" i="664"/>
  <c r="O186" i="664"/>
  <c r="O92" i="664"/>
  <c r="O198" i="664" s="1"/>
  <c r="O102" i="664"/>
  <c r="Q14" i="664"/>
  <c r="P162" i="664"/>
  <c r="M76" i="670"/>
  <c r="M78" i="670" s="1"/>
  <c r="M176" i="670"/>
  <c r="R68" i="670"/>
  <c r="R168" i="670"/>
  <c r="S51" i="670"/>
  <c r="R173" i="670"/>
  <c r="R73" i="670"/>
  <c r="S56" i="670"/>
  <c r="L94" i="664"/>
  <c r="L199" i="664"/>
  <c r="O73" i="670"/>
  <c r="O173" i="670"/>
  <c r="O79" i="670"/>
  <c r="O89" i="670"/>
  <c r="S89" i="670" s="1"/>
  <c r="S91" i="670"/>
  <c r="O170" i="670"/>
  <c r="O70" i="670"/>
  <c r="R160" i="670"/>
  <c r="I90" i="670"/>
  <c r="K88" i="670"/>
  <c r="K90" i="670" s="1"/>
  <c r="Q25" i="664"/>
  <c r="P174" i="664"/>
  <c r="R158" i="670"/>
  <c r="R92" i="670"/>
  <c r="S92" i="670" s="1"/>
  <c r="R58" i="670"/>
  <c r="S58" i="670" s="1"/>
  <c r="Q62" i="670"/>
  <c r="O191" i="664"/>
  <c r="O85" i="664"/>
  <c r="Q20" i="664"/>
  <c r="P168" i="664"/>
  <c r="M193" i="664"/>
  <c r="M88" i="664"/>
  <c r="R157" i="670"/>
  <c r="R57" i="670"/>
  <c r="O84" i="664"/>
  <c r="O190" i="664"/>
  <c r="Q18" i="664"/>
  <c r="P166" i="664"/>
  <c r="O189" i="664"/>
  <c r="O83" i="664"/>
  <c r="Q4" i="664"/>
  <c r="O182" i="664"/>
  <c r="O76" i="664"/>
  <c r="J88" i="670"/>
  <c r="J90" i="670" s="1"/>
  <c r="O78" i="664"/>
  <c r="O184" i="664"/>
  <c r="O187" i="664"/>
  <c r="O81" i="664"/>
  <c r="O166" i="670"/>
  <c r="O66" i="670"/>
  <c r="O69" i="670"/>
  <c r="O169" i="670"/>
  <c r="O171" i="670"/>
  <c r="O71" i="670"/>
  <c r="S71" i="670" s="1"/>
  <c r="S54" i="670"/>
  <c r="N176" i="664"/>
  <c r="N75" i="670"/>
  <c r="N175" i="670"/>
  <c r="Q23" i="664"/>
  <c r="P171" i="664"/>
  <c r="R153" i="670"/>
  <c r="R53" i="670"/>
  <c r="R49" i="670"/>
  <c r="R149" i="670"/>
  <c r="O185" i="664"/>
  <c r="O79" i="664"/>
  <c r="N161" i="670"/>
  <c r="N61" i="670"/>
  <c r="N80" i="670" s="1"/>
  <c r="O109" i="664"/>
  <c r="Q22" i="664"/>
  <c r="P170" i="664"/>
  <c r="P61" i="670"/>
  <c r="P161" i="670"/>
  <c r="Q16" i="664"/>
  <c r="P164" i="664"/>
  <c r="Q19" i="664"/>
  <c r="P167" i="664"/>
  <c r="O72" i="670"/>
  <c r="S72" i="670" s="1"/>
  <c r="O172" i="670"/>
  <c r="O167" i="670"/>
  <c r="O67" i="670"/>
  <c r="S50" i="670"/>
  <c r="Q60" i="670"/>
  <c r="L48" i="581"/>
  <c r="L57" i="581"/>
  <c r="C52" i="523"/>
  <c r="D23" i="512"/>
  <c r="C62" i="523"/>
  <c r="C23" i="512"/>
  <c r="C22" i="523"/>
  <c r="N12" i="581"/>
  <c r="G23" i="523"/>
  <c r="L22" i="524"/>
  <c r="M53" i="523"/>
  <c r="M23" i="523"/>
  <c r="E23" i="523"/>
  <c r="G27" i="581"/>
  <c r="E24" i="512"/>
  <c r="N11" i="581"/>
  <c r="L26" i="581"/>
  <c r="H27" i="581"/>
  <c r="G53" i="523"/>
  <c r="M16" i="524"/>
  <c r="I22" i="524"/>
  <c r="N10" i="524"/>
  <c r="N11" i="524"/>
  <c r="E53" i="523"/>
  <c r="L20" i="581"/>
  <c r="D53" i="523"/>
  <c r="I27" i="581"/>
  <c r="E73" i="512"/>
  <c r="M17" i="524"/>
  <c r="M22" i="524"/>
  <c r="M19" i="524"/>
  <c r="E22" i="524"/>
  <c r="H53" i="523"/>
  <c r="J27" i="581"/>
  <c r="I23" i="523"/>
  <c r="D27" i="581"/>
  <c r="F27" i="581"/>
  <c r="L24" i="581"/>
  <c r="M21" i="524"/>
  <c r="H22" i="524"/>
  <c r="M15" i="524"/>
  <c r="M13" i="524"/>
  <c r="L53" i="523"/>
  <c r="N13" i="581"/>
  <c r="M20" i="524"/>
  <c r="N7" i="524"/>
  <c r="L19" i="581"/>
  <c r="L27" i="581"/>
  <c r="K27" i="581"/>
  <c r="J23" i="523"/>
  <c r="K22" i="524"/>
  <c r="H69" i="524"/>
  <c r="N9" i="524"/>
  <c r="I53" i="523"/>
  <c r="F22" i="524"/>
  <c r="G22" i="524"/>
  <c r="N8" i="524"/>
  <c r="L25" i="581"/>
  <c r="M19" i="581"/>
  <c r="K23" i="523"/>
  <c r="M18" i="524"/>
  <c r="E27" i="581"/>
  <c r="E71" i="512"/>
  <c r="H23" i="523"/>
  <c r="D22" i="524"/>
  <c r="N52" i="581"/>
  <c r="L22" i="581"/>
  <c r="L21" i="581"/>
  <c r="F69" i="524"/>
  <c r="F53" i="523"/>
  <c r="N10" i="581"/>
  <c r="M14" i="524"/>
  <c r="L23" i="523"/>
  <c r="L17" i="581"/>
  <c r="K53" i="523"/>
  <c r="D23" i="523"/>
  <c r="N14" i="581"/>
  <c r="F23" i="523"/>
  <c r="J53" i="523"/>
  <c r="L23" i="581"/>
  <c r="J22" i="524"/>
  <c r="C71" i="512" l="1"/>
  <c r="K100" i="664"/>
  <c r="K101" i="664" s="1"/>
  <c r="J103" i="664"/>
  <c r="P183" i="664"/>
  <c r="P77" i="664"/>
  <c r="Q163" i="664"/>
  <c r="Q52" i="664"/>
  <c r="L91" i="664"/>
  <c r="L108" i="664" s="1"/>
  <c r="O65" i="664"/>
  <c r="O74" i="664" s="1"/>
  <c r="Q53" i="664"/>
  <c r="P62" i="664"/>
  <c r="P86" i="664" s="1"/>
  <c r="AB59" i="664"/>
  <c r="AB83" i="664" s="1"/>
  <c r="AB53" i="664"/>
  <c r="I211" i="664"/>
  <c r="N192" i="664"/>
  <c r="N87" i="664"/>
  <c r="AB104" i="664"/>
  <c r="AC4" i="664"/>
  <c r="Q104" i="664"/>
  <c r="AC175" i="664"/>
  <c r="AA65" i="664"/>
  <c r="AA74" i="664" s="1"/>
  <c r="AA83" i="664"/>
  <c r="N93" i="664"/>
  <c r="N98" i="664"/>
  <c r="AB169" i="664"/>
  <c r="M90" i="664"/>
  <c r="I106" i="664"/>
  <c r="AB110" i="664"/>
  <c r="AB51" i="664"/>
  <c r="AB75" i="664"/>
  <c r="AB181" i="664"/>
  <c r="AC12" i="664"/>
  <c r="Q75" i="664"/>
  <c r="Q51" i="664"/>
  <c r="Q59" i="664"/>
  <c r="AA102" i="664"/>
  <c r="AA92" i="664"/>
  <c r="AA198" i="664" s="1"/>
  <c r="AB161" i="664"/>
  <c r="R11" i="664"/>
  <c r="AD11" i="664" s="1"/>
  <c r="AC11" i="664"/>
  <c r="R32" i="664"/>
  <c r="AD32" i="664" s="1"/>
  <c r="AC32" i="664"/>
  <c r="R31" i="664"/>
  <c r="AC31" i="664"/>
  <c r="AC25" i="664"/>
  <c r="Q64" i="664"/>
  <c r="AB64" i="664"/>
  <c r="AB174" i="664"/>
  <c r="AC24" i="664"/>
  <c r="AB105" i="664"/>
  <c r="AB173" i="664"/>
  <c r="AB63" i="664"/>
  <c r="AC23" i="664"/>
  <c r="Q61" i="664"/>
  <c r="AA191" i="664"/>
  <c r="AA85" i="664"/>
  <c r="AB61" i="664"/>
  <c r="AB171" i="664"/>
  <c r="X95" i="664"/>
  <c r="X202" i="664" s="1"/>
  <c r="AA190" i="664"/>
  <c r="AA84" i="664"/>
  <c r="AC22" i="664"/>
  <c r="Q60" i="664"/>
  <c r="AB60" i="664"/>
  <c r="AB170" i="664"/>
  <c r="AD21" i="664"/>
  <c r="AA188" i="664"/>
  <c r="AA82" i="664"/>
  <c r="AC20" i="664"/>
  <c r="Q58" i="664"/>
  <c r="AB58" i="664"/>
  <c r="AB168" i="664"/>
  <c r="AA187" i="664"/>
  <c r="AA81" i="664"/>
  <c r="AC19" i="664"/>
  <c r="Q57" i="664"/>
  <c r="AB57" i="664"/>
  <c r="AB167" i="664"/>
  <c r="AA80" i="664"/>
  <c r="AA186" i="664"/>
  <c r="Z93" i="664"/>
  <c r="Z199" i="664" s="1"/>
  <c r="AB56" i="664"/>
  <c r="AB166" i="664"/>
  <c r="AC18" i="664"/>
  <c r="Q56" i="664"/>
  <c r="Z98" i="664"/>
  <c r="AA185" i="664"/>
  <c r="AA79" i="664"/>
  <c r="AC17" i="664"/>
  <c r="Q55" i="664"/>
  <c r="AB55" i="664"/>
  <c r="AB165" i="664"/>
  <c r="AC16" i="664"/>
  <c r="Q54" i="664"/>
  <c r="AB54" i="664"/>
  <c r="AB164" i="664"/>
  <c r="AA78" i="664"/>
  <c r="AA184" i="664"/>
  <c r="Y199" i="664"/>
  <c r="Y94" i="664"/>
  <c r="Y200" i="664" s="1"/>
  <c r="AB52" i="664"/>
  <c r="AB162" i="664"/>
  <c r="AA182" i="664"/>
  <c r="AA109" i="664"/>
  <c r="AA176" i="664" s="1"/>
  <c r="AA76" i="664"/>
  <c r="Z192" i="664"/>
  <c r="Z87" i="664"/>
  <c r="Z91" i="664" s="1"/>
  <c r="Y100" i="664"/>
  <c r="Y101" i="664" s="1"/>
  <c r="Y103" i="664" s="1"/>
  <c r="Y108" i="664"/>
  <c r="AC14" i="664"/>
  <c r="A25" i="512"/>
  <c r="Q181" i="664"/>
  <c r="K211" i="664"/>
  <c r="K106" i="664"/>
  <c r="J97" i="664"/>
  <c r="R49" i="664"/>
  <c r="AD49" i="664" s="1"/>
  <c r="R48" i="664"/>
  <c r="AD48" i="664" s="1"/>
  <c r="R47" i="664"/>
  <c r="AD47" i="664" s="1"/>
  <c r="P83" i="664"/>
  <c r="R60" i="670"/>
  <c r="R75" i="670" s="1"/>
  <c r="S73" i="670"/>
  <c r="S68" i="670"/>
  <c r="R167" i="670"/>
  <c r="R67" i="670"/>
  <c r="S67" i="670" s="1"/>
  <c r="N16" i="581"/>
  <c r="R12" i="664"/>
  <c r="R63" i="664" s="1"/>
  <c r="Q110" i="664"/>
  <c r="M182" i="670"/>
  <c r="S62" i="670"/>
  <c r="L95" i="664"/>
  <c r="N53" i="523"/>
  <c r="N59" i="581"/>
  <c r="N23" i="523"/>
  <c r="M83" i="670"/>
  <c r="M84" i="670" s="1"/>
  <c r="M184" i="670"/>
  <c r="M87" i="670"/>
  <c r="M95" i="670"/>
  <c r="N81" i="670"/>
  <c r="N82" i="670" s="1"/>
  <c r="N181" i="670"/>
  <c r="L184" i="670"/>
  <c r="L83" i="670"/>
  <c r="L84" i="670" s="1"/>
  <c r="R16" i="664"/>
  <c r="Q164" i="664"/>
  <c r="Q171" i="664"/>
  <c r="R23" i="664"/>
  <c r="N193" i="664"/>
  <c r="N88" i="664"/>
  <c r="R4" i="664"/>
  <c r="R174" i="670"/>
  <c r="R74" i="670"/>
  <c r="S74" i="670" s="1"/>
  <c r="S57" i="670"/>
  <c r="R17" i="664"/>
  <c r="Q165" i="664"/>
  <c r="O61" i="670"/>
  <c r="O80" i="670" s="1"/>
  <c r="O161" i="670"/>
  <c r="A29" i="581"/>
  <c r="Q75" i="670"/>
  <c r="Q175" i="670"/>
  <c r="M94" i="664"/>
  <c r="M199" i="664"/>
  <c r="R70" i="670"/>
  <c r="S70" i="670" s="1"/>
  <c r="R170" i="670"/>
  <c r="S53" i="670"/>
  <c r="P186" i="664"/>
  <c r="P80" i="664"/>
  <c r="P82" i="664"/>
  <c r="P188" i="664"/>
  <c r="L200" i="664"/>
  <c r="P76" i="664"/>
  <c r="P182" i="664"/>
  <c r="R24" i="664"/>
  <c r="Q105" i="664"/>
  <c r="Q173" i="664"/>
  <c r="N86" i="670"/>
  <c r="N64" i="670"/>
  <c r="M48" i="581"/>
  <c r="M57" i="581"/>
  <c r="P81" i="664"/>
  <c r="P187" i="664"/>
  <c r="R14" i="664"/>
  <c r="Q162" i="664"/>
  <c r="L182" i="670"/>
  <c r="L88" i="670"/>
  <c r="L90" i="670" s="1"/>
  <c r="O175" i="670"/>
  <c r="O75" i="670"/>
  <c r="K93" i="670"/>
  <c r="K193" i="670"/>
  <c r="R22" i="664"/>
  <c r="Q170" i="664"/>
  <c r="P190" i="664"/>
  <c r="P84" i="664"/>
  <c r="P109" i="664"/>
  <c r="Q167" i="664"/>
  <c r="R19" i="664"/>
  <c r="P78" i="664"/>
  <c r="P184" i="664"/>
  <c r="P176" i="670"/>
  <c r="P76" i="670"/>
  <c r="P78" i="670" s="1"/>
  <c r="P80" i="670"/>
  <c r="P86" i="670"/>
  <c r="P64" i="670"/>
  <c r="O176" i="664"/>
  <c r="N176" i="670"/>
  <c r="N76" i="670"/>
  <c r="N78" i="670" s="1"/>
  <c r="R66" i="670"/>
  <c r="R166" i="670"/>
  <c r="S49" i="670"/>
  <c r="R96" i="670"/>
  <c r="P85" i="664"/>
  <c r="P191" i="664"/>
  <c r="P102" i="664"/>
  <c r="P92" i="664"/>
  <c r="P198" i="664" s="1"/>
  <c r="R18" i="664"/>
  <c r="Q166" i="664"/>
  <c r="R20" i="664"/>
  <c r="Q168" i="664"/>
  <c r="R25" i="664"/>
  <c r="Q174" i="664"/>
  <c r="O180" i="670"/>
  <c r="S79" i="670"/>
  <c r="R9" i="664"/>
  <c r="AD9" i="664" s="1"/>
  <c r="Q175" i="664"/>
  <c r="P185" i="664"/>
  <c r="P79" i="664"/>
  <c r="Q169" i="664"/>
  <c r="Q61" i="670"/>
  <c r="Q161" i="670"/>
  <c r="S69" i="670"/>
  <c r="Q161" i="664"/>
  <c r="C53" i="523"/>
  <c r="D24" i="512"/>
  <c r="C24" i="512"/>
  <c r="C23" i="523"/>
  <c r="C73" i="512"/>
  <c r="G23" i="524"/>
  <c r="G24" i="523"/>
  <c r="G69" i="524"/>
  <c r="I28" i="581"/>
  <c r="N16" i="524"/>
  <c r="M27" i="581"/>
  <c r="L28" i="581"/>
  <c r="O52" i="581"/>
  <c r="G28" i="581"/>
  <c r="J54" i="523"/>
  <c r="M24" i="523"/>
  <c r="N13" i="524"/>
  <c r="N23" i="524"/>
  <c r="M23" i="524"/>
  <c r="O10" i="524"/>
  <c r="F24" i="523"/>
  <c r="N17" i="524"/>
  <c r="D23" i="524"/>
  <c r="K24" i="523"/>
  <c r="N28" i="581"/>
  <c r="O11" i="524"/>
  <c r="J24" i="523"/>
  <c r="N19" i="524"/>
  <c r="O14" i="581"/>
  <c r="I23" i="524"/>
  <c r="M54" i="523"/>
  <c r="H24" i="523"/>
  <c r="O8" i="524"/>
  <c r="M18" i="581"/>
  <c r="N20" i="524"/>
  <c r="M17" i="581"/>
  <c r="L24" i="523"/>
  <c r="I54" i="523"/>
  <c r="L54" i="523"/>
  <c r="M23" i="581"/>
  <c r="K54" i="523"/>
  <c r="O7" i="524"/>
  <c r="N14" i="524"/>
  <c r="N21" i="524"/>
  <c r="O10" i="581"/>
  <c r="J23" i="524"/>
  <c r="D54" i="523"/>
  <c r="I24" i="523"/>
  <c r="F54" i="523"/>
  <c r="M25" i="581"/>
  <c r="M26" i="581"/>
  <c r="O12" i="581"/>
  <c r="J28" i="581"/>
  <c r="N19" i="581"/>
  <c r="D28" i="581"/>
  <c r="E28" i="581"/>
  <c r="K23" i="524"/>
  <c r="D24" i="523"/>
  <c r="M22" i="581"/>
  <c r="N21" i="581"/>
  <c r="F28" i="581"/>
  <c r="G54" i="523"/>
  <c r="O11" i="581"/>
  <c r="H23" i="524"/>
  <c r="H54" i="523"/>
  <c r="E24" i="523"/>
  <c r="N15" i="524"/>
  <c r="E25" i="512"/>
  <c r="M21" i="581"/>
  <c r="F23" i="524"/>
  <c r="H28" i="581"/>
  <c r="E54" i="523"/>
  <c r="E23" i="524"/>
  <c r="O13" i="581"/>
  <c r="M24" i="581"/>
  <c r="O9" i="524"/>
  <c r="N18" i="524"/>
  <c r="L23" i="524"/>
  <c r="K28" i="581"/>
  <c r="N22" i="524"/>
  <c r="M28" i="581"/>
  <c r="M20" i="581"/>
  <c r="R52" i="664" l="1"/>
  <c r="K103" i="664"/>
  <c r="Q183" i="664"/>
  <c r="Q77" i="664"/>
  <c r="AB189" i="664"/>
  <c r="AC161" i="664"/>
  <c r="R53" i="664"/>
  <c r="R77" i="664" s="1"/>
  <c r="R163" i="664"/>
  <c r="M91" i="664"/>
  <c r="M108" i="664" s="1"/>
  <c r="L100" i="664"/>
  <c r="L101" i="664" s="1"/>
  <c r="Q62" i="664"/>
  <c r="Q86" i="664" s="1"/>
  <c r="P65" i="664"/>
  <c r="P74" i="664" s="1"/>
  <c r="AC59" i="664"/>
  <c r="AC189" i="664" s="1"/>
  <c r="AC53" i="664"/>
  <c r="O93" i="664"/>
  <c r="O87" i="664"/>
  <c r="AC104" i="664"/>
  <c r="AD4" i="664"/>
  <c r="R104" i="664"/>
  <c r="AB65" i="664"/>
  <c r="AB98" i="664" s="1"/>
  <c r="AD175" i="664"/>
  <c r="AC169" i="664"/>
  <c r="AA93" i="664"/>
  <c r="AA199" i="664" s="1"/>
  <c r="O192" i="664"/>
  <c r="O98" i="664"/>
  <c r="N90" i="664"/>
  <c r="AC110" i="664"/>
  <c r="AC51" i="664"/>
  <c r="AC75" i="664"/>
  <c r="AC181" i="664"/>
  <c r="R59" i="664"/>
  <c r="R189" i="664" s="1"/>
  <c r="AD12" i="664"/>
  <c r="R75" i="664"/>
  <c r="R51" i="664"/>
  <c r="R181" i="664"/>
  <c r="AB92" i="664"/>
  <c r="AB198" i="664" s="1"/>
  <c r="AB102" i="664"/>
  <c r="AD31" i="664"/>
  <c r="AD25" i="664"/>
  <c r="R64" i="664"/>
  <c r="AC64" i="664"/>
  <c r="AC174" i="664"/>
  <c r="AD24" i="664"/>
  <c r="X96" i="664"/>
  <c r="X97" i="664" s="1"/>
  <c r="X211" i="664" s="1"/>
  <c r="AC173" i="664"/>
  <c r="AC105" i="664"/>
  <c r="AC63" i="664"/>
  <c r="AD23" i="664"/>
  <c r="R61" i="664"/>
  <c r="AB191" i="664"/>
  <c r="AB85" i="664"/>
  <c r="AC61" i="664"/>
  <c r="AC171" i="664"/>
  <c r="AD22" i="664"/>
  <c r="R60" i="664"/>
  <c r="AB190" i="664"/>
  <c r="AB84" i="664"/>
  <c r="AC60" i="664"/>
  <c r="AC170" i="664"/>
  <c r="AB188" i="664"/>
  <c r="AB82" i="664"/>
  <c r="AD20" i="664"/>
  <c r="R58" i="664"/>
  <c r="AC58" i="664"/>
  <c r="AC168" i="664"/>
  <c r="Z94" i="664"/>
  <c r="Z200" i="664" s="1"/>
  <c r="AB81" i="664"/>
  <c r="AB187" i="664"/>
  <c r="AD19" i="664"/>
  <c r="R57" i="664"/>
  <c r="AC57" i="664"/>
  <c r="AC167" i="664"/>
  <c r="AD18" i="664"/>
  <c r="R56" i="664"/>
  <c r="AC56" i="664"/>
  <c r="AC166" i="664"/>
  <c r="AB186" i="664"/>
  <c r="AB80" i="664"/>
  <c r="AB79" i="664"/>
  <c r="AB185" i="664"/>
  <c r="AC55" i="664"/>
  <c r="AC165" i="664"/>
  <c r="AD17" i="664"/>
  <c r="R55" i="664"/>
  <c r="AB184" i="664"/>
  <c r="AB78" i="664"/>
  <c r="AD16" i="664"/>
  <c r="R54" i="664"/>
  <c r="AC54" i="664"/>
  <c r="AC164" i="664"/>
  <c r="Z100" i="664"/>
  <c r="Z101" i="664" s="1"/>
  <c r="Z103" i="664" s="1"/>
  <c r="Z108" i="664"/>
  <c r="AB109" i="664"/>
  <c r="AB176" i="664" s="1"/>
  <c r="AB76" i="664"/>
  <c r="AB182" i="664"/>
  <c r="Y95" i="664"/>
  <c r="AD14" i="664"/>
  <c r="AA98" i="664"/>
  <c r="AA192" i="664"/>
  <c r="AA87" i="664"/>
  <c r="AA91" i="664" s="1"/>
  <c r="AC52" i="664"/>
  <c r="AC162" i="664"/>
  <c r="A26" i="512"/>
  <c r="R161" i="664"/>
  <c r="M200" i="664"/>
  <c r="R169" i="664"/>
  <c r="J211" i="664"/>
  <c r="J106" i="664"/>
  <c r="O64" i="670"/>
  <c r="S60" i="670"/>
  <c r="R175" i="670"/>
  <c r="N182" i="670"/>
  <c r="P7" i="524"/>
  <c r="O16" i="581"/>
  <c r="P10" i="581"/>
  <c r="R110" i="664"/>
  <c r="L202" i="664"/>
  <c r="L96" i="664"/>
  <c r="M95" i="664"/>
  <c r="N24" i="523"/>
  <c r="N54" i="523"/>
  <c r="P8" i="524"/>
  <c r="O59" i="581"/>
  <c r="P11" i="581"/>
  <c r="N83" i="670"/>
  <c r="N84" i="670" s="1"/>
  <c r="N193" i="670" s="1"/>
  <c r="N184" i="670"/>
  <c r="N95" i="670"/>
  <c r="N87" i="670"/>
  <c r="Q176" i="670"/>
  <c r="Q76" i="670"/>
  <c r="Q78" i="670" s="1"/>
  <c r="Q64" i="670"/>
  <c r="Q80" i="664"/>
  <c r="Q186" i="664"/>
  <c r="R170" i="664"/>
  <c r="R175" i="664"/>
  <c r="R174" i="664"/>
  <c r="Q82" i="664"/>
  <c r="Q188" i="664"/>
  <c r="P176" i="664"/>
  <c r="Q84" i="664"/>
  <c r="Q190" i="664"/>
  <c r="Q189" i="664"/>
  <c r="Q83" i="664"/>
  <c r="R162" i="664"/>
  <c r="R165" i="664"/>
  <c r="Q102" i="664"/>
  <c r="Q92" i="664"/>
  <c r="Q198" i="664" s="1"/>
  <c r="R171" i="664"/>
  <c r="M193" i="670"/>
  <c r="M93" i="670"/>
  <c r="O181" i="670"/>
  <c r="O81" i="670"/>
  <c r="O182" i="670" s="1"/>
  <c r="Q86" i="670"/>
  <c r="R105" i="664"/>
  <c r="R173" i="664"/>
  <c r="O176" i="670"/>
  <c r="O76" i="670"/>
  <c r="O78" i="670" s="1"/>
  <c r="O86" i="670"/>
  <c r="R164" i="664"/>
  <c r="N57" i="581"/>
  <c r="N48" i="581"/>
  <c r="R166" i="664"/>
  <c r="R61" i="670"/>
  <c r="R161" i="670"/>
  <c r="S66" i="670"/>
  <c r="O193" i="664"/>
  <c r="O88" i="664"/>
  <c r="P181" i="670"/>
  <c r="P81" i="670"/>
  <c r="P182" i="670" s="1"/>
  <c r="Q81" i="664"/>
  <c r="Q187" i="664"/>
  <c r="N199" i="664"/>
  <c r="N94" i="664"/>
  <c r="Q185" i="664"/>
  <c r="Q79" i="664"/>
  <c r="R168" i="664"/>
  <c r="P95" i="670"/>
  <c r="P87" i="670"/>
  <c r="R167" i="664"/>
  <c r="Q76" i="664"/>
  <c r="Q182" i="664"/>
  <c r="Q109" i="664"/>
  <c r="Q80" i="670"/>
  <c r="A30" i="581"/>
  <c r="Q85" i="664"/>
  <c r="Q191" i="664"/>
  <c r="Q78" i="664"/>
  <c r="Q184" i="664"/>
  <c r="L93" i="670"/>
  <c r="L193" i="670"/>
  <c r="S75" i="670"/>
  <c r="M88" i="670"/>
  <c r="M90" i="670" s="1"/>
  <c r="C24" i="523"/>
  <c r="D25" i="512"/>
  <c r="C25" i="512"/>
  <c r="C52" i="581"/>
  <c r="C54" i="523"/>
  <c r="M24" i="524"/>
  <c r="K24" i="524"/>
  <c r="I56" i="523"/>
  <c r="M29" i="581"/>
  <c r="I29" i="581"/>
  <c r="N20" i="581"/>
  <c r="E24" i="524"/>
  <c r="N22" i="581"/>
  <c r="K56" i="523"/>
  <c r="H56" i="523"/>
  <c r="G25" i="523"/>
  <c r="F55" i="523"/>
  <c r="L29" i="581"/>
  <c r="J25" i="523"/>
  <c r="E29" i="581"/>
  <c r="L24" i="524"/>
  <c r="H29" i="581"/>
  <c r="O28" i="581"/>
  <c r="M55" i="523"/>
  <c r="F29" i="581"/>
  <c r="E55" i="523"/>
  <c r="N29" i="581"/>
  <c r="O14" i="524"/>
  <c r="O21" i="524"/>
  <c r="N18" i="581"/>
  <c r="N17" i="581"/>
  <c r="L55" i="523"/>
  <c r="M56" i="523"/>
  <c r="G29" i="581"/>
  <c r="K25" i="523"/>
  <c r="N24" i="581"/>
  <c r="K55" i="523"/>
  <c r="H25" i="523"/>
  <c r="G24" i="524"/>
  <c r="O20" i="524"/>
  <c r="O16" i="524"/>
  <c r="I55" i="523"/>
  <c r="O19" i="524"/>
  <c r="G55" i="523"/>
  <c r="O13" i="524"/>
  <c r="F25" i="523"/>
  <c r="F56" i="523"/>
  <c r="D55" i="523"/>
  <c r="O22" i="524"/>
  <c r="L25" i="523"/>
  <c r="F24" i="524"/>
  <c r="E26" i="512"/>
  <c r="O17" i="581"/>
  <c r="O20" i="581"/>
  <c r="J56" i="523"/>
  <c r="N24" i="524"/>
  <c r="K29" i="581"/>
  <c r="I24" i="524"/>
  <c r="N23" i="581"/>
  <c r="L56" i="523"/>
  <c r="O18" i="524"/>
  <c r="H55" i="523"/>
  <c r="N27" i="581"/>
  <c r="J29" i="581"/>
  <c r="D24" i="524"/>
  <c r="D29" i="581"/>
  <c r="O17" i="524"/>
  <c r="N25" i="581"/>
  <c r="M25" i="523"/>
  <c r="N26" i="581"/>
  <c r="E56" i="523"/>
  <c r="I25" i="523"/>
  <c r="O15" i="524"/>
  <c r="D25" i="523"/>
  <c r="H24" i="524"/>
  <c r="J24" i="524"/>
  <c r="E25" i="523"/>
  <c r="J55" i="523"/>
  <c r="G56" i="523"/>
  <c r="O23" i="524"/>
  <c r="AB74" i="664" l="1"/>
  <c r="M100" i="664"/>
  <c r="M101" i="664" s="1"/>
  <c r="AE53" i="664"/>
  <c r="R183" i="664"/>
  <c r="L103" i="664"/>
  <c r="AC83" i="664"/>
  <c r="AE75" i="664"/>
  <c r="N91" i="664"/>
  <c r="R62" i="664"/>
  <c r="Q65" i="664"/>
  <c r="Q74" i="664" s="1"/>
  <c r="AD59" i="664"/>
  <c r="AD83" i="664" s="1"/>
  <c r="AD53" i="664"/>
  <c r="P93" i="664"/>
  <c r="P94" i="664" s="1"/>
  <c r="P192" i="664"/>
  <c r="AD104" i="664"/>
  <c r="AC65" i="664"/>
  <c r="AC74" i="664" s="1"/>
  <c r="AA94" i="664"/>
  <c r="AA95" i="664" s="1"/>
  <c r="AA202" i="664" s="1"/>
  <c r="X106" i="664"/>
  <c r="P98" i="664"/>
  <c r="AE98" i="664" s="1"/>
  <c r="P87" i="664"/>
  <c r="O90" i="664"/>
  <c r="Z95" i="664"/>
  <c r="Z96" i="664" s="1"/>
  <c r="Z97" i="664" s="1"/>
  <c r="AE105" i="664"/>
  <c r="AC92" i="664"/>
  <c r="AC198" i="664" s="1"/>
  <c r="AC102" i="664"/>
  <c r="AD169" i="664"/>
  <c r="AD110" i="664"/>
  <c r="AD51" i="664"/>
  <c r="AD75" i="664"/>
  <c r="AD181" i="664"/>
  <c r="AD161" i="664"/>
  <c r="AD64" i="664"/>
  <c r="AD174" i="664"/>
  <c r="AD173" i="664"/>
  <c r="AD105" i="664"/>
  <c r="AD63" i="664"/>
  <c r="AC85" i="664"/>
  <c r="AC191" i="664"/>
  <c r="AD61" i="664"/>
  <c r="AD171" i="664"/>
  <c r="AC84" i="664"/>
  <c r="AC190" i="664"/>
  <c r="AD60" i="664"/>
  <c r="AD170" i="664"/>
  <c r="AC82" i="664"/>
  <c r="AC188" i="664"/>
  <c r="AD58" i="664"/>
  <c r="AD168" i="664"/>
  <c r="AC81" i="664"/>
  <c r="AC187" i="664"/>
  <c r="AD57" i="664"/>
  <c r="AD167" i="664"/>
  <c r="AC186" i="664"/>
  <c r="AC80" i="664"/>
  <c r="AD56" i="664"/>
  <c r="AD166" i="664"/>
  <c r="AD55" i="664"/>
  <c r="AD165" i="664"/>
  <c r="AC79" i="664"/>
  <c r="AC185" i="664"/>
  <c r="AC78" i="664"/>
  <c r="AC184" i="664"/>
  <c r="AD54" i="664"/>
  <c r="AD164" i="664"/>
  <c r="AD52" i="664"/>
  <c r="AD162" i="664"/>
  <c r="Y202" i="664"/>
  <c r="Y96" i="664"/>
  <c r="Y97" i="664" s="1"/>
  <c r="AA100" i="664"/>
  <c r="AA101" i="664" s="1"/>
  <c r="AA103" i="664" s="1"/>
  <c r="AA108" i="664"/>
  <c r="AB192" i="664"/>
  <c r="AB87" i="664"/>
  <c r="AB91" i="664" s="1"/>
  <c r="AB100" i="664" s="1"/>
  <c r="AB101" i="664" s="1"/>
  <c r="AB103" i="664" s="1"/>
  <c r="AC109" i="664"/>
  <c r="AC176" i="664" s="1"/>
  <c r="AC76" i="664"/>
  <c r="AC182" i="664"/>
  <c r="AB93" i="664"/>
  <c r="A27" i="512"/>
  <c r="A28" i="512" s="1"/>
  <c r="N95" i="664"/>
  <c r="P13" i="524"/>
  <c r="AE51" i="664"/>
  <c r="L97" i="664"/>
  <c r="M96" i="664"/>
  <c r="P82" i="670"/>
  <c r="P83" i="670" s="1"/>
  <c r="P84" i="670" s="1"/>
  <c r="AE59" i="664"/>
  <c r="R83" i="664"/>
  <c r="AE83" i="664" s="1"/>
  <c r="M202" i="664"/>
  <c r="P17" i="581"/>
  <c r="P20" i="524"/>
  <c r="O82" i="670"/>
  <c r="O83" i="670" s="1"/>
  <c r="O84" i="670" s="1"/>
  <c r="AE68" i="664"/>
  <c r="P20" i="581"/>
  <c r="N200" i="664"/>
  <c r="N25" i="523"/>
  <c r="P15" i="524"/>
  <c r="P23" i="524"/>
  <c r="P22" i="524"/>
  <c r="P14" i="524"/>
  <c r="P21" i="524"/>
  <c r="N55" i="523"/>
  <c r="P18" i="524"/>
  <c r="P19" i="524"/>
  <c r="P17" i="524"/>
  <c r="P16" i="524"/>
  <c r="P28" i="581"/>
  <c r="R78" i="664"/>
  <c r="R184" i="664"/>
  <c r="AE54" i="664"/>
  <c r="R92" i="664"/>
  <c r="R198" i="664" s="1"/>
  <c r="R102" i="664"/>
  <c r="AE104" i="664"/>
  <c r="AE63" i="664"/>
  <c r="R85" i="664"/>
  <c r="R191" i="664"/>
  <c r="AE61" i="664"/>
  <c r="O87" i="670"/>
  <c r="O95" i="670"/>
  <c r="N93" i="670"/>
  <c r="R176" i="670"/>
  <c r="R76" i="670"/>
  <c r="S61" i="670"/>
  <c r="R86" i="670"/>
  <c r="S86" i="670" s="1"/>
  <c r="R80" i="670"/>
  <c r="R64" i="670"/>
  <c r="R76" i="664"/>
  <c r="R182" i="664"/>
  <c r="AE52" i="664"/>
  <c r="R84" i="664"/>
  <c r="R190" i="664"/>
  <c r="AE60" i="664"/>
  <c r="A31" i="581"/>
  <c r="O199" i="664"/>
  <c r="O94" i="664"/>
  <c r="R109" i="664"/>
  <c r="N88" i="670"/>
  <c r="N90" i="670" s="1"/>
  <c r="Q176" i="664"/>
  <c r="R81" i="664"/>
  <c r="R187" i="664"/>
  <c r="AE57" i="664"/>
  <c r="P88" i="670"/>
  <c r="P90" i="670" s="1"/>
  <c r="Q181" i="670"/>
  <c r="Q81" i="670"/>
  <c r="Q182" i="670" s="1"/>
  <c r="R82" i="664"/>
  <c r="R188" i="664"/>
  <c r="AE58" i="664"/>
  <c r="R80" i="664"/>
  <c r="R186" i="664"/>
  <c r="AE56" i="664"/>
  <c r="R79" i="664"/>
  <c r="R185" i="664"/>
  <c r="AE55" i="664"/>
  <c r="P193" i="664"/>
  <c r="P88" i="664"/>
  <c r="AE64" i="664"/>
  <c r="Q87" i="670"/>
  <c r="Q95" i="670"/>
  <c r="O48" i="581"/>
  <c r="O57" i="581"/>
  <c r="P59" i="581"/>
  <c r="C20" i="581"/>
  <c r="C17" i="581"/>
  <c r="C26" i="512"/>
  <c r="C23" i="524"/>
  <c r="C22" i="524"/>
  <c r="C21" i="524"/>
  <c r="C28" i="581"/>
  <c r="C20" i="524"/>
  <c r="C19" i="524"/>
  <c r="C18" i="524"/>
  <c r="C17" i="524"/>
  <c r="C16" i="524"/>
  <c r="C25" i="523"/>
  <c r="C14" i="524"/>
  <c r="C13" i="524"/>
  <c r="C15" i="524"/>
  <c r="C55" i="523"/>
  <c r="E25" i="524"/>
  <c r="K30" i="581"/>
  <c r="I30" i="581"/>
  <c r="D30" i="581"/>
  <c r="E27" i="512"/>
  <c r="K26" i="523"/>
  <c r="O23" i="581"/>
  <c r="I26" i="523"/>
  <c r="G30" i="581"/>
  <c r="F30" i="581"/>
  <c r="M26" i="523"/>
  <c r="I25" i="524"/>
  <c r="L26" i="523"/>
  <c r="O21" i="581"/>
  <c r="F25" i="524"/>
  <c r="O29" i="581"/>
  <c r="H26" i="523"/>
  <c r="N30" i="581"/>
  <c r="M25" i="524"/>
  <c r="J30" i="581"/>
  <c r="D56" i="523"/>
  <c r="K25" i="524"/>
  <c r="G25" i="524"/>
  <c r="N25" i="524"/>
  <c r="O24" i="581"/>
  <c r="H25" i="524"/>
  <c r="O25" i="581"/>
  <c r="O27" i="581"/>
  <c r="F26" i="523"/>
  <c r="O24" i="524"/>
  <c r="L30" i="581"/>
  <c r="I69" i="524"/>
  <c r="M30" i="581"/>
  <c r="D25" i="524"/>
  <c r="E26" i="523"/>
  <c r="J25" i="524"/>
  <c r="L25" i="524"/>
  <c r="J26" i="523"/>
  <c r="G26" i="523"/>
  <c r="O26" i="581"/>
  <c r="O22" i="581"/>
  <c r="O19" i="581"/>
  <c r="H30" i="581"/>
  <c r="O18" i="581"/>
  <c r="D26" i="523"/>
  <c r="E30" i="581"/>
  <c r="E28" i="512"/>
  <c r="M103" i="664" l="1"/>
  <c r="A29" i="512"/>
  <c r="N100" i="664"/>
  <c r="N108" i="664"/>
  <c r="AD189" i="664"/>
  <c r="P24" i="524"/>
  <c r="O91" i="664"/>
  <c r="N96" i="664"/>
  <c r="N97" i="664" s="1"/>
  <c r="R86" i="664"/>
  <c r="R65" i="664"/>
  <c r="R74" i="664" s="1"/>
  <c r="Q98" i="664"/>
  <c r="AA200" i="664"/>
  <c r="Q192" i="664"/>
  <c r="AA96" i="664"/>
  <c r="AA97" i="664" s="1"/>
  <c r="AA106" i="664" s="1"/>
  <c r="AD65" i="664"/>
  <c r="AD74" i="664" s="1"/>
  <c r="P18" i="581"/>
  <c r="P22" i="581"/>
  <c r="P26" i="581"/>
  <c r="Z202" i="664"/>
  <c r="Q93" i="664"/>
  <c r="Q87" i="664"/>
  <c r="P90" i="664"/>
  <c r="AD92" i="664"/>
  <c r="AD198" i="664" s="1"/>
  <c r="AD102" i="664"/>
  <c r="AD85" i="664"/>
  <c r="AD191" i="664"/>
  <c r="AD84" i="664"/>
  <c r="AD190" i="664"/>
  <c r="AD82" i="664"/>
  <c r="AD188" i="664"/>
  <c r="AD187" i="664"/>
  <c r="AD81" i="664"/>
  <c r="AD80" i="664"/>
  <c r="AD186" i="664"/>
  <c r="N202" i="664"/>
  <c r="AD185" i="664"/>
  <c r="AD79" i="664"/>
  <c r="AC98" i="664"/>
  <c r="AD78" i="664"/>
  <c r="AD184" i="664"/>
  <c r="AB108" i="664"/>
  <c r="Y106" i="664"/>
  <c r="Y211" i="664"/>
  <c r="AC93" i="664"/>
  <c r="Z106" i="664"/>
  <c r="Z211" i="664"/>
  <c r="AB199" i="664"/>
  <c r="AB94" i="664"/>
  <c r="AB200" i="664" s="1"/>
  <c r="AC99" i="664"/>
  <c r="AC87" i="664"/>
  <c r="AC91" i="664" s="1"/>
  <c r="AC192" i="664"/>
  <c r="AD182" i="664"/>
  <c r="AD109" i="664"/>
  <c r="AD176" i="664" s="1"/>
  <c r="AD76" i="664"/>
  <c r="P23" i="581"/>
  <c r="P25" i="581"/>
  <c r="P27" i="581"/>
  <c r="O95" i="664"/>
  <c r="P200" i="664"/>
  <c r="L211" i="664"/>
  <c r="P24" i="581"/>
  <c r="P184" i="670"/>
  <c r="O184" i="670"/>
  <c r="AE102" i="664"/>
  <c r="L106" i="664"/>
  <c r="M97" i="664"/>
  <c r="P19" i="581"/>
  <c r="P21" i="581"/>
  <c r="P199" i="664"/>
  <c r="Q82" i="670"/>
  <c r="Q83" i="670" s="1"/>
  <c r="Q84" i="670" s="1"/>
  <c r="P29" i="581"/>
  <c r="Q99" i="664"/>
  <c r="O200" i="664"/>
  <c r="P95" i="664"/>
  <c r="N56" i="523"/>
  <c r="N26" i="523"/>
  <c r="P48" i="581"/>
  <c r="R81" i="670"/>
  <c r="S81" i="670" s="1"/>
  <c r="R181" i="670"/>
  <c r="S80" i="670"/>
  <c r="AE85" i="664"/>
  <c r="AE82" i="664"/>
  <c r="A32" i="581"/>
  <c r="AE76" i="664"/>
  <c r="O88" i="670"/>
  <c r="O90" i="670" s="1"/>
  <c r="O93" i="670"/>
  <c r="O193" i="670"/>
  <c r="P193" i="670"/>
  <c r="P93" i="670"/>
  <c r="Q88" i="670"/>
  <c r="Q90" i="670" s="1"/>
  <c r="AE79" i="664"/>
  <c r="AE80" i="664"/>
  <c r="AE81" i="664"/>
  <c r="AE78" i="664"/>
  <c r="P57" i="581"/>
  <c r="Q193" i="664"/>
  <c r="Q88" i="664"/>
  <c r="R176" i="664"/>
  <c r="AE84" i="664"/>
  <c r="S64" i="670"/>
  <c r="S76" i="670"/>
  <c r="R78" i="670"/>
  <c r="AE92" i="664"/>
  <c r="C26" i="581"/>
  <c r="C21" i="581"/>
  <c r="C25" i="581"/>
  <c r="C24" i="581"/>
  <c r="C27" i="581"/>
  <c r="C19" i="581"/>
  <c r="C23" i="581"/>
  <c r="C22" i="581"/>
  <c r="C18" i="581"/>
  <c r="C28" i="512"/>
  <c r="C27" i="512"/>
  <c r="C26" i="523"/>
  <c r="C29" i="581"/>
  <c r="C24" i="524"/>
  <c r="C56" i="523"/>
  <c r="H31" i="581"/>
  <c r="D26" i="524"/>
  <c r="G27" i="523"/>
  <c r="J27" i="523"/>
  <c r="I27" i="523"/>
  <c r="K27" i="524"/>
  <c r="E26" i="524"/>
  <c r="G57" i="523"/>
  <c r="E57" i="523"/>
  <c r="E31" i="581"/>
  <c r="J57" i="523"/>
  <c r="L31" i="581"/>
  <c r="K27" i="523"/>
  <c r="D27" i="523"/>
  <c r="O31" i="581"/>
  <c r="L27" i="524"/>
  <c r="N26" i="524"/>
  <c r="M27" i="524"/>
  <c r="I27" i="524"/>
  <c r="H57" i="523"/>
  <c r="N31" i="581"/>
  <c r="O30" i="581"/>
  <c r="F27" i="523"/>
  <c r="I57" i="523"/>
  <c r="E27" i="524"/>
  <c r="N27" i="524"/>
  <c r="E27" i="523"/>
  <c r="M57" i="523"/>
  <c r="F26" i="524"/>
  <c r="K26" i="524"/>
  <c r="O26" i="524"/>
  <c r="D57" i="523"/>
  <c r="I31" i="581"/>
  <c r="E29" i="512"/>
  <c r="L57" i="523"/>
  <c r="H27" i="524"/>
  <c r="H26" i="524"/>
  <c r="M27" i="523"/>
  <c r="H27" i="523"/>
  <c r="M26" i="524"/>
  <c r="K69" i="524"/>
  <c r="J27" i="524"/>
  <c r="D31" i="581"/>
  <c r="I26" i="524"/>
  <c r="J31" i="581"/>
  <c r="J26" i="524"/>
  <c r="L26" i="524"/>
  <c r="O25" i="524"/>
  <c r="O27" i="524"/>
  <c r="F31" i="581"/>
  <c r="K31" i="581"/>
  <c r="M31" i="581"/>
  <c r="F57" i="523"/>
  <c r="L27" i="523"/>
  <c r="G31" i="581"/>
  <c r="G26" i="524"/>
  <c r="J69" i="524"/>
  <c r="F27" i="524"/>
  <c r="K57" i="523"/>
  <c r="D27" i="524"/>
  <c r="G27" i="524"/>
  <c r="A30" i="512" l="1"/>
  <c r="N101" i="664"/>
  <c r="AA211" i="664"/>
  <c r="P91" i="664"/>
  <c r="O100" i="664"/>
  <c r="O101" i="664" s="1"/>
  <c r="O108" i="664"/>
  <c r="Q94" i="664"/>
  <c r="AD93" i="664"/>
  <c r="AD94" i="664" s="1"/>
  <c r="AD200" i="664" s="1"/>
  <c r="R98" i="664"/>
  <c r="R192" i="664"/>
  <c r="P25" i="524"/>
  <c r="R87" i="664"/>
  <c r="AE87" i="664" s="1"/>
  <c r="R93" i="664"/>
  <c r="AE65" i="664"/>
  <c r="Q90" i="664"/>
  <c r="AD99" i="664"/>
  <c r="AB95" i="664"/>
  <c r="AB202" i="664" s="1"/>
  <c r="AC100" i="664"/>
  <c r="AC101" i="664" s="1"/>
  <c r="AC103" i="664" s="1"/>
  <c r="AC108" i="664"/>
  <c r="AC199" i="664"/>
  <c r="AC94" i="664"/>
  <c r="AC200" i="664" s="1"/>
  <c r="AD98" i="664"/>
  <c r="AD87" i="664"/>
  <c r="AD91" i="664" s="1"/>
  <c r="AD192" i="664"/>
  <c r="O202" i="664"/>
  <c r="O96" i="664"/>
  <c r="N211" i="664"/>
  <c r="N106" i="664"/>
  <c r="M106" i="664"/>
  <c r="M211" i="664"/>
  <c r="P96" i="664"/>
  <c r="Q184" i="670"/>
  <c r="Q199" i="664"/>
  <c r="R182" i="670"/>
  <c r="R82" i="670"/>
  <c r="R83" i="670" s="1"/>
  <c r="R84" i="670" s="1"/>
  <c r="S84" i="670" s="1"/>
  <c r="F49" i="581"/>
  <c r="F50" i="581" s="1"/>
  <c r="F51" i="581" s="1"/>
  <c r="F54" i="581" s="1"/>
  <c r="I49" i="581"/>
  <c r="I50" i="581" s="1"/>
  <c r="I51" i="581" s="1"/>
  <c r="I54" i="581" s="1"/>
  <c r="K49" i="581"/>
  <c r="K50" i="581" s="1"/>
  <c r="K51" i="581" s="1"/>
  <c r="K54" i="581" s="1"/>
  <c r="E49" i="581"/>
  <c r="E50" i="581" s="1"/>
  <c r="E51" i="581" s="1"/>
  <c r="E54" i="581" s="1"/>
  <c r="Q18" i="581"/>
  <c r="D49" i="581"/>
  <c r="P26" i="524"/>
  <c r="P30" i="581"/>
  <c r="O49" i="581"/>
  <c r="O50" i="581" s="1"/>
  <c r="O51" i="581" s="1"/>
  <c r="O54" i="581" s="1"/>
  <c r="H49" i="581"/>
  <c r="M49" i="581"/>
  <c r="M50" i="581" s="1"/>
  <c r="M51" i="581" s="1"/>
  <c r="M54" i="581" s="1"/>
  <c r="N49" i="581"/>
  <c r="G49" i="581"/>
  <c r="G50" i="581" s="1"/>
  <c r="G51" i="581" s="1"/>
  <c r="G54" i="581" s="1"/>
  <c r="J49" i="581"/>
  <c r="J50" i="581" s="1"/>
  <c r="J51" i="581" s="1"/>
  <c r="J54" i="581" s="1"/>
  <c r="L49" i="581"/>
  <c r="L50" i="581" s="1"/>
  <c r="L51" i="581" s="1"/>
  <c r="L54" i="581" s="1"/>
  <c r="R99" i="664"/>
  <c r="AE99" i="664" s="1"/>
  <c r="AE66" i="664"/>
  <c r="P202" i="664"/>
  <c r="N57" i="523"/>
  <c r="P31" i="581"/>
  <c r="N27" i="523"/>
  <c r="Q193" i="670"/>
  <c r="Q93" i="670"/>
  <c r="A33" i="581"/>
  <c r="A34" i="581" s="1"/>
  <c r="R193" i="664"/>
  <c r="R88" i="664"/>
  <c r="R95" i="670"/>
  <c r="S95" i="670" s="1"/>
  <c r="R87" i="670"/>
  <c r="S78" i="670"/>
  <c r="C29" i="512"/>
  <c r="C27" i="524"/>
  <c r="C27" i="523"/>
  <c r="C26" i="524"/>
  <c r="C25" i="524"/>
  <c r="C30" i="581"/>
  <c r="C31" i="581"/>
  <c r="C57" i="523"/>
  <c r="K28" i="524"/>
  <c r="L28" i="524"/>
  <c r="H32" i="581"/>
  <c r="I28" i="524"/>
  <c r="K58" i="523"/>
  <c r="M28" i="524"/>
  <c r="E28" i="524"/>
  <c r="J58" i="523"/>
  <c r="J28" i="524"/>
  <c r="E58" i="523"/>
  <c r="F32" i="581"/>
  <c r="F58" i="523"/>
  <c r="E30" i="512"/>
  <c r="G28" i="524"/>
  <c r="H58" i="523"/>
  <c r="E32" i="581"/>
  <c r="N28" i="524"/>
  <c r="D58" i="523"/>
  <c r="H28" i="524"/>
  <c r="M58" i="523"/>
  <c r="J32" i="581"/>
  <c r="O32" i="581"/>
  <c r="N32" i="581"/>
  <c r="D28" i="524"/>
  <c r="G32" i="581"/>
  <c r="D32" i="581"/>
  <c r="Q12" i="581"/>
  <c r="M32" i="581"/>
  <c r="I58" i="523"/>
  <c r="I32" i="581"/>
  <c r="K32" i="581"/>
  <c r="F28" i="524"/>
  <c r="L32" i="581"/>
  <c r="O28" i="524"/>
  <c r="L58" i="523"/>
  <c r="G58" i="523"/>
  <c r="P28" i="524" l="1"/>
  <c r="A31" i="512"/>
  <c r="P100" i="664"/>
  <c r="N103" i="664"/>
  <c r="AD199" i="664"/>
  <c r="Q91" i="664"/>
  <c r="P108" i="664"/>
  <c r="Q200" i="664"/>
  <c r="Q95" i="664"/>
  <c r="AB96" i="664"/>
  <c r="AB97" i="664" s="1"/>
  <c r="AB211" i="664" s="1"/>
  <c r="R90" i="664"/>
  <c r="O97" i="664"/>
  <c r="AD100" i="664"/>
  <c r="AD101" i="664" s="1"/>
  <c r="AD103" i="664" s="1"/>
  <c r="AD108" i="664"/>
  <c r="AD95" i="664"/>
  <c r="AC95" i="664"/>
  <c r="O103" i="664"/>
  <c r="P97" i="664"/>
  <c r="AE74" i="664"/>
  <c r="S82" i="670"/>
  <c r="R184" i="670"/>
  <c r="D33" i="581"/>
  <c r="J33" i="581"/>
  <c r="I33" i="581"/>
  <c r="G33" i="581"/>
  <c r="F33" i="581"/>
  <c r="K33" i="581"/>
  <c r="L33" i="581"/>
  <c r="L60" i="581" s="1"/>
  <c r="E33" i="581"/>
  <c r="M33" i="581"/>
  <c r="H33" i="581"/>
  <c r="H60" i="581" s="1"/>
  <c r="O33" i="581"/>
  <c r="N33" i="581"/>
  <c r="N60" i="581" s="1"/>
  <c r="R199" i="664"/>
  <c r="AE93" i="664"/>
  <c r="N50" i="581"/>
  <c r="N51" i="581" s="1"/>
  <c r="N54" i="581" s="1"/>
  <c r="AE88" i="664"/>
  <c r="D50" i="581"/>
  <c r="P49" i="581"/>
  <c r="H50" i="581"/>
  <c r="H51" i="581" s="1"/>
  <c r="H54" i="581" s="1"/>
  <c r="R94" i="664"/>
  <c r="P32" i="581"/>
  <c r="N58" i="523"/>
  <c r="R88" i="670"/>
  <c r="S88" i="670" s="1"/>
  <c r="S87" i="670"/>
  <c r="A35" i="581"/>
  <c r="R193" i="670"/>
  <c r="R93" i="670"/>
  <c r="S93" i="670" s="1"/>
  <c r="C49" i="581"/>
  <c r="C28" i="524"/>
  <c r="C32" i="581"/>
  <c r="C30" i="512"/>
  <c r="C58" i="523"/>
  <c r="N34" i="581"/>
  <c r="M59" i="524"/>
  <c r="L59" i="524"/>
  <c r="J59" i="524"/>
  <c r="J29" i="524"/>
  <c r="G59" i="523"/>
  <c r="D34" i="581"/>
  <c r="M29" i="524"/>
  <c r="M69" i="524"/>
  <c r="F60" i="581"/>
  <c r="E34" i="581"/>
  <c r="N29" i="524"/>
  <c r="G59" i="524"/>
  <c r="G29" i="524"/>
  <c r="N59" i="524"/>
  <c r="I59" i="523"/>
  <c r="M34" i="581"/>
  <c r="F34" i="581"/>
  <c r="H29" i="524"/>
  <c r="H34" i="581"/>
  <c r="H59" i="524"/>
  <c r="K59" i="524"/>
  <c r="L34" i="581"/>
  <c r="H59" i="523"/>
  <c r="E59" i="524"/>
  <c r="M59" i="523"/>
  <c r="E59" i="523"/>
  <c r="D29" i="524"/>
  <c r="K34" i="581"/>
  <c r="E31" i="512"/>
  <c r="J59" i="523"/>
  <c r="E29" i="524"/>
  <c r="L69" i="524"/>
  <c r="L29" i="524"/>
  <c r="D59" i="524"/>
  <c r="O34" i="581"/>
  <c r="K59" i="523"/>
  <c r="O29" i="524"/>
  <c r="I29" i="524"/>
  <c r="K29" i="524"/>
  <c r="D59" i="523"/>
  <c r="G34" i="581"/>
  <c r="F59" i="524"/>
  <c r="J34" i="581"/>
  <c r="L59" i="523"/>
  <c r="I59" i="524"/>
  <c r="F59" i="523"/>
  <c r="I34" i="581"/>
  <c r="F29" i="524"/>
  <c r="C31" i="512" l="1"/>
  <c r="P29" i="524"/>
  <c r="A32" i="512"/>
  <c r="P101" i="664"/>
  <c r="Q96" i="664"/>
  <c r="R91" i="664"/>
  <c r="Q100" i="664"/>
  <c r="Q101" i="664" s="1"/>
  <c r="Q202" i="664"/>
  <c r="Q108" i="664"/>
  <c r="O211" i="664"/>
  <c r="AB106" i="664"/>
  <c r="O106" i="664"/>
  <c r="AC202" i="664"/>
  <c r="AC96" i="664"/>
  <c r="AC97" i="664" s="1"/>
  <c r="AD202" i="664"/>
  <c r="AD96" i="664"/>
  <c r="AD97" i="664" s="1"/>
  <c r="AE94" i="664"/>
  <c r="P211" i="664"/>
  <c r="P106" i="664"/>
  <c r="N61" i="581"/>
  <c r="F61" i="581"/>
  <c r="H61" i="581"/>
  <c r="L61" i="581"/>
  <c r="D51" i="581"/>
  <c r="P50" i="581"/>
  <c r="P33" i="581"/>
  <c r="R95" i="664"/>
  <c r="R200" i="664"/>
  <c r="N59" i="523"/>
  <c r="P34" i="581"/>
  <c r="A36" i="581"/>
  <c r="R90" i="670"/>
  <c r="S90" i="670" s="1"/>
  <c r="C33" i="581"/>
  <c r="C50" i="581"/>
  <c r="M60" i="581"/>
  <c r="C59" i="523"/>
  <c r="C34" i="581"/>
  <c r="J60" i="581"/>
  <c r="K60" i="581"/>
  <c r="I60" i="581"/>
  <c r="C29" i="524"/>
  <c r="G60" i="581"/>
  <c r="F60" i="523"/>
  <c r="G60" i="523"/>
  <c r="I30" i="524"/>
  <c r="K60" i="523"/>
  <c r="L35" i="581"/>
  <c r="D60" i="523"/>
  <c r="N35" i="581"/>
  <c r="E30" i="524"/>
  <c r="K35" i="581"/>
  <c r="E60" i="523"/>
  <c r="F35" i="581"/>
  <c r="I60" i="523"/>
  <c r="E32" i="512"/>
  <c r="I35" i="581"/>
  <c r="O30" i="524"/>
  <c r="M30" i="524"/>
  <c r="H60" i="523"/>
  <c r="E35" i="581"/>
  <c r="J35" i="581"/>
  <c r="H30" i="524"/>
  <c r="L60" i="523"/>
  <c r="L30" i="524"/>
  <c r="M60" i="523"/>
  <c r="J30" i="524"/>
  <c r="G35" i="581"/>
  <c r="D30" i="524"/>
  <c r="J60" i="523"/>
  <c r="H35" i="581"/>
  <c r="D35" i="581"/>
  <c r="K30" i="524"/>
  <c r="F30" i="524"/>
  <c r="N30" i="524"/>
  <c r="D60" i="581"/>
  <c r="O35" i="581"/>
  <c r="N69" i="524"/>
  <c r="G30" i="524"/>
  <c r="E60" i="581"/>
  <c r="M35" i="581"/>
  <c r="C32" i="512" l="1"/>
  <c r="P30" i="524"/>
  <c r="A33" i="512"/>
  <c r="P103" i="664"/>
  <c r="Q97" i="664"/>
  <c r="Q103" i="664"/>
  <c r="R108" i="664"/>
  <c r="AE108" i="664" s="1"/>
  <c r="AE91" i="664"/>
  <c r="R100" i="664"/>
  <c r="AD106" i="664"/>
  <c r="AD211" i="664"/>
  <c r="AC211" i="664"/>
  <c r="AC106" i="664"/>
  <c r="AE95" i="664"/>
  <c r="J61" i="581"/>
  <c r="I61" i="581"/>
  <c r="K61" i="581"/>
  <c r="G61" i="581"/>
  <c r="E61" i="581"/>
  <c r="M61" i="581"/>
  <c r="P51" i="581"/>
  <c r="D54" i="581"/>
  <c r="R202" i="664"/>
  <c r="R96" i="664"/>
  <c r="P35" i="581"/>
  <c r="N60" i="523"/>
  <c r="A37" i="581"/>
  <c r="C51" i="581"/>
  <c r="C30" i="524"/>
  <c r="C60" i="523"/>
  <c r="C35" i="581"/>
  <c r="K61" i="523"/>
  <c r="I31" i="524"/>
  <c r="L31" i="524"/>
  <c r="G61" i="523"/>
  <c r="K31" i="524"/>
  <c r="J31" i="524"/>
  <c r="K36" i="581"/>
  <c r="E31" i="524"/>
  <c r="F61" i="523"/>
  <c r="F36" i="581"/>
  <c r="H36" i="581"/>
  <c r="F31" i="524"/>
  <c r="L36" i="581"/>
  <c r="M61" i="523"/>
  <c r="O36" i="581"/>
  <c r="J61" i="523"/>
  <c r="D36" i="581"/>
  <c r="D61" i="523"/>
  <c r="G36" i="581"/>
  <c r="L61" i="523"/>
  <c r="E36" i="581"/>
  <c r="H31" i="524"/>
  <c r="M31" i="524"/>
  <c r="I61" i="523"/>
  <c r="M36" i="581"/>
  <c r="E61" i="523"/>
  <c r="O31" i="524"/>
  <c r="G31" i="524"/>
  <c r="H61" i="523"/>
  <c r="J36" i="581"/>
  <c r="O59" i="524"/>
  <c r="I36" i="581"/>
  <c r="N31" i="524"/>
  <c r="N36" i="581"/>
  <c r="D31" i="524"/>
  <c r="E33" i="512"/>
  <c r="C33" i="512" l="1"/>
  <c r="A34" i="512"/>
  <c r="AE100" i="664"/>
  <c r="R101" i="664"/>
  <c r="Q106" i="664"/>
  <c r="Q211" i="664"/>
  <c r="P59" i="524"/>
  <c r="R97" i="664"/>
  <c r="D61" i="581"/>
  <c r="P54" i="581"/>
  <c r="P36" i="581"/>
  <c r="N61" i="523"/>
  <c r="A38" i="581"/>
  <c r="C54" i="581"/>
  <c r="O60" i="581"/>
  <c r="C59" i="524"/>
  <c r="C36" i="581"/>
  <c r="C61" i="523"/>
  <c r="N66" i="524"/>
  <c r="G66" i="524"/>
  <c r="M37" i="581"/>
  <c r="O37" i="581"/>
  <c r="L32" i="524"/>
  <c r="F37" i="581"/>
  <c r="K66" i="524"/>
  <c r="K37" i="581"/>
  <c r="E34" i="512"/>
  <c r="H37" i="581"/>
  <c r="O32" i="524"/>
  <c r="J32" i="524"/>
  <c r="N37" i="581"/>
  <c r="E32" i="524"/>
  <c r="I66" i="524"/>
  <c r="F32" i="524"/>
  <c r="I64" i="523"/>
  <c r="M64" i="523"/>
  <c r="H64" i="523"/>
  <c r="L66" i="524"/>
  <c r="E66" i="524"/>
  <c r="M32" i="524"/>
  <c r="F64" i="523"/>
  <c r="E37" i="581"/>
  <c r="E64" i="523"/>
  <c r="D66" i="524"/>
  <c r="N32" i="524"/>
  <c r="H66" i="524"/>
  <c r="K32" i="524"/>
  <c r="L64" i="523"/>
  <c r="G64" i="523"/>
  <c r="F66" i="524"/>
  <c r="J66" i="524"/>
  <c r="M66" i="524"/>
  <c r="H32" i="524"/>
  <c r="K64" i="523"/>
  <c r="I37" i="581"/>
  <c r="D64" i="523"/>
  <c r="D32" i="524"/>
  <c r="J64" i="523"/>
  <c r="O69" i="524"/>
  <c r="D37" i="581"/>
  <c r="L37" i="581"/>
  <c r="G37" i="581"/>
  <c r="G32" i="524"/>
  <c r="J37" i="581"/>
  <c r="I32" i="524"/>
  <c r="C34" i="512" l="1"/>
  <c r="P32" i="524"/>
  <c r="A35" i="512"/>
  <c r="R103" i="664"/>
  <c r="AE101" i="664"/>
  <c r="O61" i="581"/>
  <c r="P61" i="581" s="1"/>
  <c r="P60" i="581"/>
  <c r="AE97" i="664"/>
  <c r="R106" i="664"/>
  <c r="R211" i="664"/>
  <c r="P37" i="581"/>
  <c r="N64" i="523"/>
  <c r="A39" i="581"/>
  <c r="C60" i="581"/>
  <c r="C61" i="581"/>
  <c r="C37" i="581"/>
  <c r="C32" i="524"/>
  <c r="C64" i="523"/>
  <c r="O33" i="524"/>
  <c r="L33" i="524"/>
  <c r="L67" i="524"/>
  <c r="D38" i="581"/>
  <c r="H33" i="524"/>
  <c r="H65" i="523"/>
  <c r="D67" i="524"/>
  <c r="I65" i="523"/>
  <c r="E35" i="512"/>
  <c r="E33" i="524"/>
  <c r="J67" i="524"/>
  <c r="E67" i="524"/>
  <c r="J65" i="523"/>
  <c r="D33" i="524"/>
  <c r="E65" i="523"/>
  <c r="N67" i="524"/>
  <c r="I33" i="524"/>
  <c r="I38" i="581"/>
  <c r="N33" i="524"/>
  <c r="H38" i="581"/>
  <c r="L38" i="581"/>
  <c r="L65" i="523"/>
  <c r="M67" i="524"/>
  <c r="F33" i="524"/>
  <c r="M33" i="524"/>
  <c r="I67" i="524"/>
  <c r="K38" i="581"/>
  <c r="G33" i="524"/>
  <c r="J33" i="524"/>
  <c r="K33" i="524"/>
  <c r="F65" i="523"/>
  <c r="G38" i="581"/>
  <c r="J38" i="581"/>
  <c r="M65" i="523"/>
  <c r="F67" i="524"/>
  <c r="G67" i="524"/>
  <c r="K65" i="523"/>
  <c r="D65" i="523"/>
  <c r="E38" i="581"/>
  <c r="O67" i="524"/>
  <c r="O38" i="581"/>
  <c r="H67" i="524"/>
  <c r="N38" i="581"/>
  <c r="F38" i="581"/>
  <c r="M38" i="581"/>
  <c r="O66" i="524"/>
  <c r="G65" i="523"/>
  <c r="K67" i="524"/>
  <c r="C35" i="512" l="1"/>
  <c r="P33" i="524"/>
  <c r="A36" i="512"/>
  <c r="AE103" i="664"/>
  <c r="P66" i="524"/>
  <c r="AE106" i="664"/>
  <c r="N65" i="523"/>
  <c r="P67" i="524"/>
  <c r="P38" i="581"/>
  <c r="A40" i="581"/>
  <c r="C33" i="524"/>
  <c r="C38" i="581"/>
  <c r="C66" i="524"/>
  <c r="C65" i="523"/>
  <c r="C67" i="524"/>
  <c r="M39" i="581"/>
  <c r="L34" i="524"/>
  <c r="I68" i="524"/>
  <c r="H34" i="524"/>
  <c r="F34" i="524"/>
  <c r="F66" i="523"/>
  <c r="G34" i="524"/>
  <c r="K34" i="524"/>
  <c r="M34" i="524"/>
  <c r="H39" i="581"/>
  <c r="F68" i="524"/>
  <c r="G39" i="581"/>
  <c r="N34" i="524"/>
  <c r="O34" i="524"/>
  <c r="K39" i="581"/>
  <c r="J66" i="523"/>
  <c r="N39" i="581"/>
  <c r="E68" i="524"/>
  <c r="J68" i="524"/>
  <c r="I34" i="524"/>
  <c r="H68" i="524"/>
  <c r="J39" i="581"/>
  <c r="I39" i="581"/>
  <c r="E39" i="581"/>
  <c r="K66" i="523"/>
  <c r="H66" i="523"/>
  <c r="M68" i="524"/>
  <c r="F39" i="581"/>
  <c r="E36" i="512"/>
  <c r="O39" i="581"/>
  <c r="E34" i="524"/>
  <c r="G68" i="524"/>
  <c r="D66" i="523"/>
  <c r="L39" i="581"/>
  <c r="G66" i="523"/>
  <c r="D68" i="524"/>
  <c r="M66" i="523"/>
  <c r="I66" i="523"/>
  <c r="E66" i="523"/>
  <c r="L68" i="524"/>
  <c r="K68" i="524"/>
  <c r="L66" i="523"/>
  <c r="D34" i="524"/>
  <c r="J34" i="524"/>
  <c r="O68" i="524"/>
  <c r="N68" i="524"/>
  <c r="D39" i="581"/>
  <c r="P34" i="524" l="1"/>
  <c r="A37" i="512"/>
  <c r="N66" i="523"/>
  <c r="P39" i="581"/>
  <c r="P68" i="524"/>
  <c r="A41" i="581"/>
  <c r="C36" i="512"/>
  <c r="C34" i="524"/>
  <c r="C39" i="581"/>
  <c r="C68" i="524"/>
  <c r="C66" i="523"/>
  <c r="E37" i="512"/>
  <c r="D35" i="524"/>
  <c r="I35" i="524"/>
  <c r="D67" i="523"/>
  <c r="K40" i="581"/>
  <c r="G40" i="581"/>
  <c r="M35" i="524"/>
  <c r="O40" i="581"/>
  <c r="L40" i="581"/>
  <c r="D40" i="581"/>
  <c r="G35" i="524"/>
  <c r="F35" i="524"/>
  <c r="E67" i="523"/>
  <c r="I40" i="581"/>
  <c r="E35" i="524"/>
  <c r="J35" i="524"/>
  <c r="L35" i="524"/>
  <c r="H35" i="524"/>
  <c r="J67" i="523"/>
  <c r="J40" i="581"/>
  <c r="D69" i="524"/>
  <c r="M67" i="523"/>
  <c r="F67" i="523"/>
  <c r="I67" i="523"/>
  <c r="M40" i="581"/>
  <c r="O35" i="524"/>
  <c r="E40" i="581"/>
  <c r="N40" i="581"/>
  <c r="N35" i="524"/>
  <c r="H67" i="523"/>
  <c r="K67" i="523"/>
  <c r="K35" i="524"/>
  <c r="H40" i="581"/>
  <c r="L67" i="523"/>
  <c r="F40" i="581"/>
  <c r="G67" i="523"/>
  <c r="P35" i="524" l="1"/>
  <c r="A38" i="512"/>
  <c r="P40" i="581"/>
  <c r="N67" i="523"/>
  <c r="P69" i="524"/>
  <c r="A42" i="581"/>
  <c r="C69" i="524"/>
  <c r="C35" i="524"/>
  <c r="C40" i="581"/>
  <c r="C67" i="523"/>
  <c r="C37" i="512"/>
  <c r="L41" i="581"/>
  <c r="F36" i="524"/>
  <c r="E38" i="512"/>
  <c r="O36" i="524"/>
  <c r="H41" i="581"/>
  <c r="K36" i="524"/>
  <c r="F41" i="581"/>
  <c r="E41" i="581"/>
  <c r="G41" i="581"/>
  <c r="N36" i="524"/>
  <c r="G36" i="524"/>
  <c r="O41" i="581"/>
  <c r="E36" i="524"/>
  <c r="I41" i="581"/>
  <c r="M41" i="581"/>
  <c r="H36" i="524"/>
  <c r="D41" i="581"/>
  <c r="D36" i="524"/>
  <c r="J36" i="524"/>
  <c r="I36" i="524"/>
  <c r="D68" i="523"/>
  <c r="K41" i="581"/>
  <c r="M36" i="524"/>
  <c r="J41" i="581"/>
  <c r="L36" i="524"/>
  <c r="N41" i="581"/>
  <c r="P36" i="524" l="1"/>
  <c r="A39" i="512"/>
  <c r="N68" i="523"/>
  <c r="P41" i="581"/>
  <c r="A43" i="581"/>
  <c r="C41" i="581"/>
  <c r="D38" i="512"/>
  <c r="C38" i="512"/>
  <c r="C68" i="523"/>
  <c r="C36" i="524"/>
  <c r="F37" i="524"/>
  <c r="I42" i="581"/>
  <c r="M37" i="524"/>
  <c r="M42" i="581"/>
  <c r="D37" i="524"/>
  <c r="L37" i="524"/>
  <c r="I37" i="524"/>
  <c r="G42" i="581"/>
  <c r="L42" i="581"/>
  <c r="K37" i="524"/>
  <c r="E42" i="581"/>
  <c r="E70" i="512"/>
  <c r="H42" i="581"/>
  <c r="N42" i="581"/>
  <c r="H37" i="524"/>
  <c r="K42" i="581"/>
  <c r="O37" i="524"/>
  <c r="E37" i="524"/>
  <c r="J37" i="524"/>
  <c r="J42" i="581"/>
  <c r="E39" i="512"/>
  <c r="O42" i="581"/>
  <c r="G37" i="524"/>
  <c r="D71" i="523"/>
  <c r="D42" i="581"/>
  <c r="N37" i="524"/>
  <c r="F42" i="581"/>
  <c r="P37" i="524" l="1"/>
  <c r="A40" i="512"/>
  <c r="P42" i="581"/>
  <c r="N71" i="523"/>
  <c r="A44" i="581"/>
  <c r="C70" i="512"/>
  <c r="C71" i="523"/>
  <c r="C42" i="581"/>
  <c r="C39" i="512"/>
  <c r="D39" i="512"/>
  <c r="C37" i="524"/>
  <c r="I43" i="581"/>
  <c r="H38" i="524"/>
  <c r="J38" i="524"/>
  <c r="N38" i="524"/>
  <c r="F73" i="523"/>
  <c r="D43" i="581"/>
  <c r="J43" i="581"/>
  <c r="L73" i="523"/>
  <c r="I38" i="524"/>
  <c r="K38" i="524"/>
  <c r="G73" i="523"/>
  <c r="E38" i="524"/>
  <c r="M43" i="581"/>
  <c r="N43" i="581"/>
  <c r="E81" i="523"/>
  <c r="E43" i="581"/>
  <c r="L38" i="524"/>
  <c r="E40" i="512"/>
  <c r="H43" i="581"/>
  <c r="G38" i="524"/>
  <c r="K81" i="523"/>
  <c r="M38" i="524"/>
  <c r="F38" i="524"/>
  <c r="G81" i="523"/>
  <c r="I81" i="523"/>
  <c r="D38" i="524"/>
  <c r="F43" i="581"/>
  <c r="E73" i="523"/>
  <c r="O38" i="524"/>
  <c r="M81" i="523"/>
  <c r="J73" i="523"/>
  <c r="O43" i="581"/>
  <c r="L43" i="581"/>
  <c r="I73" i="523"/>
  <c r="G43" i="581"/>
  <c r="J81" i="523"/>
  <c r="H73" i="523"/>
  <c r="L81" i="523"/>
  <c r="K73" i="523"/>
  <c r="D73" i="523"/>
  <c r="F81" i="523"/>
  <c r="H81" i="523"/>
  <c r="M73" i="523"/>
  <c r="K43" i="581"/>
  <c r="P38" i="524" l="1"/>
  <c r="A41" i="512"/>
  <c r="N73" i="523"/>
  <c r="P43" i="581"/>
  <c r="A45" i="581"/>
  <c r="C38" i="524"/>
  <c r="C43" i="581"/>
  <c r="C73" i="523"/>
  <c r="D40" i="512"/>
  <c r="C40" i="512"/>
  <c r="E44" i="581"/>
  <c r="F44" i="581"/>
  <c r="J44" i="581"/>
  <c r="M39" i="524"/>
  <c r="F39" i="524"/>
  <c r="D81" i="523"/>
  <c r="L39" i="524"/>
  <c r="L44" i="581"/>
  <c r="H44" i="581"/>
  <c r="O39" i="524"/>
  <c r="D44" i="581"/>
  <c r="N44" i="581"/>
  <c r="O44" i="581"/>
  <c r="M44" i="581"/>
  <c r="D39" i="524"/>
  <c r="I44" i="581"/>
  <c r="K44" i="581"/>
  <c r="J39" i="524"/>
  <c r="G39" i="524"/>
  <c r="H39" i="524"/>
  <c r="I39" i="524"/>
  <c r="E39" i="524"/>
  <c r="E41" i="512"/>
  <c r="N39" i="524"/>
  <c r="G44" i="581"/>
  <c r="K39" i="524"/>
  <c r="P39" i="524" l="1"/>
  <c r="A42" i="512"/>
  <c r="P44" i="581"/>
  <c r="N81" i="523"/>
  <c r="A46" i="581"/>
  <c r="D41" i="512"/>
  <c r="C41" i="512"/>
  <c r="C44" i="581"/>
  <c r="C81" i="523"/>
  <c r="C39" i="524"/>
  <c r="L45" i="581"/>
  <c r="J45" i="581"/>
  <c r="M45" i="581"/>
  <c r="D40" i="524"/>
  <c r="I45" i="581"/>
  <c r="E45" i="581"/>
  <c r="H45" i="581"/>
  <c r="G45" i="581"/>
  <c r="D45" i="581"/>
  <c r="F45" i="581"/>
  <c r="M40" i="524"/>
  <c r="E42" i="512"/>
  <c r="K40" i="524"/>
  <c r="I40" i="524"/>
  <c r="L40" i="524"/>
  <c r="O45" i="581"/>
  <c r="N40" i="524"/>
  <c r="G40" i="524"/>
  <c r="H40" i="524"/>
  <c r="F40" i="524"/>
  <c r="N45" i="581"/>
  <c r="K45" i="581"/>
  <c r="E40" i="524"/>
  <c r="J40" i="524"/>
  <c r="O40" i="524"/>
  <c r="P40" i="524" l="1"/>
  <c r="A43" i="512"/>
  <c r="P45" i="581"/>
  <c r="A47" i="581"/>
  <c r="D42" i="512"/>
  <c r="C42" i="512"/>
  <c r="C40" i="524"/>
  <c r="C45" i="581"/>
  <c r="O41" i="524"/>
  <c r="G41" i="524"/>
  <c r="O46" i="581"/>
  <c r="J41" i="524"/>
  <c r="N41" i="524"/>
  <c r="M46" i="581"/>
  <c r="I46" i="581"/>
  <c r="G46" i="581"/>
  <c r="E46" i="581"/>
  <c r="E41" i="524"/>
  <c r="H41" i="524"/>
  <c r="D41" i="524"/>
  <c r="N46" i="581"/>
  <c r="K41" i="524"/>
  <c r="K46" i="581"/>
  <c r="H46" i="581"/>
  <c r="L46" i="581"/>
  <c r="F46" i="581"/>
  <c r="D46" i="581"/>
  <c r="M41" i="524"/>
  <c r="E43" i="512"/>
  <c r="L41" i="524"/>
  <c r="F41" i="524"/>
  <c r="J46" i="581"/>
  <c r="I41" i="524"/>
  <c r="P41" i="524" l="1"/>
  <c r="A44" i="512"/>
  <c r="P46" i="581"/>
  <c r="A48" i="581"/>
  <c r="D43" i="512"/>
  <c r="C43" i="512"/>
  <c r="C41" i="524"/>
  <c r="C46" i="581"/>
  <c r="O42" i="524"/>
  <c r="L42" i="524"/>
  <c r="D47" i="581"/>
  <c r="N42" i="524"/>
  <c r="H47" i="581"/>
  <c r="G42" i="524"/>
  <c r="G47" i="581"/>
  <c r="L47" i="581"/>
  <c r="H42" i="524"/>
  <c r="K42" i="524"/>
  <c r="F42" i="524"/>
  <c r="E47" i="581"/>
  <c r="N47" i="581"/>
  <c r="F47" i="581"/>
  <c r="M47" i="581"/>
  <c r="K47" i="581"/>
  <c r="I42" i="524"/>
  <c r="E44" i="512"/>
  <c r="I47" i="581"/>
  <c r="J47" i="581"/>
  <c r="O47" i="581"/>
  <c r="J42" i="524"/>
  <c r="M42" i="524"/>
  <c r="E42" i="524"/>
  <c r="D42" i="524"/>
  <c r="P42" i="524" l="1"/>
  <c r="A45" i="512"/>
  <c r="P47" i="581"/>
  <c r="A49" i="581"/>
  <c r="A50" i="581" s="1"/>
  <c r="A51" i="581" s="1"/>
  <c r="A54" i="581" s="1"/>
  <c r="A55" i="581" s="1"/>
  <c r="D44" i="512"/>
  <c r="C44" i="512"/>
  <c r="C42" i="524"/>
  <c r="C47" i="581"/>
  <c r="M62" i="581"/>
  <c r="E62" i="581"/>
  <c r="D62" i="581"/>
  <c r="K62" i="581"/>
  <c r="G62" i="581"/>
  <c r="L62" i="581"/>
  <c r="E45" i="512"/>
  <c r="C48" i="581"/>
  <c r="J62" i="581"/>
  <c r="O62" i="581"/>
  <c r="I62" i="581"/>
  <c r="N62" i="581"/>
  <c r="F62" i="581"/>
  <c r="H62" i="581"/>
  <c r="A46" i="512" l="1"/>
  <c r="Q31" i="581"/>
  <c r="A56" i="581"/>
  <c r="A57" i="581" s="1"/>
  <c r="D45" i="512"/>
  <c r="C45" i="512"/>
  <c r="E55" i="581"/>
  <c r="D55" i="581"/>
  <c r="K43" i="524"/>
  <c r="O55" i="581"/>
  <c r="E46" i="512"/>
  <c r="O43" i="524"/>
  <c r="M43" i="524"/>
  <c r="N43" i="524"/>
  <c r="Q25" i="581"/>
  <c r="K55" i="581"/>
  <c r="M55" i="581"/>
  <c r="D43" i="524"/>
  <c r="E43" i="524"/>
  <c r="J43" i="524"/>
  <c r="L43" i="524"/>
  <c r="J55" i="581"/>
  <c r="I55" i="581"/>
  <c r="F55" i="581"/>
  <c r="G43" i="524"/>
  <c r="I43" i="524"/>
  <c r="H43" i="524"/>
  <c r="G55" i="581"/>
  <c r="F43" i="524"/>
  <c r="N55" i="581"/>
  <c r="H55" i="581"/>
  <c r="L55" i="581"/>
  <c r="P43" i="524" l="1"/>
  <c r="A47" i="512"/>
  <c r="I56" i="581"/>
  <c r="O56" i="581"/>
  <c r="K56" i="581"/>
  <c r="F56" i="581"/>
  <c r="J56" i="581"/>
  <c r="D56" i="581"/>
  <c r="P55" i="581"/>
  <c r="G56" i="581"/>
  <c r="L56" i="581"/>
  <c r="E56" i="581"/>
  <c r="H56" i="581"/>
  <c r="M56" i="581"/>
  <c r="N56" i="581"/>
  <c r="A58" i="581"/>
  <c r="D46" i="512"/>
  <c r="C55" i="581"/>
  <c r="C46" i="512"/>
  <c r="C43" i="524"/>
  <c r="E47" i="512"/>
  <c r="K44" i="524"/>
  <c r="G44" i="524"/>
  <c r="E44" i="524"/>
  <c r="C57" i="581"/>
  <c r="J44" i="524"/>
  <c r="I44" i="524"/>
  <c r="M44" i="524"/>
  <c r="N44" i="524"/>
  <c r="H44" i="524"/>
  <c r="O44" i="524"/>
  <c r="L44" i="524"/>
  <c r="F44" i="524"/>
  <c r="D44" i="524"/>
  <c r="P44" i="524" l="1"/>
  <c r="A48" i="512"/>
  <c r="A59" i="581"/>
  <c r="P56" i="581"/>
  <c r="D47" i="512"/>
  <c r="C56" i="581"/>
  <c r="C47" i="512"/>
  <c r="C44" i="524"/>
  <c r="M45" i="524"/>
  <c r="I45" i="524"/>
  <c r="D58" i="581"/>
  <c r="N58" i="581"/>
  <c r="F45" i="524"/>
  <c r="E48" i="512"/>
  <c r="N45" i="524"/>
  <c r="O58" i="581"/>
  <c r="H45" i="524"/>
  <c r="K45" i="524"/>
  <c r="I58" i="581"/>
  <c r="H58" i="581"/>
  <c r="L58" i="581"/>
  <c r="F58" i="581"/>
  <c r="O45" i="524"/>
  <c r="E45" i="524"/>
  <c r="K58" i="581"/>
  <c r="J45" i="524"/>
  <c r="L45" i="524"/>
  <c r="M58" i="581"/>
  <c r="G58" i="581"/>
  <c r="G45" i="524"/>
  <c r="D45" i="524"/>
  <c r="J58" i="581"/>
  <c r="E58" i="581"/>
  <c r="P45" i="524" l="1"/>
  <c r="A49" i="512"/>
  <c r="P58" i="581"/>
  <c r="A60" i="581"/>
  <c r="A61" i="581" s="1"/>
  <c r="C58" i="581"/>
  <c r="D48" i="512"/>
  <c r="C48" i="512"/>
  <c r="C45" i="524"/>
  <c r="O46" i="524"/>
  <c r="H46" i="524"/>
  <c r="L46" i="524"/>
  <c r="G46" i="524"/>
  <c r="C59" i="581"/>
  <c r="E46" i="524"/>
  <c r="N46" i="524"/>
  <c r="M46" i="524"/>
  <c r="D46" i="524"/>
  <c r="K46" i="524"/>
  <c r="E49" i="512"/>
  <c r="I46" i="524"/>
  <c r="F46" i="524"/>
  <c r="J46" i="524"/>
  <c r="P46" i="524" l="1"/>
  <c r="A50" i="512"/>
  <c r="P31" i="524"/>
  <c r="C31" i="524"/>
  <c r="C46" i="524"/>
  <c r="D49" i="512"/>
  <c r="C49" i="512"/>
  <c r="O47" i="524"/>
  <c r="K47" i="524"/>
  <c r="L47" i="524"/>
  <c r="F47" i="524"/>
  <c r="E47" i="524"/>
  <c r="D47" i="524"/>
  <c r="M47" i="524"/>
  <c r="H47" i="524"/>
  <c r="E50" i="512"/>
  <c r="J47" i="524"/>
  <c r="N47" i="524"/>
  <c r="I47" i="524"/>
  <c r="G47" i="524"/>
  <c r="P47" i="524" l="1"/>
  <c r="A51" i="512"/>
  <c r="D50" i="512"/>
  <c r="C50" i="512"/>
  <c r="C47" i="524"/>
  <c r="E51" i="512"/>
  <c r="L48" i="524"/>
  <c r="F48" i="524"/>
  <c r="N48" i="524"/>
  <c r="I48" i="524"/>
  <c r="E48" i="524"/>
  <c r="M48" i="524"/>
  <c r="J48" i="524"/>
  <c r="D48" i="524"/>
  <c r="K48" i="524"/>
  <c r="G48" i="524"/>
  <c r="O48" i="524"/>
  <c r="H48" i="524"/>
  <c r="P48" i="524" l="1"/>
  <c r="A52" i="512"/>
  <c r="D51" i="512"/>
  <c r="C51" i="512"/>
  <c r="C48" i="524"/>
  <c r="H49" i="524"/>
  <c r="G49" i="524"/>
  <c r="F49" i="524"/>
  <c r="O49" i="524"/>
  <c r="K49" i="524"/>
  <c r="M49" i="524"/>
  <c r="I49" i="524"/>
  <c r="J49" i="524"/>
  <c r="E49" i="524"/>
  <c r="L49" i="524"/>
  <c r="E52" i="512"/>
  <c r="D49" i="524"/>
  <c r="N49" i="524"/>
  <c r="D52" i="512" l="1"/>
  <c r="C52" i="512"/>
  <c r="A53" i="512"/>
  <c r="C49" i="524"/>
  <c r="H50" i="524"/>
  <c r="N50" i="524"/>
  <c r="M50" i="524"/>
  <c r="D50" i="524"/>
  <c r="E50" i="524"/>
  <c r="F50" i="524"/>
  <c r="O50" i="524"/>
  <c r="I50" i="524"/>
  <c r="L50" i="524"/>
  <c r="G50" i="524"/>
  <c r="K50" i="524"/>
  <c r="E53" i="512"/>
  <c r="J50" i="524"/>
  <c r="D53" i="512" l="1"/>
  <c r="A54" i="512"/>
  <c r="C53" i="512"/>
  <c r="C50" i="524"/>
  <c r="F51" i="524"/>
  <c r="E51" i="524"/>
  <c r="H51" i="524"/>
  <c r="G51" i="524"/>
  <c r="J51" i="524"/>
  <c r="O51" i="524"/>
  <c r="E54" i="512"/>
  <c r="N51" i="524"/>
  <c r="I51" i="524"/>
  <c r="L51" i="524"/>
  <c r="D51" i="524"/>
  <c r="M51" i="524"/>
  <c r="K51" i="524"/>
  <c r="P51" i="524" l="1"/>
  <c r="A55" i="512"/>
  <c r="C51" i="524"/>
  <c r="C54" i="512"/>
  <c r="D54" i="512"/>
  <c r="L52" i="524"/>
  <c r="G52" i="524"/>
  <c r="K52" i="524"/>
  <c r="H52" i="524"/>
  <c r="E55" i="512"/>
  <c r="F52" i="524"/>
  <c r="M52" i="524"/>
  <c r="J52" i="524"/>
  <c r="D52" i="524"/>
  <c r="E52" i="524"/>
  <c r="I52" i="524"/>
  <c r="N52" i="524"/>
  <c r="O52" i="524"/>
  <c r="C52" i="524" l="1"/>
  <c r="P52" i="524"/>
  <c r="A56" i="512"/>
  <c r="D55" i="512"/>
  <c r="C55" i="512"/>
  <c r="L53" i="524"/>
  <c r="M53" i="524"/>
  <c r="E53" i="524"/>
  <c r="N53" i="524"/>
  <c r="F53" i="524"/>
  <c r="H53" i="524"/>
  <c r="I53" i="524"/>
  <c r="K53" i="524"/>
  <c r="D53" i="524"/>
  <c r="G53" i="524"/>
  <c r="E56" i="512"/>
  <c r="J53" i="524"/>
  <c r="O53" i="524"/>
  <c r="P53" i="524" l="1"/>
  <c r="A57" i="512"/>
  <c r="D56" i="512"/>
  <c r="C53" i="524"/>
  <c r="C56" i="512"/>
  <c r="D54" i="524"/>
  <c r="O54" i="524"/>
  <c r="E54" i="524"/>
  <c r="H54" i="524"/>
  <c r="G54" i="524"/>
  <c r="N54" i="524"/>
  <c r="J54" i="524"/>
  <c r="L54" i="524"/>
  <c r="M54" i="524"/>
  <c r="K54" i="524"/>
  <c r="F54" i="524"/>
  <c r="E57" i="512"/>
  <c r="I54" i="524"/>
  <c r="P54" i="524" l="1"/>
  <c r="A58" i="512"/>
  <c r="A61" i="512" s="1"/>
  <c r="A62" i="512" s="1"/>
  <c r="D57" i="512"/>
  <c r="C54" i="524"/>
  <c r="C57" i="512"/>
  <c r="H55" i="524"/>
  <c r="L55" i="524"/>
  <c r="E58" i="512"/>
  <c r="G55" i="524"/>
  <c r="N55" i="524"/>
  <c r="O55" i="524"/>
  <c r="F55" i="524"/>
  <c r="K55" i="524"/>
  <c r="E55" i="524"/>
  <c r="M55" i="524"/>
  <c r="D55" i="524"/>
  <c r="I55" i="524"/>
  <c r="J55" i="524"/>
  <c r="P55" i="524" l="1"/>
  <c r="C55" i="524"/>
  <c r="D58" i="512"/>
  <c r="C58" i="512"/>
  <c r="J56" i="524"/>
  <c r="G56" i="524"/>
  <c r="F56" i="524"/>
  <c r="D56" i="524"/>
  <c r="K56" i="524"/>
  <c r="M56" i="524"/>
  <c r="E61" i="512"/>
  <c r="E56" i="524"/>
  <c r="O56" i="524"/>
  <c r="I56" i="524"/>
  <c r="L56" i="524"/>
  <c r="N56" i="524"/>
  <c r="H56" i="524"/>
  <c r="P56" i="524" l="1"/>
  <c r="C56" i="524"/>
  <c r="C61" i="512"/>
  <c r="D61" i="512"/>
  <c r="F57" i="524"/>
  <c r="E62" i="512"/>
  <c r="D57" i="524"/>
  <c r="O57" i="524"/>
  <c r="H57" i="524"/>
  <c r="G57" i="524"/>
  <c r="M57" i="524"/>
  <c r="I57" i="524"/>
  <c r="L57" i="524"/>
  <c r="N57" i="524"/>
  <c r="E57" i="524"/>
  <c r="K57" i="524"/>
  <c r="J57" i="524"/>
  <c r="P57" i="524" l="1"/>
  <c r="D62" i="512"/>
  <c r="C62" i="512"/>
  <c r="C57" i="524"/>
  <c r="H58" i="524"/>
  <c r="N58" i="524"/>
  <c r="G58" i="524"/>
  <c r="D58" i="524"/>
  <c r="F58" i="524"/>
  <c r="O58" i="524"/>
  <c r="M58" i="524"/>
  <c r="K58" i="524"/>
  <c r="E58" i="524"/>
  <c r="J58" i="524"/>
  <c r="L58" i="524"/>
  <c r="E64" i="512"/>
  <c r="I58" i="524"/>
  <c r="P58" i="524" l="1"/>
  <c r="C58" i="524"/>
  <c r="C64" i="512"/>
  <c r="M60" i="524"/>
  <c r="H60" i="524"/>
  <c r="L60" i="524"/>
  <c r="G60" i="524"/>
  <c r="J60" i="524"/>
  <c r="O60" i="524"/>
  <c r="I60" i="524"/>
  <c r="F60" i="524"/>
  <c r="E65" i="512"/>
  <c r="K60" i="524"/>
  <c r="E60" i="524"/>
  <c r="D60" i="524"/>
  <c r="N60" i="524"/>
  <c r="P60" i="524" l="1"/>
  <c r="C60" i="524"/>
  <c r="C65" i="512"/>
  <c r="O61" i="524"/>
  <c r="N63" i="524"/>
  <c r="L63" i="524"/>
  <c r="D62" i="524"/>
  <c r="M62" i="524"/>
  <c r="E69" i="512"/>
  <c r="E63" i="524"/>
  <c r="I63" i="524"/>
  <c r="E68" i="512"/>
  <c r="F63" i="524"/>
  <c r="O62" i="524"/>
  <c r="H61" i="524"/>
  <c r="K64" i="524"/>
  <c r="K63" i="524"/>
  <c r="D64" i="524"/>
  <c r="N62" i="524"/>
  <c r="E64" i="524"/>
  <c r="J61" i="524"/>
  <c r="M63" i="524"/>
  <c r="O64" i="524"/>
  <c r="I64" i="524"/>
  <c r="D63" i="524"/>
  <c r="G64" i="524"/>
  <c r="D61" i="524"/>
  <c r="O63" i="524"/>
  <c r="E62" i="524"/>
  <c r="E66" i="512"/>
  <c r="I61" i="524"/>
  <c r="E61" i="524"/>
  <c r="J64" i="524"/>
  <c r="J62" i="524"/>
  <c r="M64" i="524"/>
  <c r="F61" i="524"/>
  <c r="K61" i="524"/>
  <c r="I62" i="524"/>
  <c r="G63" i="524"/>
  <c r="L64" i="524"/>
  <c r="L62" i="524"/>
  <c r="H63" i="524"/>
  <c r="G62" i="524"/>
  <c r="F64" i="524"/>
  <c r="H64" i="524"/>
  <c r="N61" i="524"/>
  <c r="G61" i="524"/>
  <c r="J63" i="524"/>
  <c r="L61" i="524"/>
  <c r="M61" i="524"/>
  <c r="N64" i="524"/>
  <c r="K62" i="524"/>
  <c r="H62" i="524"/>
  <c r="F62" i="524"/>
  <c r="E67" i="512"/>
  <c r="C61" i="524" l="1"/>
  <c r="C62" i="524"/>
  <c r="P64" i="524"/>
  <c r="C69" i="512"/>
  <c r="C66" i="512"/>
  <c r="C63" i="524"/>
  <c r="C68" i="512"/>
  <c r="C64" i="524"/>
  <c r="C67" i="512"/>
  <c r="E70" i="524"/>
  <c r="L70" i="524"/>
  <c r="H65" i="524"/>
  <c r="D65" i="524"/>
  <c r="M65" i="524"/>
  <c r="L65" i="524"/>
  <c r="K65" i="524"/>
  <c r="O65" i="524"/>
  <c r="J65" i="524"/>
  <c r="N65" i="524"/>
  <c r="F65" i="524"/>
  <c r="I65" i="524"/>
  <c r="F70" i="524"/>
  <c r="K70" i="524"/>
  <c r="M70" i="524"/>
  <c r="O70" i="524"/>
  <c r="I70" i="524"/>
  <c r="N70" i="524"/>
  <c r="H70" i="524"/>
  <c r="D70" i="524"/>
  <c r="E65" i="524"/>
  <c r="G70" i="524"/>
  <c r="G65" i="524"/>
  <c r="J70" i="524"/>
  <c r="C70" i="524" l="1"/>
  <c r="P70" i="524"/>
  <c r="C65" i="524"/>
  <c r="G71" i="524"/>
  <c r="M71" i="524"/>
  <c r="L71" i="524"/>
  <c r="H71" i="524"/>
  <c r="F71" i="524"/>
  <c r="N71" i="524"/>
  <c r="K71" i="524"/>
  <c r="E71" i="524"/>
  <c r="D71" i="524"/>
  <c r="I71" i="524"/>
  <c r="J71" i="524"/>
  <c r="O71" i="524"/>
  <c r="C71" i="524" l="1"/>
  <c r="H72" i="524"/>
  <c r="E72" i="524"/>
  <c r="L72" i="524"/>
  <c r="J72" i="524"/>
  <c r="K72" i="524"/>
  <c r="N72" i="524"/>
  <c r="I72" i="524"/>
  <c r="M72" i="524"/>
  <c r="F72" i="524"/>
  <c r="O72" i="524"/>
  <c r="G72" i="524"/>
  <c r="D72" i="524"/>
  <c r="P72" i="524" l="1"/>
  <c r="A73" i="524"/>
  <c r="C72" i="524"/>
  <c r="K73" i="524"/>
  <c r="D73" i="524"/>
  <c r="E73" i="524"/>
  <c r="L73" i="524"/>
  <c r="M73" i="524"/>
  <c r="F73" i="524"/>
  <c r="O73" i="524"/>
  <c r="J73" i="524"/>
  <c r="I73" i="524"/>
  <c r="N73" i="524"/>
  <c r="H73" i="524"/>
  <c r="G73" i="524"/>
  <c r="C73" i="524" l="1"/>
  <c r="P73" i="524"/>
  <c r="A74" i="524"/>
  <c r="J74" i="524"/>
  <c r="H74" i="524"/>
  <c r="M74" i="524"/>
  <c r="G74" i="524"/>
  <c r="N74" i="524"/>
  <c r="D74" i="524"/>
  <c r="I74" i="524"/>
  <c r="K74" i="524"/>
  <c r="F74" i="524"/>
  <c r="O74" i="524"/>
  <c r="E74" i="524"/>
  <c r="L74" i="524"/>
  <c r="C74" i="524" l="1"/>
  <c r="P74" i="524"/>
  <c r="A75" i="524"/>
  <c r="L75" i="524"/>
  <c r="D75" i="524"/>
  <c r="G75" i="524"/>
  <c r="I75" i="524"/>
  <c r="J75" i="524"/>
  <c r="F75" i="524"/>
  <c r="O75" i="524"/>
  <c r="M75" i="524"/>
  <c r="E75" i="524"/>
  <c r="H75" i="524"/>
  <c r="K75" i="524"/>
  <c r="N75" i="524"/>
  <c r="C75" i="524" l="1"/>
  <c r="P75" i="524"/>
  <c r="A76" i="524"/>
  <c r="E76" i="524"/>
  <c r="L76" i="524"/>
  <c r="N76" i="524"/>
  <c r="G76" i="524"/>
  <c r="J76" i="524"/>
  <c r="M76" i="524"/>
  <c r="H76" i="524"/>
  <c r="I76" i="524"/>
  <c r="D76" i="524"/>
  <c r="K76" i="524"/>
  <c r="F76" i="524"/>
  <c r="O76" i="524"/>
  <c r="C76" i="524" l="1"/>
  <c r="P76" i="524"/>
  <c r="A77" i="524"/>
  <c r="K77" i="524"/>
  <c r="N77" i="524"/>
  <c r="I77" i="524"/>
  <c r="O77" i="524"/>
  <c r="L77" i="524"/>
  <c r="F77" i="524"/>
  <c r="D77" i="524"/>
  <c r="M77" i="524"/>
  <c r="J77" i="524"/>
  <c r="H77" i="524"/>
  <c r="G77" i="524"/>
  <c r="E77" i="524"/>
  <c r="C77" i="524" l="1"/>
  <c r="P77" i="524"/>
  <c r="A78" i="524"/>
  <c r="F78" i="524"/>
  <c r="J78" i="524"/>
  <c r="E78" i="524"/>
  <c r="N78" i="524"/>
  <c r="L78" i="524"/>
  <c r="H78" i="524"/>
  <c r="D78" i="524"/>
  <c r="O78" i="524"/>
  <c r="K78" i="524"/>
  <c r="I78" i="524"/>
  <c r="G78" i="524"/>
  <c r="M78" i="524"/>
  <c r="C78" i="524" l="1"/>
  <c r="P78" i="524"/>
  <c r="F79" i="524"/>
  <c r="N79" i="524"/>
  <c r="J79" i="524"/>
  <c r="G79" i="524"/>
  <c r="E79" i="524"/>
  <c r="K79" i="524"/>
  <c r="H79" i="524"/>
  <c r="I79" i="524"/>
  <c r="O79" i="524"/>
  <c r="M79" i="524"/>
  <c r="L79" i="524"/>
  <c r="C79" i="524" l="1"/>
  <c r="P79" i="5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s>
  <commentList>
    <comment ref="F6" authorId="0" shapeId="0" xr:uid="{00000000-0006-0000-0000-000001000000}">
      <text>
        <r>
          <rPr>
            <sz val="10"/>
            <color indexed="81"/>
            <rFont val="Calibri"/>
            <family val="2"/>
          </rPr>
          <t xml:space="preserve">Hvis ikke skolen betaler hele pensionen, vil medarbejderen selv betale 1/3 af pensionen.
</t>
        </r>
      </text>
    </comment>
    <comment ref="I8" authorId="1" shapeId="0" xr:uid="{00000000-0006-0000-0000-000002000000}">
      <text>
        <r>
          <rPr>
            <b/>
            <sz val="10"/>
            <color indexed="81"/>
            <rFont val="Calibri"/>
            <family val="2"/>
          </rPr>
          <t>Tove Dohn:</t>
        </r>
        <r>
          <rPr>
            <sz val="10"/>
            <color indexed="81"/>
            <rFont val="Calibri"/>
            <family val="2"/>
          </rPr>
          <t xml:space="preserve">
Indtast her gældende reguleringsprocent gældende fra 1. oktober 2018.</t>
        </r>
      </text>
    </comment>
    <comment ref="K8" authorId="0" shapeId="0" xr:uid="{00000000-0006-0000-0000-000003000000}">
      <text>
        <r>
          <rPr>
            <b/>
            <sz val="10"/>
            <color indexed="81"/>
            <rFont val="Calibri"/>
            <family val="2"/>
          </rPr>
          <t>Indtast her ny reguleringsprocent gældende pr. 1. dec. 2017.</t>
        </r>
      </text>
    </comment>
    <comment ref="O8" authorId="0" shapeId="0" xr:uid="{00000000-0006-0000-0000-000004000000}">
      <text>
        <r>
          <rPr>
            <b/>
            <sz val="10"/>
            <color indexed="81"/>
            <rFont val="Calibri"/>
            <family val="2"/>
          </rPr>
          <t>Indtast her gældende reguleringsprocent gældende fra 1. april 2019.</t>
        </r>
      </text>
    </comment>
    <comment ref="F12" authorId="0" shapeId="0" xr:uid="{00000000-0006-0000-0000-000005000000}">
      <text>
        <r>
          <rPr>
            <b/>
            <sz val="10"/>
            <color indexed="81"/>
            <rFont val="Calibri"/>
            <family val="2"/>
          </rPr>
          <t>F</t>
        </r>
        <r>
          <rPr>
            <b/>
            <sz val="8"/>
            <color indexed="81"/>
            <rFont val="Calibri"/>
            <family val="2"/>
          </rPr>
          <t xml:space="preserve">or pæd.personale kan dette være OK-15 tillægget. Årlgt grundbeløb er kr. 4.000. Tillægget er afh, af bg., pensionsber.
</t>
        </r>
      </text>
    </comment>
    <comment ref="F13" authorId="0" shapeId="0" xr:uid="{00000000-0006-0000-0000-000006000000}">
      <text>
        <r>
          <rPr>
            <b/>
            <sz val="10"/>
            <color indexed="81"/>
            <rFont val="Calibri"/>
            <family val="2"/>
          </rPr>
          <t>Overenskomstmæssigt er der ikke aftalt et fast tillæg.</t>
        </r>
      </text>
    </comment>
    <comment ref="F14" authorId="0" shapeId="0" xr:uid="{00000000-0006-0000-0000-000007000000}">
      <text>
        <r>
          <rPr>
            <b/>
            <sz val="10"/>
            <color indexed="81"/>
            <rFont val="Calibri"/>
            <family val="2"/>
          </rPr>
          <t>Funktionstillæg er normalt ikke afhængig af beskæftigelsesgrad og pens.berrettiget.</t>
        </r>
      </text>
    </comment>
    <comment ref="F17" authorId="0" shapeId="0" xr:uid="{00000000-0006-0000-0000-000008000000}">
      <text>
        <r>
          <rPr>
            <b/>
            <sz val="10"/>
            <color indexed="81"/>
            <rFont val="Calibri"/>
            <family val="2"/>
          </rPr>
          <t>Kvalifikationstillæg er normat afhængig af beskæftigelsesgraden og pensionsgivende</t>
        </r>
      </text>
    </comment>
    <comment ref="F21" authorId="0" shapeId="0" xr:uid="{00000000-0006-0000-0000-000009000000}">
      <text>
        <r>
          <rPr>
            <b/>
            <sz val="10"/>
            <color indexed="81"/>
            <rFont val="Calibri"/>
            <family val="2"/>
          </rPr>
          <t>For pæd. under BUPL OK, hvor pensionen indb. Til PBU, skal der IKKE betales gruppeliv.</t>
        </r>
      </text>
    </comment>
    <comment ref="F22" authorId="0" shapeId="0" xr:uid="{00000000-0006-0000-0000-00000A000000}">
      <text>
        <r>
          <rPr>
            <b/>
            <sz val="10"/>
            <color indexed="81"/>
            <rFont val="Calibri"/>
            <family val="2"/>
          </rPr>
          <t>Oplys i kolonne D og E hvorvidt tillægget er bg.afh. Og reguleret.</t>
        </r>
      </text>
    </comment>
    <comment ref="F27" authorId="0" shapeId="0" xr:uid="{00000000-0006-0000-0000-00000B000000}">
      <text>
        <r>
          <rPr>
            <b/>
            <sz val="10"/>
            <color indexed="81"/>
            <rFont val="Calibri"/>
            <family val="2"/>
          </rPr>
          <t>Fridage hvor den ansatte ikke skal have løn.</t>
        </r>
      </text>
    </comment>
    <comment ref="F30" authorId="0" shapeId="0" xr:uid="{00000000-0006-0000-0000-00000C000000}">
      <text>
        <r>
          <rPr>
            <b/>
            <sz val="10"/>
            <color indexed="81"/>
            <rFont val="Calibri"/>
            <family val="2"/>
          </rPr>
          <t>Tast selv taksten for 2018. Taksten oplyses i skolenyt samt løntabellen.</t>
        </r>
      </text>
    </comment>
    <comment ref="F31" authorId="0" shapeId="0" xr:uid="{00000000-0006-0000-0000-00000D000000}">
      <text>
        <r>
          <rPr>
            <b/>
            <sz val="10"/>
            <color indexed="81"/>
            <rFont val="Calibri"/>
            <family val="2"/>
          </rPr>
          <t>Tast selv taksten for 2018. Taksten oplyses i skolenyt samt løntabellen.</t>
        </r>
      </text>
    </comment>
    <comment ref="F32" authorId="0" shapeId="0" xr:uid="{00000000-0006-0000-0000-00000E000000}">
      <text>
        <r>
          <rPr>
            <b/>
            <sz val="10"/>
            <color indexed="81"/>
            <rFont val="Calibri"/>
            <family val="2"/>
          </rPr>
          <t>Satserne er at finde i løntabellen under "generelle satser"</t>
        </r>
      </text>
    </comment>
    <comment ref="F33" authorId="0" shapeId="0" xr:uid="{00000000-0006-0000-0000-00000F000000}">
      <text>
        <r>
          <rPr>
            <b/>
            <sz val="10"/>
            <color indexed="81"/>
            <rFont val="Calibri"/>
            <family val="2"/>
          </rPr>
          <t>Vælg i 12 kr. fra rulleliste.
25 år = 6.000,-
40 år = 7.600,-
50 år = 9.000,-</t>
        </r>
      </text>
    </comment>
    <comment ref="F34" authorId="0" shapeId="0" xr:uid="{00000000-0006-0000-0000-000010000000}">
      <text>
        <r>
          <rPr>
            <b/>
            <sz val="10"/>
            <color indexed="81"/>
            <rFont val="Calibri"/>
            <family val="2"/>
          </rPr>
          <t>Kan være efter Natpengeaftalen(BUPL), eller lokalaftale.</t>
        </r>
      </text>
    </comment>
    <comment ref="F35" authorId="0" shapeId="0" xr:uid="{00000000-0006-0000-0000-000011000000}">
      <text>
        <r>
          <rPr>
            <b/>
            <sz val="10"/>
            <color indexed="81"/>
            <rFont val="Calibri"/>
            <family val="2"/>
          </rPr>
          <t>For ekstra timer indtil fuldtidsnorm. Udbetales 1:1</t>
        </r>
      </text>
    </comment>
    <comment ref="F36" authorId="0" shapeId="0" xr:uid="{00000000-0006-0000-0000-000012000000}">
      <text>
        <r>
          <rPr>
            <b/>
            <sz val="10"/>
            <color indexed="81"/>
            <rFont val="Calibri"/>
            <family val="2"/>
          </rPr>
          <t>For timer ud over fuldtidsnorm. Udb. 1:1,5</t>
        </r>
      </text>
    </comment>
    <comment ref="F38" authorId="0" shapeId="0" xr:uid="{00000000-0006-0000-0000-000013000000}">
      <text>
        <r>
          <rPr>
            <b/>
            <sz val="10"/>
            <color indexed="81"/>
            <rFont val="Calibri"/>
            <family val="2"/>
          </rPr>
          <t>Udbetales ofte i maj mdr. , og senest den mdr. hvor ferien afholdes.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Ole Mikkelsen</author>
  </authors>
  <commentList>
    <comment ref="C6" authorId="0" shapeId="0" xr:uid="{00000000-0006-0000-0400-000001000000}">
      <text>
        <r>
          <rPr>
            <b/>
            <sz val="9"/>
            <color indexed="81"/>
            <rFont val="Geneva"/>
            <family val="2"/>
          </rPr>
          <t>Ole Mikkelsen:</t>
        </r>
        <r>
          <rPr>
            <sz val="9"/>
            <color indexed="81"/>
            <rFont val="Geneva"/>
            <family val="2"/>
          </rPr>
          <t xml:space="preserve">
Det er muligt at holde deltidsforældreorlov, så man både arbejder en del og holder orlov for resten.
Orloven forlænges dermed forholdsmæssigt.
Skriv den beskæftigelsesgrad, som der arbejdes efter.</t>
        </r>
      </text>
    </comment>
    <comment ref="C52" authorId="0" shapeId="0" xr:uid="{00000000-0006-0000-0400-000002000000}">
      <text>
        <r>
          <rPr>
            <b/>
            <sz val="9"/>
            <color indexed="81"/>
            <rFont val="Geneva"/>
            <family val="2"/>
          </rPr>
          <t>Ole Mikkelsen:</t>
        </r>
        <r>
          <rPr>
            <sz val="9"/>
            <color indexed="81"/>
            <rFont val="Geneva"/>
            <family val="2"/>
          </rPr>
          <t xml:space="preserve">
I forældreorlovsperioder kan skattefradraget evt flyttes til dagpengeudbetalingskontoret.
Hvis bikort benyttes på skolen ændres skattefradraget til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tc={581D637D-FCE8-C244-9521-76DF182F4FAF}</author>
    <author>tc={1184EB09-3915-554A-AD11-8A524C27F5A2}</author>
    <author>tc={FCEF8104-1B89-6D4B-B1E7-497826EDC4B8}</author>
    <author>tc={5B1AB1B1-344F-F243-AD23-1A45F4A515D6}</author>
    <author>tc={8B5ABA50-69AF-9142-9BBD-ECBC79EA041A}</author>
    <author>tc={258BA8DE-7D20-E945-B01A-B4E0265CAA20}</author>
    <author>tc={11D714B9-23A8-8944-BBBE-90D49C9164DD}</author>
    <author>tc={4305BB63-AA73-EF4A-8691-A6661C12C01B}</author>
    <author>tc={F55AA4F2-DA90-F340-BDD5-C06EDB7F2CEE}</author>
    <author>tc={D03932DA-FCF1-724B-B478-93046BFEE32F}</author>
    <author>tc={474EC1B6-D212-0E48-AEE3-C6ED17F0CAAB}</author>
    <author>tc={329AE066-F8A5-134B-981A-320C83B6847B}</author>
    <author>tc={D6837C45-DE5F-0845-91F2-AA455746CC44}</author>
    <author>tc={DD28F6F6-1B62-1C41-A4F2-5D0D727A02ED}</author>
    <author>tc={D2A2B5C2-0B1E-904F-A8D1-C621143ACB19}</author>
  </authors>
  <commentList>
    <comment ref="F6" authorId="0" shapeId="0" xr:uid="{00000000-0006-0000-0800-000001000000}">
      <text>
        <r>
          <rPr>
            <sz val="10"/>
            <color rgb="FF000000"/>
            <rFont val="Calibri"/>
            <family val="2"/>
          </rPr>
          <t xml:space="preserve">Hvis ikke skolen betaler hele pensionen, vil medarbejderen selv betale 1/3 af pensionen.
</t>
        </r>
      </text>
    </comment>
    <comment ref="J10" authorId="1" shapeId="0" xr:uid="{867D9A30-6ABB-0A42-A2B8-FE69CCD593FA}">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79EDFBD2-B5C9-2744-8DDB-47769E902A6B}">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581D637D-FCE8-C244-9521-76DF182F4FAF}">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1184EB09-3915-554A-AD11-8A524C27F5A2}">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FCEF8104-1B89-6D4B-B1E7-497826EDC4B8}">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9C414B30-18EC-5540-BD04-E65A64DA5150}">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C0B0B696-1BD2-184B-AA09-C57E1EBA6549}">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6937D64D-E47C-104D-9406-2EBF2E9A6CB2}">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00000000-0006-0000-0800-000007000000}">
      <text>
        <r>
          <rPr>
            <b/>
            <sz val="10"/>
            <color rgb="FF000000"/>
            <rFont val="Calibri"/>
            <family val="2"/>
          </rPr>
          <t>Overenskomstmæssigt er der ikke aftalt et fast tillæg.</t>
        </r>
      </text>
    </comment>
    <comment ref="F17" authorId="0" shapeId="0" xr:uid="{00000000-0006-0000-0800-000008000000}">
      <text>
        <r>
          <rPr>
            <b/>
            <sz val="10"/>
            <color rgb="FF000000"/>
            <rFont val="Calibri"/>
            <family val="2"/>
          </rPr>
          <t>Funktionstillæg er normalt ikke afhængig af beskæftigelsesgrad og pens.berrettiget.</t>
        </r>
      </text>
    </comment>
    <comment ref="F20" authorId="0" shapeId="0" xr:uid="{00000000-0006-0000-0800-000009000000}">
      <text>
        <r>
          <rPr>
            <b/>
            <sz val="10"/>
            <color rgb="FF000000"/>
            <rFont val="Calibri"/>
            <family val="2"/>
          </rPr>
          <t>Kvalifikationstillæg er normat afhængig af beskæftigelsesgraden og pensionsgivende</t>
        </r>
      </text>
    </comment>
    <comment ref="F24" authorId="0" shapeId="0" xr:uid="{00000000-0006-0000-0800-00000A000000}">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00000000-0006-0000-0800-00000B000000}">
      <text>
        <r>
          <rPr>
            <b/>
            <sz val="10"/>
            <color rgb="FF000000"/>
            <rFont val="Calibri"/>
            <family val="2"/>
          </rPr>
          <t>Oplys i kolonne D og E hvorvidt tillægget er afhængigt af beskæftigelsesgrad og reguleret.</t>
        </r>
      </text>
    </comment>
    <comment ref="F28" authorId="5" shapeId="0" xr:uid="{5B1AB1B1-344F-F243-AD23-1A45F4A515D6}">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00000000-0006-0000-0800-00000C000000}">
      <text>
        <r>
          <rPr>
            <b/>
            <sz val="10"/>
            <color rgb="FF000000"/>
            <rFont val="Calibri"/>
            <family val="2"/>
          </rPr>
          <t>Fridage hvor den ansatte ikke skal have løn.</t>
        </r>
      </text>
    </comment>
    <comment ref="L31" authorId="6" shapeId="0" xr:uid="{8B5ABA50-69AF-9142-9BBD-ECBC79EA041A}">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258BA8DE-7D20-E945-B01A-B4E0265CAA20}">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11D714B9-23A8-8944-BBBE-90D49C9164DD}">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4305BB63-AA73-EF4A-8691-A6661C12C01B}">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F55AA4F2-DA90-F340-BDD5-C06EDB7F2CEE}">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D03932DA-FCF1-724B-B478-93046BFEE32F}">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00000000-0006-0000-0800-00000F000000}">
      <text>
        <r>
          <rPr>
            <b/>
            <sz val="10"/>
            <color rgb="FF000000"/>
            <rFont val="Calibri"/>
            <family val="2"/>
          </rPr>
          <t>Satserne er at finde i løntabellen under "generelle satser"</t>
        </r>
      </text>
    </comment>
    <comment ref="F36" authorId="0" shapeId="0" xr:uid="{00000000-0006-0000-0800-000010000000}">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00000000-0006-0000-0800-000012000000}">
      <text>
        <r>
          <rPr>
            <b/>
            <sz val="10"/>
            <color rgb="FF000000"/>
            <rFont val="Calibri"/>
            <family val="2"/>
          </rPr>
          <t>For ekstra timer indtil fuldtidsnorm. Udbetales 1:1</t>
        </r>
      </text>
    </comment>
    <comment ref="F39" authorId="0" shapeId="0" xr:uid="{00000000-0006-0000-0800-000013000000}">
      <text>
        <r>
          <rPr>
            <b/>
            <sz val="10"/>
            <color rgb="FF000000"/>
            <rFont val="Calibri"/>
            <family val="2"/>
          </rPr>
          <t>For timer ud over fuldtidsnorm. Udb. 1:1,5</t>
        </r>
      </text>
    </comment>
    <comment ref="F41" authorId="0" shapeId="0" xr:uid="{00000000-0006-0000-0800-000014000000}">
      <text>
        <r>
          <rPr>
            <b/>
            <sz val="10"/>
            <color rgb="FF000000"/>
            <rFont val="Calibri"/>
            <family val="2"/>
          </rPr>
          <t>Det særlige ferietillæg udbetales for aug-maj med maj mdr. løn. I august udbetales for perioden juni-aug</t>
        </r>
      </text>
    </comment>
    <comment ref="G41" authorId="1" shapeId="0" xr:uid="{4F0C4356-B453-9F45-AE15-2E2FB2985C23}">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474EC1B6-D212-0E48-AEE3-C6ED17F0CAAB}">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329AE066-F8A5-134B-981A-320C83B6847B}">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D6837C45-DE5F-0845-91F2-AA455746CC44}">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DD28F6F6-1B62-1C41-A4F2-5D0D727A02ED}">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D2A2B5C2-0B1E-904F-A8D1-C621143ACB19}">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tc={C9F8E59F-8EA7-B74B-9C2B-C2947D71C7DA}</author>
    <author>tc={426F35A1-F469-7143-80C9-01FB0F8BE29B}</author>
    <author>tc={79CA4C70-E907-CD42-AB67-64083D633084}</author>
    <author>tc={1C898FBA-720A-5146-92DD-BFE2E21EB607}</author>
    <author>tc={442DE1FF-D894-BD48-8751-280610ECBDCE}</author>
    <author>tc={CC0E5A88-6ACA-FC4F-9162-AA9C71606E65}</author>
    <author>tc={276F252F-46A9-E140-9CDC-7734DBC4854B}</author>
    <author>tc={F9555DAA-1C35-3C4C-9634-CBE1B1683875}</author>
    <author>tc={E27E7D60-F26F-F747-9574-8472D5866B1D}</author>
    <author>tc={DD99EF79-15B6-7A47-8365-E95DBC736C2A}</author>
    <author>tc={0FDCC895-4EF3-1D42-9C7D-C08648EF1149}</author>
    <author>tc={5AF0B84A-8F4A-3B47-8C45-4B24242238CC}</author>
    <author>tc={67B64A28-1265-514F-862C-D266FDA6BB91}</author>
    <author>tc={F8CA4E4F-5C34-EE40-BADE-315BA4BF5E5F}</author>
    <author>tc={93EFD5EC-EC8F-3B46-A7F9-D251AE68BA4A}</author>
  </authors>
  <commentList>
    <comment ref="F6" authorId="0" shapeId="0" xr:uid="{ED821B3D-0663-BA4A-B326-CD947DA74F93}">
      <text>
        <r>
          <rPr>
            <sz val="10"/>
            <color rgb="FF000000"/>
            <rFont val="Calibri"/>
            <family val="2"/>
          </rPr>
          <t xml:space="preserve">Hvis ikke skolen betaler hele pensionen, vil medarbejderen selv betale 1/3 af pensionen.
</t>
        </r>
      </text>
    </comment>
    <comment ref="J10" authorId="1" shapeId="0" xr:uid="{40374D04-4C23-AE4F-A889-01ED18EC58A4}">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CDDE567E-5EAB-E84D-B223-1926B041FE2D}">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C9F8E59F-8EA7-B74B-9C2B-C2947D71C7DA}">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426F35A1-F469-7143-80C9-01FB0F8BE29B}">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79CA4C70-E907-CD42-AB67-64083D633084}">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0D05880B-237E-5440-B49A-8BB944EF766A}">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EB4A43B8-DDE4-AA4E-BB55-C65958F858A0}">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902C0A02-581A-BB46-AC7B-8AFD1A28C026}">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3B5F875B-C1AE-3646-B989-E270B15C370D}">
      <text>
        <r>
          <rPr>
            <b/>
            <sz val="10"/>
            <color rgb="FF000000"/>
            <rFont val="Calibri"/>
            <family val="2"/>
          </rPr>
          <t>Overenskomstmæssigt er der ikke aftalt et fast tillæg.</t>
        </r>
      </text>
    </comment>
    <comment ref="F17" authorId="0" shapeId="0" xr:uid="{391CABDB-D45B-3A4D-9396-A9C4D2A48C3B}">
      <text>
        <r>
          <rPr>
            <b/>
            <sz val="10"/>
            <color rgb="FF000000"/>
            <rFont val="Calibri"/>
            <family val="2"/>
          </rPr>
          <t>Funktionstillæg er normalt ikke afhængig af beskæftigelsesgrad og pens.berrettiget.</t>
        </r>
      </text>
    </comment>
    <comment ref="F20" authorId="0" shapeId="0" xr:uid="{D21A2F44-04D3-9A49-89A1-A82007F5488A}">
      <text>
        <r>
          <rPr>
            <b/>
            <sz val="10"/>
            <color rgb="FF000000"/>
            <rFont val="Calibri"/>
            <family val="2"/>
          </rPr>
          <t>Kvalifikationstillæg er normat afhængig af beskæftigelsesgraden og pensionsgivende</t>
        </r>
      </text>
    </comment>
    <comment ref="F24" authorId="0" shapeId="0" xr:uid="{E601FCFB-FEA9-AA43-8790-66043D1CE682}">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43EBD5AA-C5F2-594D-9CFA-960ECB7BCC8E}">
      <text>
        <r>
          <rPr>
            <b/>
            <sz val="10"/>
            <color rgb="FF000000"/>
            <rFont val="Calibri"/>
            <family val="2"/>
          </rPr>
          <t>Oplys i kolonne D og E hvorvidt tillægget er afhængigt af beskæftigelsesgrad og reguleret.</t>
        </r>
      </text>
    </comment>
    <comment ref="F28" authorId="5" shapeId="0" xr:uid="{1C898FBA-720A-5146-92DD-BFE2E21EB607}">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D65AD807-1EF2-A74A-B6C1-15FF9F5A7882}">
      <text>
        <r>
          <rPr>
            <b/>
            <sz val="10"/>
            <color rgb="FF000000"/>
            <rFont val="Calibri"/>
            <family val="2"/>
          </rPr>
          <t>Fridage hvor den ansatte ikke skal have løn.</t>
        </r>
      </text>
    </comment>
    <comment ref="L31" authorId="6" shapeId="0" xr:uid="{442DE1FF-D894-BD48-8751-280610ECBDCE}">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CC0E5A88-6ACA-FC4F-9162-AA9C71606E65}">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276F252F-46A9-E140-9CDC-7734DBC4854B}">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F9555DAA-1C35-3C4C-9634-CBE1B1683875}">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E27E7D60-F26F-F747-9574-8472D5866B1D}">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DD99EF79-15B6-7A47-8365-E95DBC736C2A}">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994D074C-2649-4C49-8A11-11F04F2F827A}">
      <text>
        <r>
          <rPr>
            <b/>
            <sz val="10"/>
            <color rgb="FF000000"/>
            <rFont val="Calibri"/>
            <family val="2"/>
          </rPr>
          <t>Satserne er at finde i løntabellen under "generelle satser"</t>
        </r>
      </text>
    </comment>
    <comment ref="F36" authorId="0" shapeId="0" xr:uid="{87AC899E-61D8-6847-9108-0EC809CA5234}">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83BCD3CB-D72E-D943-B1C7-13D32422C220}">
      <text>
        <r>
          <rPr>
            <b/>
            <sz val="10"/>
            <color rgb="FF000000"/>
            <rFont val="Calibri"/>
            <family val="2"/>
          </rPr>
          <t>For ekstra timer indtil fuldtidsnorm. Udbetales 1:1</t>
        </r>
      </text>
    </comment>
    <comment ref="F39" authorId="0" shapeId="0" xr:uid="{5D9398D0-5DB6-6941-B343-9DF5BD9EFECA}">
      <text>
        <r>
          <rPr>
            <b/>
            <sz val="10"/>
            <color rgb="FF000000"/>
            <rFont val="Calibri"/>
            <family val="2"/>
          </rPr>
          <t>For timer ud over fuldtidsnorm. Udb. 1:1,5</t>
        </r>
      </text>
    </comment>
    <comment ref="F41" authorId="0" shapeId="0" xr:uid="{840C859B-CAB0-CC4F-A256-859EB666D587}">
      <text>
        <r>
          <rPr>
            <b/>
            <sz val="10"/>
            <color rgb="FF000000"/>
            <rFont val="Calibri"/>
            <family val="2"/>
          </rPr>
          <t>Det særlige ferietillæg udbetales for aug-maj med maj mdr. løn. I august udbetales for perioden juni-aug</t>
        </r>
      </text>
    </comment>
    <comment ref="G41" authorId="1" shapeId="0" xr:uid="{EEDA2D5A-E63D-C748-BCFE-C1C2AF7B63E2}">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0FDCC895-4EF3-1D42-9C7D-C08648EF1149}">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5AF0B84A-8F4A-3B47-8C45-4B24242238CC}">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67B64A28-1265-514F-862C-D266FDA6BB91}">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F8CA4E4F-5C34-EE40-BADE-315BA4BF5E5F}">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93EFD5EC-EC8F-3B46-A7F9-D251AE68BA4A}">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tc={B85B68DC-09E4-D54D-AAE5-D5CECC0A233A}</author>
    <author>tc={9B4C5AA8-29DD-5F4C-BDB7-6CA3BC494CF7}</author>
    <author>tc={41770DBD-C54C-4442-A352-E019ECCD7CDA}</author>
    <author>tc={70C8BF77-2140-D34E-B06C-DEB2EA57749A}</author>
    <author>tc={4690F695-B557-374F-8E63-670EDE603EE2}</author>
    <author>tc={0D62ED7B-754D-0A45-A30C-721FA5A22100}</author>
    <author>tc={5D50059A-9378-1F4C-9FED-C8F543A4F6AD}</author>
    <author>tc={E9450131-E1EE-D146-9501-B0392EFEB337}</author>
    <author>tc={14DF077D-071B-1F45-9E82-5A56FC53D4C5}</author>
    <author>tc={0CD8563C-C734-5142-89EE-3A19F3BE62C2}</author>
    <author>tc={CF95F709-04A1-8F44-B8B4-D332DD9C5DB8}</author>
    <author>tc={59386801-E38C-8C4F-A730-ACE17C17C47A}</author>
    <author>tc={EA50DEAA-2B96-494A-80A7-19A0DBC6DFC3}</author>
    <author>tc={5613059A-59B6-4A42-A65A-1E2F8B5E0112}</author>
    <author>tc={0259EC91-AFE3-8041-83E2-479931A1F93E}</author>
  </authors>
  <commentList>
    <comment ref="F6" authorId="0" shapeId="0" xr:uid="{66A432D1-F1B0-DA47-988A-22781D5D1199}">
      <text>
        <r>
          <rPr>
            <sz val="10"/>
            <color rgb="FF000000"/>
            <rFont val="Calibri"/>
            <family val="2"/>
          </rPr>
          <t xml:space="preserve">Hvis ikke skolen betaler hele pensionen, vil medarbejderen selv betale 1/3 af pensionen.
</t>
        </r>
      </text>
    </comment>
    <comment ref="J10" authorId="1" shapeId="0" xr:uid="{E74C9434-0722-7D41-995E-2B9E9870EFEB}">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3C3293DF-730A-AE47-9E89-BBF72250E967}">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B85B68DC-09E4-D54D-AAE5-D5CECC0A233A}">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9B4C5AA8-29DD-5F4C-BDB7-6CA3BC494CF7}">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41770DBD-C54C-4442-A352-E019ECCD7CDA}">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844D7AEB-4E03-1344-8178-7A0CB37B82C2}">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042F5D6F-263E-DA45-B28B-627197A354AB}">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6E0C3751-652C-7346-BD3B-DE60FDBFB870}">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33B9DCB6-EE8D-2A42-AF9E-F85B49622EE5}">
      <text>
        <r>
          <rPr>
            <b/>
            <sz val="10"/>
            <color rgb="FF000000"/>
            <rFont val="Calibri"/>
            <family val="2"/>
          </rPr>
          <t>Overenskomstmæssigt er der ikke aftalt et fast tillæg.</t>
        </r>
      </text>
    </comment>
    <comment ref="F17" authorId="0" shapeId="0" xr:uid="{C650B9B2-A895-B349-83CB-F4A30B48B38B}">
      <text>
        <r>
          <rPr>
            <b/>
            <sz val="10"/>
            <color rgb="FF000000"/>
            <rFont val="Calibri"/>
            <family val="2"/>
          </rPr>
          <t>Funktionstillæg er normalt ikke afhængig af beskæftigelsesgrad og pens.berrettiget.</t>
        </r>
      </text>
    </comment>
    <comment ref="F20" authorId="0" shapeId="0" xr:uid="{F52A75DC-07D8-4740-B576-F5102AC5317E}">
      <text>
        <r>
          <rPr>
            <b/>
            <sz val="10"/>
            <color rgb="FF000000"/>
            <rFont val="Calibri"/>
            <family val="2"/>
          </rPr>
          <t>Kvalifikationstillæg er normat afhængig af beskæftigelsesgraden og pensionsgivende</t>
        </r>
      </text>
    </comment>
    <comment ref="F24" authorId="0" shapeId="0" xr:uid="{1C257261-34D4-AF46-B2B5-7BE98C27D028}">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32C15864-D516-7D41-91F2-58669F08194E}">
      <text>
        <r>
          <rPr>
            <b/>
            <sz val="10"/>
            <color rgb="FF000000"/>
            <rFont val="Calibri"/>
            <family val="2"/>
          </rPr>
          <t>Oplys i kolonne D og E hvorvidt tillægget er afhængigt af beskæftigelsesgrad og reguleret.</t>
        </r>
      </text>
    </comment>
    <comment ref="F28" authorId="5" shapeId="0" xr:uid="{70C8BF77-2140-D34E-B06C-DEB2EA57749A}">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E052418D-29A5-5748-A7E8-73C27BE40140}">
      <text>
        <r>
          <rPr>
            <b/>
            <sz val="10"/>
            <color rgb="FF000000"/>
            <rFont val="Calibri"/>
            <family val="2"/>
          </rPr>
          <t>Fridage hvor den ansatte ikke skal have løn.</t>
        </r>
      </text>
    </comment>
    <comment ref="L31" authorId="6" shapeId="0" xr:uid="{4690F695-B557-374F-8E63-670EDE603EE2}">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0D62ED7B-754D-0A45-A30C-721FA5A22100}">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5D50059A-9378-1F4C-9FED-C8F543A4F6AD}">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E9450131-E1EE-D146-9501-B0392EFEB337}">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14DF077D-071B-1F45-9E82-5A56FC53D4C5}">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0CD8563C-C734-5142-89EE-3A19F3BE62C2}">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546FFDBA-CF5B-8E4D-A716-432B2849D033}">
      <text>
        <r>
          <rPr>
            <b/>
            <sz val="10"/>
            <color rgb="FF000000"/>
            <rFont val="Calibri"/>
            <family val="2"/>
          </rPr>
          <t>Satserne er at finde i løntabellen under "generelle satser"</t>
        </r>
      </text>
    </comment>
    <comment ref="F36" authorId="0" shapeId="0" xr:uid="{E926BAAB-A567-1748-91A5-5986DF91D6B3}">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E38ED5A9-CACF-9F49-89D8-20AD39589F5A}">
      <text>
        <r>
          <rPr>
            <b/>
            <sz val="10"/>
            <color rgb="FF000000"/>
            <rFont val="Calibri"/>
            <family val="2"/>
          </rPr>
          <t>For ekstra timer indtil fuldtidsnorm. Udbetales 1:1</t>
        </r>
      </text>
    </comment>
    <comment ref="F39" authorId="0" shapeId="0" xr:uid="{73D7C19E-6D3A-A34B-8D08-FF1DCCE82139}">
      <text>
        <r>
          <rPr>
            <b/>
            <sz val="10"/>
            <color rgb="FF000000"/>
            <rFont val="Calibri"/>
            <family val="2"/>
          </rPr>
          <t>For timer ud over fuldtidsnorm. Udb. 1:1,5</t>
        </r>
      </text>
    </comment>
    <comment ref="F41" authorId="0" shapeId="0" xr:uid="{DA2D67AD-70CF-0C45-B44C-602C507FE935}">
      <text>
        <r>
          <rPr>
            <b/>
            <sz val="10"/>
            <color rgb="FF000000"/>
            <rFont val="Calibri"/>
            <family val="2"/>
          </rPr>
          <t>Det særlige ferietillæg udbetales for aug-maj med maj mdr. løn. I august udbetales for perioden juni-aug</t>
        </r>
      </text>
    </comment>
    <comment ref="G41" authorId="1" shapeId="0" xr:uid="{59DC0057-7274-9E48-BA76-BAD1A634BBDF}">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CF95F709-04A1-8F44-B8B4-D332DD9C5DB8}">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59386801-E38C-8C4F-A730-ACE17C17C47A}">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EA50DEAA-2B96-494A-80A7-19A0DBC6DFC3}">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5613059A-59B6-4A42-A65A-1E2F8B5E0112}">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0259EC91-AFE3-8041-83E2-479931A1F93E}">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tc={19C71D93-0F53-2443-99E5-A58B368C4510}</author>
    <author>tc={C0B0C5F7-3B2D-384D-9F05-7222604C2F8A}</author>
    <author>tc={E7302DCF-E274-254A-A580-EE7E6E871521}</author>
    <author>tc={B080EB7A-5A63-5B4D-8613-8F1BB26B5327}</author>
    <author>tc={11BFBA70-5996-7B4E-A4FF-53A1B4F95815}</author>
    <author>tc={95E2E91F-4653-9944-B7A3-4E09E9DADA5F}</author>
    <author>tc={B78C7F8A-2D9B-D841-A6EE-99D97CE00FC9}</author>
    <author>tc={88F0A3F7-6695-9A4D-BA41-8E1E064397C5}</author>
    <author>tc={8C79B15C-7FB4-6D42-BC90-7E7E34523D3F}</author>
    <author>tc={866F2EB2-965F-A042-9947-E734AB288A38}</author>
    <author>tc={8633368A-7016-2843-9230-F1DAC33693AD}</author>
    <author>tc={E548AB15-FBEA-A24F-9405-191D176417E4}</author>
    <author>tc={137DF26B-3B98-4049-B3BC-75D3830814D3}</author>
    <author>tc={2A0EA790-D124-A246-8255-E61BEF04397C}</author>
    <author>tc={1A3B24ED-6852-FA47-9D23-4E88BE7DC79F}</author>
  </authors>
  <commentList>
    <comment ref="F6" authorId="0" shapeId="0" xr:uid="{9EBD44DB-1D06-9742-B645-F8E69C013529}">
      <text>
        <r>
          <rPr>
            <sz val="10"/>
            <color rgb="FF000000"/>
            <rFont val="Calibri"/>
            <family val="2"/>
          </rPr>
          <t xml:space="preserve">Hvis ikke skolen betaler hele pensionen, vil medarbejderen selv betale 1/3 af pensionen.
</t>
        </r>
      </text>
    </comment>
    <comment ref="J10" authorId="1" shapeId="0" xr:uid="{A0D301E5-F5B1-0D4B-A678-0F281CC9DEE2}">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CCEA885B-BA4B-4C4C-B428-E3358D2233C9}">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19C71D93-0F53-2443-99E5-A58B368C4510}">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C0B0C5F7-3B2D-384D-9F05-7222604C2F8A}">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E7302DCF-E274-254A-A580-EE7E6E871521}">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5C3F6E7D-49A1-1148-AE0D-B0DECF41B8F0}">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FC9E5EE9-05B7-F94D-8448-DA323D9950BC}">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C1611B8F-CAA8-884A-831F-C9D05B50681D}">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7951522C-C117-0B43-BFDE-118CF8BE3966}">
      <text>
        <r>
          <rPr>
            <b/>
            <sz val="10"/>
            <color rgb="FF000000"/>
            <rFont val="Calibri"/>
            <family val="2"/>
          </rPr>
          <t>Overenskomstmæssigt er der ikke aftalt et fast tillæg.</t>
        </r>
      </text>
    </comment>
    <comment ref="F17" authorId="0" shapeId="0" xr:uid="{3B9C5612-1F98-0A4E-AED0-5FECD537A448}">
      <text>
        <r>
          <rPr>
            <b/>
            <sz val="10"/>
            <color rgb="FF000000"/>
            <rFont val="Calibri"/>
            <family val="2"/>
          </rPr>
          <t>Funktionstillæg er normalt ikke afhængig af beskæftigelsesgrad og pens.berrettiget.</t>
        </r>
      </text>
    </comment>
    <comment ref="F20" authorId="0" shapeId="0" xr:uid="{1AF9D93A-999A-224E-B5F7-B4EC67C191CB}">
      <text>
        <r>
          <rPr>
            <b/>
            <sz val="10"/>
            <color rgb="FF000000"/>
            <rFont val="Calibri"/>
            <family val="2"/>
          </rPr>
          <t>Kvalifikationstillæg er normat afhængig af beskæftigelsesgraden og pensionsgivende</t>
        </r>
      </text>
    </comment>
    <comment ref="F24" authorId="0" shapeId="0" xr:uid="{31DEDA96-D7C2-7A45-9E62-692C2C5EA93E}">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60D75CFE-6FD0-844C-A5E8-C267E7E9B1BC}">
      <text>
        <r>
          <rPr>
            <b/>
            <sz val="10"/>
            <color rgb="FF000000"/>
            <rFont val="Calibri"/>
            <family val="2"/>
          </rPr>
          <t>Oplys i kolonne D og E hvorvidt tillægget er afhængigt af beskæftigelsesgrad og reguleret.</t>
        </r>
      </text>
    </comment>
    <comment ref="F28" authorId="5" shapeId="0" xr:uid="{B080EB7A-5A63-5B4D-8613-8F1BB26B5327}">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43959CE7-4623-204F-B42B-8249FAE4B667}">
      <text>
        <r>
          <rPr>
            <b/>
            <sz val="10"/>
            <color rgb="FF000000"/>
            <rFont val="Calibri"/>
            <family val="2"/>
          </rPr>
          <t>Fridage hvor den ansatte ikke skal have løn.</t>
        </r>
      </text>
    </comment>
    <comment ref="L31" authorId="6" shapeId="0" xr:uid="{11BFBA70-5996-7B4E-A4FF-53A1B4F95815}">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95E2E91F-4653-9944-B7A3-4E09E9DADA5F}">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B78C7F8A-2D9B-D841-A6EE-99D97CE00FC9}">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88F0A3F7-6695-9A4D-BA41-8E1E064397C5}">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8C79B15C-7FB4-6D42-BC90-7E7E34523D3F}">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866F2EB2-965F-A042-9947-E734AB288A38}">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A0DA88AF-EFCD-2649-BFA8-BD7D8D9C860D}">
      <text>
        <r>
          <rPr>
            <b/>
            <sz val="10"/>
            <color rgb="FF000000"/>
            <rFont val="Calibri"/>
            <family val="2"/>
          </rPr>
          <t>Satserne er at finde i løntabellen under "generelle satser"</t>
        </r>
      </text>
    </comment>
    <comment ref="F36" authorId="0" shapeId="0" xr:uid="{68B9747F-1826-AB4D-B3BB-804C293E9394}">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22A2F193-57BE-374F-AE88-3E032E3678FE}">
      <text>
        <r>
          <rPr>
            <b/>
            <sz val="10"/>
            <color rgb="FF000000"/>
            <rFont val="Calibri"/>
            <family val="2"/>
          </rPr>
          <t>For ekstra timer indtil fuldtidsnorm. Udbetales 1:1</t>
        </r>
      </text>
    </comment>
    <comment ref="F39" authorId="0" shapeId="0" xr:uid="{D43EDD24-91F9-DA4F-BCB9-F41F4D82F95B}">
      <text>
        <r>
          <rPr>
            <b/>
            <sz val="10"/>
            <color rgb="FF000000"/>
            <rFont val="Calibri"/>
            <family val="2"/>
          </rPr>
          <t>For timer ud over fuldtidsnorm. Udb. 1:1,5</t>
        </r>
      </text>
    </comment>
    <comment ref="F41" authorId="0" shapeId="0" xr:uid="{4F45F464-57DB-CC4B-BC7C-AE874BAB0C19}">
      <text>
        <r>
          <rPr>
            <b/>
            <sz val="10"/>
            <color rgb="FF000000"/>
            <rFont val="Calibri"/>
            <family val="2"/>
          </rPr>
          <t>Det særlige ferietillæg udbetales for aug-maj med maj mdr. løn. I august udbetales for perioden juni-aug</t>
        </r>
      </text>
    </comment>
    <comment ref="G41" authorId="1" shapeId="0" xr:uid="{3F093409-66C7-0949-A931-443092F5C34F}">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8633368A-7016-2843-9230-F1DAC33693AD}">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E548AB15-FBEA-A24F-9405-191D176417E4}">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137DF26B-3B98-4049-B3BC-75D3830814D3}">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2A0EA790-D124-A246-8255-E61BEF04397C}">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1A3B24ED-6852-FA47-9D23-4E88BE7DC79F}">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tc={5B81C1F4-0EB9-DB43-9CAD-7A0C67544424}</author>
    <author>tc={D3BF769D-BB83-994B-BCE2-5E2DBAF6F4DE}</author>
    <author>tc={7170D9E9-E906-5448-8F8F-FC48BDE4755A}</author>
    <author>tc={EE7BEC4A-B07A-C04E-B508-02CD11C447E4}</author>
    <author>tc={2AF44B2A-BE0F-8D44-9213-06687221E6C7}</author>
    <author>tc={D7C42F75-6E38-5A4A-B785-1245967BC0D4}</author>
    <author>tc={109426CB-CC87-B449-83D3-ADD69617FDB9}</author>
    <author>tc={C3399BA6-C466-C045-9507-602C151BC81F}</author>
    <author>tc={45D4E830-32AB-0E44-84DD-0A94F40CCCB1}</author>
    <author>tc={C92C1970-8D5E-E546-89B4-188CEE7C7343}</author>
    <author>tc={9227024F-DDDB-FB44-9E54-6EAF041D397D}</author>
    <author>tc={7A3D5409-58FF-C541-B493-A0CC42E183FC}</author>
    <author>tc={EFDCCAE8-D7EF-1D4E-A18D-8974A631F1FF}</author>
    <author>tc={D7AFAE07-0D50-184A-853D-3901B658BAB9}</author>
    <author>tc={A99B111C-8E98-5549-AAD6-9D860127440B}</author>
  </authors>
  <commentList>
    <comment ref="F6" authorId="0" shapeId="0" xr:uid="{90A10559-CDD1-944E-9620-FD312B309567}">
      <text>
        <r>
          <rPr>
            <sz val="10"/>
            <color rgb="FF000000"/>
            <rFont val="Calibri"/>
            <family val="2"/>
          </rPr>
          <t xml:space="preserve">Hvis ikke skolen betaler hele pensionen, vil medarbejderen selv betale 1/3 af pensionen.
</t>
        </r>
      </text>
    </comment>
    <comment ref="J10" authorId="1" shapeId="0" xr:uid="{BE631635-FD8D-2F41-B837-C361209BBE5B}">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84B41986-40D0-1C42-8710-C7986B7A45B8}">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5B81C1F4-0EB9-DB43-9CAD-7A0C67544424}">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D3BF769D-BB83-994B-BCE2-5E2DBAF6F4DE}">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7170D9E9-E906-5448-8F8F-FC48BDE4755A}">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6CCE20CD-91C2-FD4B-B943-D9E982E0F64F}">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E6EE2778-060F-7648-8C6E-B6C35FA6ECE4}">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7AB95DB7-13C5-824F-AD70-272413A4B1DC}">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55B52ECD-3B07-F04D-9447-22A25B7FA017}">
      <text>
        <r>
          <rPr>
            <b/>
            <sz val="10"/>
            <color rgb="FF000000"/>
            <rFont val="Calibri"/>
            <family val="2"/>
          </rPr>
          <t>Overenskomstmæssigt er der ikke aftalt et fast tillæg.</t>
        </r>
      </text>
    </comment>
    <comment ref="F17" authorId="0" shapeId="0" xr:uid="{7A2A3B61-75F4-D942-B48B-9F20BC439EFD}">
      <text>
        <r>
          <rPr>
            <b/>
            <sz val="10"/>
            <color rgb="FF000000"/>
            <rFont val="Calibri"/>
            <family val="2"/>
          </rPr>
          <t>Funktionstillæg er normalt ikke afhængig af beskæftigelsesgrad og pens.berrettiget.</t>
        </r>
      </text>
    </comment>
    <comment ref="F20" authorId="0" shapeId="0" xr:uid="{58B2D2C2-C00A-0E4D-A467-F5FF5620ADAF}">
      <text>
        <r>
          <rPr>
            <b/>
            <sz val="10"/>
            <color rgb="FF000000"/>
            <rFont val="Calibri"/>
            <family val="2"/>
          </rPr>
          <t>Kvalifikationstillæg er normat afhængig af beskæftigelsesgraden og pensionsgivende</t>
        </r>
      </text>
    </comment>
    <comment ref="F24" authorId="0" shapeId="0" xr:uid="{7D8FF134-216F-B44F-BBA2-4159F83B9394}">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A2CEAF4D-B04C-244D-9A32-87A04771A271}">
      <text>
        <r>
          <rPr>
            <b/>
            <sz val="10"/>
            <color rgb="FF000000"/>
            <rFont val="Calibri"/>
            <family val="2"/>
          </rPr>
          <t>Oplys i kolonne D og E hvorvidt tillægget er afhængigt af beskæftigelsesgrad og reguleret.</t>
        </r>
      </text>
    </comment>
    <comment ref="F28" authorId="5" shapeId="0" xr:uid="{EE7BEC4A-B07A-C04E-B508-02CD11C447E4}">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3C33A839-1722-534D-B67F-60CC15F5EA59}">
      <text>
        <r>
          <rPr>
            <b/>
            <sz val="10"/>
            <color rgb="FF000000"/>
            <rFont val="Calibri"/>
            <family val="2"/>
          </rPr>
          <t>Fridage hvor den ansatte ikke skal have løn.</t>
        </r>
      </text>
    </comment>
    <comment ref="L31" authorId="6" shapeId="0" xr:uid="{2AF44B2A-BE0F-8D44-9213-06687221E6C7}">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D7C42F75-6E38-5A4A-B785-1245967BC0D4}">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109426CB-CC87-B449-83D3-ADD69617FDB9}">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C3399BA6-C466-C045-9507-602C151BC81F}">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45D4E830-32AB-0E44-84DD-0A94F40CCCB1}">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C92C1970-8D5E-E546-89B4-188CEE7C7343}">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C08252F7-C91E-E345-A5D0-AAF0C25B44DB}">
      <text>
        <r>
          <rPr>
            <b/>
            <sz val="10"/>
            <color rgb="FF000000"/>
            <rFont val="Calibri"/>
            <family val="2"/>
          </rPr>
          <t>Satserne er at finde i løntabellen under "generelle satser"</t>
        </r>
      </text>
    </comment>
    <comment ref="F36" authorId="0" shapeId="0" xr:uid="{660BEB8F-8376-B74F-AD7E-500FE2198599}">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15DDB9DB-A086-4F49-BEE2-6605585C1FD7}">
      <text>
        <r>
          <rPr>
            <b/>
            <sz val="10"/>
            <color rgb="FF000000"/>
            <rFont val="Calibri"/>
            <family val="2"/>
          </rPr>
          <t>For ekstra timer indtil fuldtidsnorm. Udbetales 1:1</t>
        </r>
      </text>
    </comment>
    <comment ref="F39" authorId="0" shapeId="0" xr:uid="{166EEA1A-B71D-E34C-B37C-9E19E180E61B}">
      <text>
        <r>
          <rPr>
            <b/>
            <sz val="10"/>
            <color rgb="FF000000"/>
            <rFont val="Calibri"/>
            <family val="2"/>
          </rPr>
          <t>For timer ud over fuldtidsnorm. Udb. 1:1,5</t>
        </r>
      </text>
    </comment>
    <comment ref="F41" authorId="0" shapeId="0" xr:uid="{17CB7678-DBE3-114C-8D69-5BFE4B9BA5D8}">
      <text>
        <r>
          <rPr>
            <b/>
            <sz val="10"/>
            <color rgb="FF000000"/>
            <rFont val="Calibri"/>
            <family val="2"/>
          </rPr>
          <t>Det særlige ferietillæg udbetales for aug-maj med maj mdr. løn. I august udbetales for perioden juni-aug</t>
        </r>
      </text>
    </comment>
    <comment ref="G41" authorId="1" shapeId="0" xr:uid="{D5FC26CD-DD5A-4A49-91B7-0A90A31D19C2}">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9227024F-DDDB-FB44-9E54-6EAF041D397D}">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7A3D5409-58FF-C541-B493-A0CC42E183FC}">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EFDCCAE8-D7EF-1D4E-A18D-8974A631F1FF}">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D7AFAE07-0D50-184A-853D-3901B658BAB9}">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A99B111C-8E98-5549-AAD6-9D860127440B}">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tc={15BE0015-C088-544E-A333-3BA63FA1D1D6}</author>
    <author>tc={F2F14879-4481-FE45-9E90-88D4D7FE4C20}</author>
    <author>tc={D98B51D4-316A-B24B-BF51-0BB01B8E224A}</author>
    <author>tc={0549E610-3CDF-4A4A-9DDC-E7614F21E30F}</author>
    <author>tc={0394055F-97C6-3345-96E1-AE0F03EA8E29}</author>
    <author>tc={87417B93-9073-AF4D-BB1F-3D0191DEF26F}</author>
    <author>tc={6706AF11-B85A-AA46-A141-7411A162BB49}</author>
    <author>tc={BDF49297-33FE-1140-87A8-E763FFB1BF55}</author>
    <author>tc={40602255-8497-A14A-88A1-9D85E6889E4D}</author>
    <author>tc={323E2A4D-93C4-5C44-B2EC-072B7A8C5F63}</author>
    <author>tc={D260DDDB-BF53-284F-BEAF-2DCE4C6EEAF8}</author>
    <author>tc={1E196177-501F-5748-BEA6-7DBBAF85221E}</author>
    <author>tc={DE281791-A6E1-9C4F-A2B3-42C3AC706702}</author>
    <author>tc={0C278D8A-56FD-5242-AE2F-EDE092BAD6FC}</author>
    <author>tc={66A19D0F-A12E-F947-A21D-2084C86D7669}</author>
  </authors>
  <commentList>
    <comment ref="F6" authorId="0" shapeId="0" xr:uid="{187A1AFF-2378-3245-B033-9A735B4A9BCB}">
      <text>
        <r>
          <rPr>
            <sz val="10"/>
            <color rgb="FF000000"/>
            <rFont val="Calibri"/>
            <family val="2"/>
          </rPr>
          <t xml:space="preserve">Hvis ikke skolen betaler hele pensionen, vil medarbejderen selv betale 1/3 af pensionen.
</t>
        </r>
      </text>
    </comment>
    <comment ref="J10" authorId="1" shapeId="0" xr:uid="{170692D3-9605-8444-A827-DAEE5B0228A7}">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BAA8A245-4139-474F-8F5E-A6D283410595}">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15BE0015-C088-544E-A333-3BA63FA1D1D6}">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F2F14879-4481-FE45-9E90-88D4D7FE4C20}">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D98B51D4-316A-B24B-BF51-0BB01B8E224A}">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8B801983-2196-474C-9922-0530A582D577}">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FA4402CA-84B9-7D44-A2C9-D9E9459C6670}">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B6B5AA61-AC5F-434C-B144-ED106457EB5D}">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E884CC98-D164-BC4D-BAEA-497DB8D71A19}">
      <text>
        <r>
          <rPr>
            <b/>
            <sz val="10"/>
            <color rgb="FF000000"/>
            <rFont val="Calibri"/>
            <family val="2"/>
          </rPr>
          <t>Overenskomstmæssigt er der ikke aftalt et fast tillæg.</t>
        </r>
      </text>
    </comment>
    <comment ref="F17" authorId="0" shapeId="0" xr:uid="{A04E3A70-9A76-9942-972A-30FA56825EE8}">
      <text>
        <r>
          <rPr>
            <b/>
            <sz val="10"/>
            <color rgb="FF000000"/>
            <rFont val="Calibri"/>
            <family val="2"/>
          </rPr>
          <t>Funktionstillæg er normalt ikke afhængig af beskæftigelsesgrad og pens.berrettiget.</t>
        </r>
      </text>
    </comment>
    <comment ref="F20" authorId="0" shapeId="0" xr:uid="{34F4ADFB-3F05-6B44-B2AE-A87F1A0A3E07}">
      <text>
        <r>
          <rPr>
            <b/>
            <sz val="10"/>
            <color rgb="FF000000"/>
            <rFont val="Calibri"/>
            <family val="2"/>
          </rPr>
          <t>Kvalifikationstillæg er normat afhængig af beskæftigelsesgraden og pensionsgivende</t>
        </r>
      </text>
    </comment>
    <comment ref="F24" authorId="0" shapeId="0" xr:uid="{1653FC7E-B348-BC46-B7A8-209513445FDD}">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F5C1587B-EFF8-484F-8499-854AE2F93544}">
      <text>
        <r>
          <rPr>
            <b/>
            <sz val="10"/>
            <color rgb="FF000000"/>
            <rFont val="Calibri"/>
            <family val="2"/>
          </rPr>
          <t>Oplys i kolonne D og E hvorvidt tillægget er afhængigt af beskæftigelsesgrad og reguleret.</t>
        </r>
      </text>
    </comment>
    <comment ref="F28" authorId="5" shapeId="0" xr:uid="{0549E610-3CDF-4A4A-9DDC-E7614F21E30F}">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4C5F5E97-FFF7-4146-B0C3-3B4F75E1D736}">
      <text>
        <r>
          <rPr>
            <b/>
            <sz val="10"/>
            <color rgb="FF000000"/>
            <rFont val="Calibri"/>
            <family val="2"/>
          </rPr>
          <t>Fridage hvor den ansatte ikke skal have løn.</t>
        </r>
      </text>
    </comment>
    <comment ref="L31" authorId="6" shapeId="0" xr:uid="{0394055F-97C6-3345-96E1-AE0F03EA8E29}">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87417B93-9073-AF4D-BB1F-3D0191DEF26F}">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6706AF11-B85A-AA46-A141-7411A162BB49}">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BDF49297-33FE-1140-87A8-E763FFB1BF55}">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40602255-8497-A14A-88A1-9D85E6889E4D}">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323E2A4D-93C4-5C44-B2EC-072B7A8C5F63}">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E89226EC-C37E-F84F-901D-BEBA7D086B49}">
      <text>
        <r>
          <rPr>
            <b/>
            <sz val="10"/>
            <color rgb="FF000000"/>
            <rFont val="Calibri"/>
            <family val="2"/>
          </rPr>
          <t>Satserne er at finde i løntabellen under "generelle satser"</t>
        </r>
      </text>
    </comment>
    <comment ref="F36" authorId="0" shapeId="0" xr:uid="{A087C167-7C75-E84B-98B4-D8BA388515A3}">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01C7DC2C-AA41-B34C-BF17-3528D1CAD95E}">
      <text>
        <r>
          <rPr>
            <b/>
            <sz val="10"/>
            <color rgb="FF000000"/>
            <rFont val="Calibri"/>
            <family val="2"/>
          </rPr>
          <t>For ekstra timer indtil fuldtidsnorm. Udbetales 1:1</t>
        </r>
      </text>
    </comment>
    <comment ref="F39" authorId="0" shapeId="0" xr:uid="{E3765558-4461-2043-8375-9E9DD82DCA26}">
      <text>
        <r>
          <rPr>
            <b/>
            <sz val="10"/>
            <color rgb="FF000000"/>
            <rFont val="Calibri"/>
            <family val="2"/>
          </rPr>
          <t>For timer ud over fuldtidsnorm. Udb. 1:1,5</t>
        </r>
      </text>
    </comment>
    <comment ref="F41" authorId="0" shapeId="0" xr:uid="{01892A4A-E005-1A46-85C1-474290C30FFC}">
      <text>
        <r>
          <rPr>
            <b/>
            <sz val="10"/>
            <color rgb="FF000000"/>
            <rFont val="Calibri"/>
            <family val="2"/>
          </rPr>
          <t>Det særlige ferietillæg udbetales for aug-maj med maj mdr. løn. I august udbetales for perioden juni-aug</t>
        </r>
      </text>
    </comment>
    <comment ref="G41" authorId="1" shapeId="0" xr:uid="{6B32C516-1828-E34B-96DA-FE5DFFB02C86}">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D260DDDB-BF53-284F-BEAF-2DCE4C6EEAF8}">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1E196177-501F-5748-BEA6-7DBBAF85221E}">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DE281791-A6E1-9C4F-A2B3-42C3AC706702}">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0C278D8A-56FD-5242-AE2F-EDE092BAD6FC}">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66A19D0F-A12E-F947-A21D-2084C86D7669}">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tc={3A9EEEAA-7273-074C-88B4-C34744A2E964}</author>
    <author>tc={8327150E-BD54-8143-AC7D-7655952252FF}</author>
    <author>tc={897C5416-5E77-1046-B5E9-6552F9AE206F}</author>
    <author>tc={D0C46CE8-D43A-4248-8A5E-F84181461679}</author>
    <author>tc={D762145C-0DDB-0642-8D6D-325F843AFDA2}</author>
    <author>tc={75797FEF-ABAF-4C49-A126-72D71A2828F1}</author>
    <author>tc={E5735F42-15A1-BB40-B53E-316AD5AD641C}</author>
    <author>tc={72487FE6-49F3-1C4F-9E59-8813B7FF0C4F}</author>
    <author>tc={47248552-3155-EA4F-A01C-EA8AAC5AF2ED}</author>
    <author>tc={B9C8B232-2C60-5B4D-8746-A41703F95859}</author>
    <author>tc={2A1003CD-2BC4-9040-8376-77B8ADB9B977}</author>
    <author>tc={BE3A15C6-A6B9-DB44-B7A0-AEE70DCFF788}</author>
    <author>tc={322F110A-70D6-4645-95CF-6907956EBEFB}</author>
    <author>tc={03394D53-DD02-0245-9142-DD269F77AF3E}</author>
    <author>tc={663AD1B3-E362-9F4B-8D76-C2AE84915D2E}</author>
  </authors>
  <commentList>
    <comment ref="F6" authorId="0" shapeId="0" xr:uid="{B25B37EF-D0F8-E248-81DD-5513E04A9EA5}">
      <text>
        <r>
          <rPr>
            <sz val="10"/>
            <color rgb="FF000000"/>
            <rFont val="Calibri"/>
            <family val="2"/>
          </rPr>
          <t xml:space="preserve">Hvis ikke skolen betaler hele pensionen, vil medarbejderen selv betale 1/3 af pensionen.
</t>
        </r>
      </text>
    </comment>
    <comment ref="J10" authorId="1" shapeId="0" xr:uid="{A08D394A-3F4E-D249-9AB5-8531DF14260E}">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919368CC-945C-C248-9AE2-307C7A7FE34B}">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3A9EEEAA-7273-074C-88B4-C34744A2E964}">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8327150E-BD54-8143-AC7D-7655952252FF}">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897C5416-5E77-1046-B5E9-6552F9AE206F}">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8B291250-E37E-DB45-90D2-E049B5C4759E}">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B5028D94-2BE5-8345-8B2E-A05ABA9050FC}">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A5A27AFB-4D8B-D944-BEF1-42113C4E7CC0}">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ED1627C1-87A9-8744-8B61-0C25D588F6B7}">
      <text>
        <r>
          <rPr>
            <b/>
            <sz val="10"/>
            <color rgb="FF000000"/>
            <rFont val="Calibri"/>
            <family val="2"/>
          </rPr>
          <t>Overenskomstmæssigt er der ikke aftalt et fast tillæg.</t>
        </r>
      </text>
    </comment>
    <comment ref="F17" authorId="0" shapeId="0" xr:uid="{48D145BC-7542-B34B-850C-C718FBB5634B}">
      <text>
        <r>
          <rPr>
            <b/>
            <sz val="10"/>
            <color rgb="FF000000"/>
            <rFont val="Calibri"/>
            <family val="2"/>
          </rPr>
          <t>Funktionstillæg er normalt ikke afhængig af beskæftigelsesgrad og pens.berrettiget.</t>
        </r>
      </text>
    </comment>
    <comment ref="F20" authorId="0" shapeId="0" xr:uid="{6C5DBE06-5DC0-F540-8C83-8C81317127AC}">
      <text>
        <r>
          <rPr>
            <b/>
            <sz val="10"/>
            <color rgb="FF000000"/>
            <rFont val="Calibri"/>
            <family val="2"/>
          </rPr>
          <t>Kvalifikationstillæg er normat afhængig af beskæftigelsesgraden og pensionsgivende</t>
        </r>
      </text>
    </comment>
    <comment ref="F24" authorId="0" shapeId="0" xr:uid="{A5C52AB2-7800-EF43-BF8F-955F41D78D76}">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2401BF50-295A-0945-AD96-8EA2435CDA98}">
      <text>
        <r>
          <rPr>
            <b/>
            <sz val="10"/>
            <color rgb="FF000000"/>
            <rFont val="Calibri"/>
            <family val="2"/>
          </rPr>
          <t>Oplys i kolonne D og E hvorvidt tillægget er afhængigt af beskæftigelsesgrad og reguleret.</t>
        </r>
      </text>
    </comment>
    <comment ref="F28" authorId="5" shapeId="0" xr:uid="{D0C46CE8-D43A-4248-8A5E-F84181461679}">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402BAA3E-BC7C-0F44-86F0-F289F638EA3C}">
      <text>
        <r>
          <rPr>
            <b/>
            <sz val="10"/>
            <color rgb="FF000000"/>
            <rFont val="Calibri"/>
            <family val="2"/>
          </rPr>
          <t>Fridage hvor den ansatte ikke skal have løn.</t>
        </r>
      </text>
    </comment>
    <comment ref="L31" authorId="6" shapeId="0" xr:uid="{D762145C-0DDB-0642-8D6D-325F843AFDA2}">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75797FEF-ABAF-4C49-A126-72D71A2828F1}">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E5735F42-15A1-BB40-B53E-316AD5AD641C}">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72487FE6-49F3-1C4F-9E59-8813B7FF0C4F}">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47248552-3155-EA4F-A01C-EA8AAC5AF2ED}">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B9C8B232-2C60-5B4D-8746-A41703F95859}">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5EA8F563-E9FB-1E4D-8600-34D7F1274D67}">
      <text>
        <r>
          <rPr>
            <b/>
            <sz val="10"/>
            <color rgb="FF000000"/>
            <rFont val="Calibri"/>
            <family val="2"/>
          </rPr>
          <t>Satserne er at finde i løntabellen under "generelle satser"</t>
        </r>
      </text>
    </comment>
    <comment ref="F36" authorId="0" shapeId="0" xr:uid="{E09994F9-A8AC-AA42-914C-1BB6A6967AF2}">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BB469292-3D2F-964B-93D5-006CFDBDE56A}">
      <text>
        <r>
          <rPr>
            <b/>
            <sz val="10"/>
            <color rgb="FF000000"/>
            <rFont val="Calibri"/>
            <family val="2"/>
          </rPr>
          <t>For ekstra timer indtil fuldtidsnorm. Udbetales 1:1</t>
        </r>
      </text>
    </comment>
    <comment ref="F39" authorId="0" shapeId="0" xr:uid="{062D2D41-5C42-2746-828A-2734C848ED65}">
      <text>
        <r>
          <rPr>
            <b/>
            <sz val="10"/>
            <color rgb="FF000000"/>
            <rFont val="Calibri"/>
            <family val="2"/>
          </rPr>
          <t>For timer ud over fuldtidsnorm. Udb. 1:1,5</t>
        </r>
      </text>
    </comment>
    <comment ref="F41" authorId="0" shapeId="0" xr:uid="{70973C59-0837-5A4C-87CB-BA7210D36AFB}">
      <text>
        <r>
          <rPr>
            <b/>
            <sz val="10"/>
            <color rgb="FF000000"/>
            <rFont val="Calibri"/>
            <family val="2"/>
          </rPr>
          <t>Det særlige ferietillæg udbetales for aug-maj med maj mdr. løn. I august udbetales for perioden juni-aug</t>
        </r>
      </text>
    </comment>
    <comment ref="G41" authorId="1" shapeId="0" xr:uid="{3CF2B093-B3B3-2F46-A83C-2E5CF85DBCB2}">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2A1003CD-2BC4-9040-8376-77B8ADB9B977}">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BE3A15C6-A6B9-DB44-B7A0-AEE70DCFF788}">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322F110A-70D6-4645-95CF-6907956EBEFB}">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03394D53-DD02-0245-9142-DD269F77AF3E}">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663AD1B3-E362-9F4B-8D76-C2AE84915D2E}">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tc={8CD1634A-E179-BF4E-9FAB-7E442C63D601}</author>
    <author>tc={76D9F3F4-CA38-414D-B9C2-E83C6077A49D}</author>
    <author>tc={0BE781D5-8A03-D040-A436-443116EF56D6}</author>
    <author>tc={F2229A43-A480-D64E-995E-21FB4BB217C1}</author>
    <author>tc={B21FE956-4196-8F45-A01D-5FE9A94BBDD2}</author>
    <author>tc={5FEEE556-75E1-4243-8C5F-74CB7226FCDA}</author>
    <author>tc={1EE94952-9A60-834B-BC6B-C90ED062692F}</author>
    <author>tc={8685D0EC-EDE3-7944-BC18-11AD7E29DD3C}</author>
    <author>tc={9230BEDE-975F-2143-AEC5-7F409A94DA30}</author>
    <author>tc={7DD87A33-93D5-9144-A384-69EE8570E4A3}</author>
    <author>tc={6C43C2D9-0F68-964F-BDD0-BF4558924DE0}</author>
    <author>tc={BAEDFC37-87BE-1848-9FE1-FEC78E8B44F8}</author>
    <author>tc={44D2A993-38B9-FB46-8B0B-32599720C2BF}</author>
    <author>tc={5BED378C-E60E-D34A-9592-AD66197B212B}</author>
    <author>tc={2270FD42-9424-9449-BC70-B2BD249A311F}</author>
  </authors>
  <commentList>
    <comment ref="F6" authorId="0" shapeId="0" xr:uid="{D66F05D8-D38F-794D-9FB0-9E1BAC553711}">
      <text>
        <r>
          <rPr>
            <sz val="10"/>
            <color rgb="FF000000"/>
            <rFont val="Calibri"/>
            <family val="2"/>
          </rPr>
          <t xml:space="preserve">Hvis ikke skolen betaler hele pensionen, vil medarbejderen selv betale 1/3 af pensionen.
</t>
        </r>
      </text>
    </comment>
    <comment ref="J10" authorId="1" shapeId="0" xr:uid="{04EBAFFF-9F0C-AC46-B43D-F819BC7F964D}">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74EB0F91-E23E-2B41-B294-2232F3C2E14F}">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8CD1634A-E179-BF4E-9FAB-7E442C63D601}">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76D9F3F4-CA38-414D-B9C2-E83C6077A49D}">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0BE781D5-8A03-D040-A436-443116EF56D6}">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E652368B-161D-8946-B29C-63E41678880E}">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D76D1C6F-4455-9041-9D25-071DC818873B}">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B03984F5-905D-4249-A25C-B8E7B3456EA4}">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7462F126-7B2E-CC41-90AB-D6825EFB626A}">
      <text>
        <r>
          <rPr>
            <b/>
            <sz val="10"/>
            <color rgb="FF000000"/>
            <rFont val="Calibri"/>
            <family val="2"/>
          </rPr>
          <t>Overenskomstmæssigt er der ikke aftalt et fast tillæg.</t>
        </r>
      </text>
    </comment>
    <comment ref="F17" authorId="0" shapeId="0" xr:uid="{E6B5C7C5-BB85-C846-84D2-3FD6D077C134}">
      <text>
        <r>
          <rPr>
            <b/>
            <sz val="10"/>
            <color rgb="FF000000"/>
            <rFont val="Calibri"/>
            <family val="2"/>
          </rPr>
          <t>Funktionstillæg er normalt ikke afhængig af beskæftigelsesgrad og pens.berrettiget.</t>
        </r>
      </text>
    </comment>
    <comment ref="F20" authorId="0" shapeId="0" xr:uid="{A95020E3-0BB3-EF4F-BE6D-344E4E8EE74E}">
      <text>
        <r>
          <rPr>
            <b/>
            <sz val="10"/>
            <color rgb="FF000000"/>
            <rFont val="Calibri"/>
            <family val="2"/>
          </rPr>
          <t>Kvalifikationstillæg er normat afhængig af beskæftigelsesgraden og pensionsgivende</t>
        </r>
      </text>
    </comment>
    <comment ref="F24" authorId="0" shapeId="0" xr:uid="{06D93606-AED8-CB42-9A15-5B6F60D7E270}">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0DE72F69-C57C-184B-92E5-492D956E4041}">
      <text>
        <r>
          <rPr>
            <b/>
            <sz val="10"/>
            <color rgb="FF000000"/>
            <rFont val="Calibri"/>
            <family val="2"/>
          </rPr>
          <t>Oplys i kolonne D og E hvorvidt tillægget er afhængigt af beskæftigelsesgrad og reguleret.</t>
        </r>
      </text>
    </comment>
    <comment ref="F28" authorId="5" shapeId="0" xr:uid="{F2229A43-A480-D64E-995E-21FB4BB217C1}">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0AE014E9-3709-6C47-B40A-6D01C835CA66}">
      <text>
        <r>
          <rPr>
            <b/>
            <sz val="10"/>
            <color rgb="FF000000"/>
            <rFont val="Calibri"/>
            <family val="2"/>
          </rPr>
          <t>Fridage hvor den ansatte ikke skal have løn.</t>
        </r>
      </text>
    </comment>
    <comment ref="L31" authorId="6" shapeId="0" xr:uid="{B21FE956-4196-8F45-A01D-5FE9A94BBDD2}">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5FEEE556-75E1-4243-8C5F-74CB7226FCDA}">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1EE94952-9A60-834B-BC6B-C90ED062692F}">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8685D0EC-EDE3-7944-BC18-11AD7E29DD3C}">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9230BEDE-975F-2143-AEC5-7F409A94DA30}">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7DD87A33-93D5-9144-A384-69EE8570E4A3}">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4D164B92-933C-6B49-A42B-EEF61F64AB4B}">
      <text>
        <r>
          <rPr>
            <b/>
            <sz val="10"/>
            <color rgb="FF000000"/>
            <rFont val="Calibri"/>
            <family val="2"/>
          </rPr>
          <t>Satserne er at finde i løntabellen under "generelle satser"</t>
        </r>
      </text>
    </comment>
    <comment ref="F36" authorId="0" shapeId="0" xr:uid="{EDB71A16-C8EF-3549-BD16-FE88D77C1604}">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A22CFC6E-8776-5045-A57E-B843DE037530}">
      <text>
        <r>
          <rPr>
            <b/>
            <sz val="10"/>
            <color rgb="FF000000"/>
            <rFont val="Calibri"/>
            <family val="2"/>
          </rPr>
          <t>For ekstra timer indtil fuldtidsnorm. Udbetales 1:1</t>
        </r>
      </text>
    </comment>
    <comment ref="F39" authorId="0" shapeId="0" xr:uid="{DA2A20D3-A069-994B-8510-475616C784A3}">
      <text>
        <r>
          <rPr>
            <b/>
            <sz val="10"/>
            <color rgb="FF000000"/>
            <rFont val="Calibri"/>
            <family val="2"/>
          </rPr>
          <t>For timer ud over fuldtidsnorm. Udb. 1:1,5</t>
        </r>
      </text>
    </comment>
    <comment ref="F41" authorId="0" shapeId="0" xr:uid="{C6961605-2BD4-6140-9988-6CE7C4B10AB5}">
      <text>
        <r>
          <rPr>
            <b/>
            <sz val="10"/>
            <color rgb="FF000000"/>
            <rFont val="Calibri"/>
            <family val="2"/>
          </rPr>
          <t>Det særlige ferietillæg udbetales for aug-maj med maj mdr. løn. I august udbetales for perioden juni-aug</t>
        </r>
      </text>
    </comment>
    <comment ref="G41" authorId="1" shapeId="0" xr:uid="{26DC86C1-1172-D94C-9B22-7159D0DF2239}">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6C43C2D9-0F68-964F-BDD0-BF4558924DE0}">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BAEDFC37-87BE-1848-9FE1-FEC78E8B44F8}">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44D2A993-38B9-FB46-8B0B-32599720C2BF}">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5BED378C-E60E-D34A-9592-AD66197B212B}">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2270FD42-9424-9449-BC70-B2BD249A311F}">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tc={69770546-2001-B741-A76B-D9AF5AE58B56}</author>
    <author>tc={B8E98BB0-3123-3A43-9E7A-E1A56B7814CB}</author>
    <author>tc={F66BE225-D4E0-CD41-B6A5-DB04FC60435E}</author>
    <author>tc={F49C24AE-75C5-E648-935F-7C45B211BFC9}</author>
    <author>tc={B5E2D4A0-EA11-944A-AE9C-031769630A7F}</author>
    <author>tc={11471B3A-0340-A845-B4D8-115A573F85C7}</author>
    <author>tc={4D7D0377-AF02-5744-807D-B106F3352D66}</author>
    <author>tc={9DAA251F-DC9F-EC4D-B976-52479E1478B2}</author>
    <author>tc={F235D5E1-00D7-D346-9D34-7D96E03358C6}</author>
    <author>tc={AA79F7E0-1700-664C-A2E3-403DE48E9566}</author>
    <author>tc={3FAC7B20-4C8E-9847-A7CF-71C4783AEC39}</author>
    <author>tc={FAD89D29-A73E-D04D-B15B-C46845B2F80C}</author>
    <author>tc={5542C515-7991-B54A-A590-945E4471082C}</author>
    <author>tc={F1C880E0-46D6-0E4C-A27E-717581445E7E}</author>
    <author>tc={DA1A718C-9773-3A47-B4BD-675A92D5EABE}</author>
  </authors>
  <commentList>
    <comment ref="F6" authorId="0" shapeId="0" xr:uid="{7D15DC8F-15BD-8A4B-B61B-554C1B302EC5}">
      <text>
        <r>
          <rPr>
            <sz val="10"/>
            <color rgb="FF000000"/>
            <rFont val="Calibri"/>
            <family val="2"/>
          </rPr>
          <t xml:space="preserve">Hvis ikke skolen betaler hele pensionen, vil medarbejderen selv betale 1/3 af pensionen.
</t>
        </r>
      </text>
    </comment>
    <comment ref="J10" authorId="1" shapeId="0" xr:uid="{566B3931-D099-0740-9FC5-A4FA34C14B36}">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2D30A260-03A0-874B-8A03-67C87220E521}">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69770546-2001-B741-A76B-D9AF5AE58B56}">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B8E98BB0-3123-3A43-9E7A-E1A56B7814CB}">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F66BE225-D4E0-CD41-B6A5-DB04FC60435E}">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E4B9C871-8255-CD4F-B833-ADC2BF31062F}">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7BC6C5C3-A6AB-5146-9F63-37169901F88E}">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839D7D26-B863-C141-9D05-472CB918BE21}">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3BC52CF6-CF4B-9943-9C94-2324B427EB85}">
      <text>
        <r>
          <rPr>
            <b/>
            <sz val="10"/>
            <color rgb="FF000000"/>
            <rFont val="Calibri"/>
            <family val="2"/>
          </rPr>
          <t>Overenskomstmæssigt er der ikke aftalt et fast tillæg.</t>
        </r>
      </text>
    </comment>
    <comment ref="F17" authorId="0" shapeId="0" xr:uid="{B365F489-4B4B-0A4D-86FB-3E69A091FA62}">
      <text>
        <r>
          <rPr>
            <b/>
            <sz val="10"/>
            <color rgb="FF000000"/>
            <rFont val="Calibri"/>
            <family val="2"/>
          </rPr>
          <t>Funktionstillæg er normalt ikke afhængig af beskæftigelsesgrad og pens.berrettiget.</t>
        </r>
      </text>
    </comment>
    <comment ref="F20" authorId="0" shapeId="0" xr:uid="{DAD33E02-87AF-D049-9331-191AAD24DF00}">
      <text>
        <r>
          <rPr>
            <b/>
            <sz val="10"/>
            <color rgb="FF000000"/>
            <rFont val="Calibri"/>
            <family val="2"/>
          </rPr>
          <t>Kvalifikationstillæg er normat afhængig af beskæftigelsesgraden og pensionsgivende</t>
        </r>
      </text>
    </comment>
    <comment ref="F24" authorId="0" shapeId="0" xr:uid="{47B9529C-5115-6841-8FE0-17C2028AC0BD}">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E47B4F6A-9716-EB44-9F51-F7C0FBC032C5}">
      <text>
        <r>
          <rPr>
            <b/>
            <sz val="10"/>
            <color rgb="FF000000"/>
            <rFont val="Calibri"/>
            <family val="2"/>
          </rPr>
          <t>Oplys i kolonne D og E hvorvidt tillægget er afhængigt af beskæftigelsesgrad og reguleret.</t>
        </r>
      </text>
    </comment>
    <comment ref="F28" authorId="5" shapeId="0" xr:uid="{F49C24AE-75C5-E648-935F-7C45B211BFC9}">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0ABBE6E7-E4ED-A449-93EC-EFF9B28147B3}">
      <text>
        <r>
          <rPr>
            <b/>
            <sz val="10"/>
            <color rgb="FF000000"/>
            <rFont val="Calibri"/>
            <family val="2"/>
          </rPr>
          <t>Fridage hvor den ansatte ikke skal have løn.</t>
        </r>
      </text>
    </comment>
    <comment ref="L31" authorId="6" shapeId="0" xr:uid="{B5E2D4A0-EA11-944A-AE9C-031769630A7F}">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11471B3A-0340-A845-B4D8-115A573F85C7}">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4D7D0377-AF02-5744-807D-B106F3352D66}">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9DAA251F-DC9F-EC4D-B976-52479E1478B2}">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F235D5E1-00D7-D346-9D34-7D96E03358C6}">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AA79F7E0-1700-664C-A2E3-403DE48E9566}">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AF6980D6-0E58-7240-998C-CD6E98EFF051}">
      <text>
        <r>
          <rPr>
            <b/>
            <sz val="10"/>
            <color rgb="FF000000"/>
            <rFont val="Calibri"/>
            <family val="2"/>
          </rPr>
          <t>Satserne er at finde i løntabellen under "generelle satser"</t>
        </r>
      </text>
    </comment>
    <comment ref="F36" authorId="0" shapeId="0" xr:uid="{D9729B92-C48F-A841-A690-5363CC2C7B4B}">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1CA9E116-1DB6-0144-AB5C-C1642A26E944}">
      <text>
        <r>
          <rPr>
            <b/>
            <sz val="10"/>
            <color rgb="FF000000"/>
            <rFont val="Calibri"/>
            <family val="2"/>
          </rPr>
          <t>For ekstra timer indtil fuldtidsnorm. Udbetales 1:1</t>
        </r>
      </text>
    </comment>
    <comment ref="F39" authorId="0" shapeId="0" xr:uid="{C9F50E1F-4F4B-B648-8FEC-8E6DEC19E0BD}">
      <text>
        <r>
          <rPr>
            <b/>
            <sz val="10"/>
            <color rgb="FF000000"/>
            <rFont val="Calibri"/>
            <family val="2"/>
          </rPr>
          <t>For timer ud over fuldtidsnorm. Udb. 1:1,5</t>
        </r>
      </text>
    </comment>
    <comment ref="F41" authorId="0" shapeId="0" xr:uid="{4A654CD7-5AE7-7646-ABC8-09DB6BE32470}">
      <text>
        <r>
          <rPr>
            <b/>
            <sz val="10"/>
            <color rgb="FF000000"/>
            <rFont val="Calibri"/>
            <family val="2"/>
          </rPr>
          <t>Det særlige ferietillæg udbetales for aug-maj med maj mdr. løn. I august udbetales for perioden juni-aug</t>
        </r>
      </text>
    </comment>
    <comment ref="G41" authorId="1" shapeId="0" xr:uid="{B0759E66-47FC-7143-8934-7FE120561CD3}">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3FAC7B20-4C8E-9847-A7CF-71C4783AEC39}">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FAD89D29-A73E-D04D-B15B-C46845B2F80C}">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5542C515-7991-B54A-A590-945E4471082C}">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F1C880E0-46D6-0E4C-A27E-717581445E7E}">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DA1A718C-9773-3A47-B4BD-675A92D5EABE}">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Office-bruger</author>
    <author>Tove Dohn</author>
    <author>tc={39C68FF6-0D5C-F548-9925-BB912356D4E9}</author>
    <author>tc={4CB8F96F-04AE-6949-9169-3564364B432E}</author>
    <author>tc={7BC86EFF-1BE5-5544-A909-BB007894A13F}</author>
    <author>tc={42839117-7BAA-EB44-AC6C-CDBEC24E5269}</author>
    <author>tc={BA416830-D877-5A46-AEA9-7529D27FAB71}</author>
    <author>tc={86212424-442E-A84D-9A15-B881B7B12D27}</author>
    <author>tc={872DF5B4-6FD5-D947-9FA1-9E6495890E00}</author>
    <author>tc={007A644C-5AC2-2848-B44B-8F51BB0CF77A}</author>
    <author>tc={1544ED8C-59E1-C749-BA08-841301BC2F50}</author>
    <author>tc={B7DEF68B-928A-D84E-9A06-0074771D2257}</author>
    <author>tc={871ABF98-E086-6940-8566-1F087C8679AB}</author>
    <author>tc={3996A67C-2D0E-CC49-AB8D-6150AD8F3121}</author>
    <author>tc={8A3365B1-276B-7F4B-9492-A995BEA56B08}</author>
    <author>tc={D2CCCB84-FC92-ED40-B164-8A9190021ABD}</author>
    <author>tc={DDD9D463-247D-204D-9825-CC9FF008A5C8}</author>
  </authors>
  <commentList>
    <comment ref="F6" authorId="0" shapeId="0" xr:uid="{90672CFD-5C05-474F-97C2-7BB0578FF25C}">
      <text>
        <r>
          <rPr>
            <sz val="10"/>
            <color rgb="FF000000"/>
            <rFont val="Calibri"/>
            <family val="2"/>
          </rPr>
          <t xml:space="preserve">Hvis ikke skolen betaler hele pensionen, vil medarbejderen selv betale 1/3 af pensionen.
</t>
        </r>
      </text>
    </comment>
    <comment ref="J10" authorId="1" shapeId="0" xr:uid="{9679F7C4-88FB-6F44-9F8D-17C68F7A4E4B}">
      <text>
        <r>
          <rPr>
            <b/>
            <sz val="10"/>
            <color rgb="FF000000"/>
            <rFont val="Tahoma"/>
            <family val="2"/>
          </rPr>
          <t>Tove Dohn:</t>
        </r>
        <r>
          <rPr>
            <sz val="10"/>
            <color rgb="FF000000"/>
            <rFont val="Tahoma"/>
            <family val="2"/>
          </rPr>
          <t xml:space="preserve">
</t>
        </r>
        <r>
          <rPr>
            <sz val="10"/>
            <color rgb="FF000000"/>
            <rFont val="Tahoma"/>
            <family val="2"/>
          </rPr>
          <t>OK24: Evt. ny reguleringsprocent pr. 1. november 2025. Hold øje med skolenyt og tast selv reguleringsprocenten i celle J10.</t>
        </r>
      </text>
    </comment>
    <comment ref="O10" authorId="1" shapeId="0" xr:uid="{CD57EF82-D27B-2C42-9881-7DE93DC188EE}">
      <text>
        <r>
          <rPr>
            <b/>
            <sz val="10"/>
            <color rgb="FF000000"/>
            <rFont val="Tahoma"/>
            <family val="2"/>
          </rPr>
          <t>Tove Dohn:</t>
        </r>
        <r>
          <rPr>
            <sz val="10"/>
            <color rgb="FF000000"/>
            <rFont val="Tahoma"/>
            <family val="2"/>
          </rPr>
          <t xml:space="preserve">
</t>
        </r>
        <r>
          <rPr>
            <sz val="10"/>
            <color rgb="FF000000"/>
            <rFont val="Geneva"/>
            <family val="2"/>
            <charset val="1"/>
          </rPr>
          <t>Pr. 1. april 2026 træder OK26 i kraft. Gældende reguleringsprocent pr. 1. april 2026 udmeldes i skolenyt. Tast selv reguleringsprocenten i celle O10.</t>
        </r>
      </text>
    </comment>
    <comment ref="AA10" authorId="2" shapeId="0" xr:uid="{39C68FF6-0D5C-F548-9925-BB912356D4E9}">
      <text>
        <t>[Trådet kommentar]
Din version af Excel lader dig læse denne trådede kommentar. Eventuelle ændringer vil dog blive fjernet, hvis filen åbnes i en nyere version af Excel. Få mere at vide: https://go.microsoft.com/fwlink/?linkid=870924
Kommentar:
    Indtast her ny gældende reguleringsprocent pr. 1. april.</t>
      </text>
    </comment>
    <comment ref="G11" authorId="3" shapeId="0" xr:uid="{4CB8F96F-04AE-6949-9169-3564364B432E}">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S11" authorId="4" shapeId="0" xr:uid="{7BC86EFF-1BE5-5544-A909-BB007894A13F}">
      <text>
        <t>[Trådet kommentar]
Din version af Excel lader dig læse denne trådede kommentar. Eventuelle ændringer vil dog blive fjernet, hvis filen åbnes i en nyere version af Excel. Få mere at vide: https://go.microsoft.com/fwlink/?linkid=870924
Kommentar:
    Skolens stedtillægsområde videreføres til de øvrige faner.</t>
      </text>
    </comment>
    <comment ref="F14" authorId="0" shapeId="0" xr:uid="{4C54E61F-808A-BC4D-93BE-AA3416B5C3EB}">
      <text>
        <r>
          <rPr>
            <b/>
            <sz val="8"/>
            <color rgb="FF000000"/>
            <rFont val="Calibri"/>
            <family val="2"/>
          </rPr>
          <t xml:space="preserve">BUPL-FOA OK
</t>
        </r>
        <r>
          <rPr>
            <b/>
            <sz val="8"/>
            <color rgb="FF000000"/>
            <rFont val="Calibri"/>
            <family val="2"/>
          </rPr>
          <t xml:space="preserve">Afdelingsledere får et OK-tillæg på kr. 4.500,- årlig grundværdi
</t>
        </r>
        <r>
          <rPr>
            <b/>
            <sz val="8"/>
            <color rgb="FF000000"/>
            <rFont val="Calibri"/>
            <family val="2"/>
          </rPr>
          <t xml:space="preserve">Pædagoger får et OK-tillæg på kr. 2.000,- i årlig grundværdi.
</t>
        </r>
        <r>
          <rPr>
            <b/>
            <sz val="8"/>
            <color rgb="FF000000"/>
            <rFont val="Calibri"/>
            <family val="2"/>
          </rPr>
          <t xml:space="preserve">Pædagogiske assistenter får et OK-tillæg på kr. 5.500,-. 
</t>
        </r>
        <r>
          <rPr>
            <b/>
            <sz val="8"/>
            <color rgb="FF000000"/>
            <rFont val="Calibri"/>
            <family val="2"/>
          </rPr>
          <t xml:space="preserve">Pædagogmedhjælpere får et OK-tillæg på kr. 4.000,- i årlig grundværdi. 
</t>
        </r>
        <r>
          <rPr>
            <b/>
            <sz val="8"/>
            <color rgb="FF000000"/>
            <rFont val="Calibri"/>
            <family val="2"/>
          </rPr>
          <t xml:space="preserve">3F
</t>
        </r>
        <r>
          <rPr>
            <b/>
            <sz val="8"/>
            <color rgb="FF000000"/>
            <rFont val="Calibri"/>
            <family val="2"/>
          </rPr>
          <t xml:space="preserve">Ok tillæg til skalatrin 14 er på kr. 3.950 i årlig grundværdi. 
</t>
        </r>
        <r>
          <rPr>
            <b/>
            <sz val="8"/>
            <color rgb="FF000000"/>
            <rFont val="Calibri"/>
            <family val="2"/>
          </rPr>
          <t xml:space="preserve">OK tillæg ti skalatrin 17 er på kr. 2.280,- i årlig grundværdi.
</t>
        </r>
        <r>
          <rPr>
            <b/>
            <sz val="8"/>
            <color rgb="FF000000"/>
            <rFont val="Calibri"/>
            <family val="2"/>
          </rPr>
          <t xml:space="preserve">OK tillæg til skalatrin 21 er kr. 3.560,-. 
</t>
        </r>
      </text>
    </comment>
    <comment ref="F15" authorId="0" shapeId="0" xr:uid="{9891504E-273F-B64E-84E9-64D3FA505525}">
      <text>
        <r>
          <rPr>
            <b/>
            <sz val="10"/>
            <color rgb="FF000000"/>
            <rFont val="Calibri"/>
            <family val="2"/>
          </rPr>
          <t xml:space="preserve">Afdelingsledere får et trepartstillæg på kr. 4.398,- (årligt grundbeløb).
</t>
        </r>
        <r>
          <rPr>
            <b/>
            <sz val="10"/>
            <color rgb="FF000000"/>
            <rFont val="Calibri"/>
            <family val="2"/>
          </rPr>
          <t xml:space="preserve">Pædagoger får et trepartstillæg på kr. 8.018,- (årligt grundbeløb). Dette tillæg stiger pr. 1. januar 2026 til kr. 16.036,- (årligt grundbeløb).
</t>
        </r>
        <r>
          <rPr>
            <b/>
            <sz val="8"/>
            <color rgb="FF000000"/>
            <rFont val="Calibri"/>
            <family val="2"/>
          </rPr>
          <t xml:space="preserve">
</t>
        </r>
      </text>
    </comment>
    <comment ref="L15" authorId="1" shapeId="0" xr:uid="{6EC6A2B9-1052-0B4D-B5A2-45636095C12B}">
      <text>
        <r>
          <rPr>
            <b/>
            <sz val="10"/>
            <color rgb="FF000000"/>
            <rFont val="Tahoma"/>
            <family val="2"/>
          </rPr>
          <t>Tove Dohn:</t>
        </r>
        <r>
          <rPr>
            <sz val="10"/>
            <color rgb="FF000000"/>
            <rFont val="Tahoma"/>
            <family val="2"/>
          </rPr>
          <t xml:space="preserve">
</t>
        </r>
        <r>
          <rPr>
            <sz val="10"/>
            <color rgb="FF000000"/>
            <rFont val="Tahoma"/>
            <family val="2"/>
          </rPr>
          <t xml:space="preserve">Trepartstillægget til pædagoger stiger til kr. 16.036 i årlig grundværdi. </t>
        </r>
      </text>
    </comment>
    <comment ref="F16" authorId="0" shapeId="0" xr:uid="{22393D72-7539-8747-B774-17E02C1CDC58}">
      <text>
        <r>
          <rPr>
            <b/>
            <sz val="10"/>
            <color rgb="FF000000"/>
            <rFont val="Calibri"/>
            <family val="2"/>
          </rPr>
          <t>Overenskomstmæssigt er der ikke aftalt et fast tillæg.</t>
        </r>
      </text>
    </comment>
    <comment ref="F17" authorId="0" shapeId="0" xr:uid="{F8B8FB04-5E4B-5740-AE10-49A7E737FD21}">
      <text>
        <r>
          <rPr>
            <b/>
            <sz val="10"/>
            <color rgb="FF000000"/>
            <rFont val="Calibri"/>
            <family val="2"/>
          </rPr>
          <t>Funktionstillæg er normalt ikke afhængig af beskæftigelsesgrad og pens.berrettiget.</t>
        </r>
      </text>
    </comment>
    <comment ref="F20" authorId="0" shapeId="0" xr:uid="{50F8C52E-F964-2045-9B20-B311B9282DE7}">
      <text>
        <r>
          <rPr>
            <b/>
            <sz val="10"/>
            <color rgb="FF000000"/>
            <rFont val="Calibri"/>
            <family val="2"/>
          </rPr>
          <t>Kvalifikationstillæg er normat afhængig af beskæftigelsesgraden og pensionsgivende</t>
        </r>
      </text>
    </comment>
    <comment ref="F24" authorId="0" shapeId="0" xr:uid="{1514D88A-BDA3-AF42-90AA-064FAA827F4F}">
      <text>
        <r>
          <rPr>
            <b/>
            <sz val="10"/>
            <color rgb="FF000000"/>
            <rFont val="Calibri"/>
            <family val="2"/>
          </rPr>
          <t>Har skolen tiltrådt overenskomst med BUPL-FOA og pensionen indbetales til PBU eller PENSAM er der i pensionsordningen en automatisk gruppelivsordning. Det samme gælder for ansatte hvortil skolen har tiltrådt 3F eller HK overenskomst og indbetaler til hhv. Pension Danmark eller Pension for funktionærer.</t>
        </r>
      </text>
    </comment>
    <comment ref="F25" authorId="0" shapeId="0" xr:uid="{42E3FC3E-3626-694C-B4A6-85B5B5AF753B}">
      <text>
        <r>
          <rPr>
            <b/>
            <sz val="10"/>
            <color rgb="FF000000"/>
            <rFont val="Calibri"/>
            <family val="2"/>
          </rPr>
          <t>Oplys i kolonne D og E hvorvidt tillægget er afhængigt af beskæftigelsesgrad og reguleret.</t>
        </r>
      </text>
    </comment>
    <comment ref="F28" authorId="5" shapeId="0" xr:uid="{42839117-7BAA-EB44-AC6C-CDBEC24E5269}">
      <text>
        <t xml:space="preserve">[Trådet kommentar]
Din version af Excel lader dig læse denne trådede kommentar. Eventuelle ændringer vil dog blive fjernet, hvis filen åbnes i en nyere version af Excel. Få mere at vide: https://go.microsoft.com/fwlink/?linkid=870924
Kommentar:
    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
      </text>
    </comment>
    <comment ref="F30" authorId="0" shapeId="0" xr:uid="{003AADF3-BD4F-8242-8452-E93070C13145}">
      <text>
        <r>
          <rPr>
            <b/>
            <sz val="10"/>
            <color rgb="FF000000"/>
            <rFont val="Calibri"/>
            <family val="2"/>
          </rPr>
          <t>Fridage hvor den ansatte ikke skal have løn.</t>
        </r>
      </text>
    </comment>
    <comment ref="L31" authorId="6" shapeId="0" xr:uid="{BA416830-D877-5A46-AEA9-7529D27FAB71}">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X31" authorId="7" shapeId="0" xr:uid="{86212424-442E-A84D-9A15-B881B7B12D27}">
      <text>
        <t>[Trådet kommentar]
Din version af Excel lader dig læse denne trådede kommentar. Eventuelle ændringer vil dog blive fjernet, hvis filen åbnes i en nyere version af Excel. Få mere at vide: https://go.microsoft.com/fwlink/?linkid=870924
Kommentar:
    Indtast her ny skatteprocent pr. 1. januar.</t>
      </text>
    </comment>
    <comment ref="L32" authorId="8" shapeId="0" xr:uid="{872DF5B4-6FD5-D947-9FA1-9E6495890E00}">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X32" authorId="9" shapeId="0" xr:uid="{007A644C-5AC2-2848-B44B-8F51BB0CF77A}">
      <text>
        <t>[Trådet kommentar]
Din version af Excel lader dig læse denne trådede kommentar. Eventuelle ændringer vil dog blive fjernet, hvis filen åbnes i en nyere version af Excel. Få mere at vide: https://go.microsoft.com/fwlink/?linkid=870924
Kommentar:
    Indtast her nyt fradrag pr. januar.</t>
      </text>
    </comment>
    <comment ref="E33" authorId="10" shapeId="0" xr:uid="{1544ED8C-59E1-C749-BA08-841301BC2F50}">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E34" authorId="11" shapeId="0" xr:uid="{B7DEF68B-928A-D84E-9A06-0074771D2257}">
      <text>
        <t>[Trådet kommentar]
Din version af Excel lader dig læse denne trådede kommentar. Eventuelle ændringer vil dog blive fjernet, hvis filen åbnes i en nyere version af Excel. Få mere at vide: https://go.microsoft.com/fwlink/?linkid=870924
Kommentar:
    Indtast her ny km.godt.takst pr. 1. januar.</t>
      </text>
    </comment>
    <comment ref="F35" authorId="0" shapeId="0" xr:uid="{615E047A-AB5C-4347-8BB8-77F0F03581A3}">
      <text>
        <r>
          <rPr>
            <b/>
            <sz val="10"/>
            <color rgb="FF000000"/>
            <rFont val="Calibri"/>
            <family val="2"/>
          </rPr>
          <t>Satserne er at finde i løntabellen under "generelle satser"</t>
        </r>
      </text>
    </comment>
    <comment ref="F36" authorId="0" shapeId="0" xr:uid="{4E757E77-A6E4-934E-B783-75EADCE4781D}">
      <text>
        <r>
          <rPr>
            <b/>
            <sz val="10"/>
            <color rgb="FF000000"/>
            <rFont val="Calibri"/>
            <family val="2"/>
          </rPr>
          <t xml:space="preserve">Vælg i 12 kr. fra rulleliste.
</t>
        </r>
        <r>
          <rPr>
            <b/>
            <sz val="10"/>
            <color rgb="FF000000"/>
            <rFont val="Calibri"/>
            <family val="2"/>
          </rPr>
          <t xml:space="preserve">25 år = 6.000,-
</t>
        </r>
        <r>
          <rPr>
            <b/>
            <sz val="10"/>
            <color rgb="FF000000"/>
            <rFont val="Calibri"/>
            <family val="2"/>
          </rPr>
          <t xml:space="preserve">40 år = 7.600,-
</t>
        </r>
        <r>
          <rPr>
            <b/>
            <sz val="10"/>
            <color rgb="FF000000"/>
            <rFont val="Calibri"/>
            <family val="2"/>
          </rPr>
          <t>50 år = 9.000,-</t>
        </r>
      </text>
    </comment>
    <comment ref="F38" authorId="0" shapeId="0" xr:uid="{F6647A38-C39F-BA40-9D2C-76DC3CC31BB2}">
      <text>
        <r>
          <rPr>
            <b/>
            <sz val="10"/>
            <color rgb="FF000000"/>
            <rFont val="Calibri"/>
            <family val="2"/>
          </rPr>
          <t>For ekstra timer indtil fuldtidsnorm. Udbetales 1:1</t>
        </r>
      </text>
    </comment>
    <comment ref="F39" authorId="0" shapeId="0" xr:uid="{C4AABD0F-0213-684B-A5EC-DD3CD817043B}">
      <text>
        <r>
          <rPr>
            <b/>
            <sz val="10"/>
            <color rgb="FF000000"/>
            <rFont val="Calibri"/>
            <family val="2"/>
          </rPr>
          <t>For timer ud over fuldtidsnorm. Udb. 1:1,5</t>
        </r>
      </text>
    </comment>
    <comment ref="F41" authorId="0" shapeId="0" xr:uid="{68C6F755-C5B4-C94E-9B69-1D14A48FC980}">
      <text>
        <r>
          <rPr>
            <b/>
            <sz val="10"/>
            <color rgb="FF000000"/>
            <rFont val="Calibri"/>
            <family val="2"/>
          </rPr>
          <t>Det særlige ferietillæg udbetales for aug-maj med maj mdr. løn. I august udbetales for perioden juni-aug</t>
        </r>
      </text>
    </comment>
    <comment ref="G41" authorId="1" shapeId="0" xr:uid="{9162A85A-641F-BB48-8660-14D2C48417C8}">
      <text>
        <r>
          <rPr>
            <b/>
            <sz val="10"/>
            <color rgb="FF000000"/>
            <rFont val="Tahoma"/>
            <family val="2"/>
          </rPr>
          <t>Tove Dohn:</t>
        </r>
        <r>
          <rPr>
            <sz val="10"/>
            <color rgb="FF000000"/>
            <rFont val="Tahoma"/>
            <family val="2"/>
          </rPr>
          <t xml:space="preserve">
</t>
        </r>
        <r>
          <rPr>
            <sz val="10"/>
            <color rgb="FF000000"/>
            <rFont val="Tahoma"/>
            <family val="2"/>
          </rPr>
          <t xml:space="preserve">Tast her den udregnede ferietillæg på 2,02% af den ferieberettigede løn optjent for perioden juni 2025 - august 2025. 
</t>
        </r>
      </text>
    </comment>
    <comment ref="P41" authorId="12" shapeId="0" xr:uid="{871ABF98-E086-6940-8566-1F087C8679AB}">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S41" authorId="13" shapeId="0" xr:uid="{3996A67C-2D0E-CC49-AB8D-6150AD8F3121}">
      <text>
        <t xml:space="preserve">[Trådet kommentar]
Din version af Excel lader dig læse denne trådede kommentar. Eventuelle ændringer vil dog blive fjernet, hvis filen åbnes i en nyere version af Excel. Få mere at vide: https://go.microsoft.com/fwlink/?linkid=870924
Kommentar:
    Særlig ferietillæg optjent juni - aug. udbetales.(1,5%). Kan aflæses i celle A86 for juni og juli + celle G86 ved. august. </t>
      </text>
    </comment>
    <comment ref="AB41" authorId="14" shapeId="0" xr:uid="{8A3365B1-276B-7F4B-9492-A995BEA56B08}">
      <text>
        <t>[Trådet kommentar]
Din version af Excel lader dig læse denne trådede kommentar. Eventuelle ændringer vil dog blive fjernet, hvis filen åbnes i en nyere version af Excel. Få mere at vide: https://go.microsoft.com/fwlink/?linkid=870924
Kommentar:
    Særlig ferietillæg optjent september 2021 - maj 2022 udbetales. 1,5% af den ferieberettiget løn. Den ferieberettigede løn kan aflæses i celle S86</t>
      </text>
    </comment>
    <comment ref="A98" authorId="15" shapeId="0" xr:uid="{D2CCCB84-FC92-ED40-B164-8A9190021ABD}">
      <text>
        <t>[Trådet kommentar]
Din version af Excel lader dig læse denne trådede kommentar. Eventuelle ændringer vil dog blive fjernet, hvis filen åbnes i en nyere version af Excel. Få mere at vide: https://go.microsoft.com/fwlink/?linkid=870924
Kommentar:
    Indtast her den ferieberettiget løn ved. juni og juli vedr. det skoleår der lige er afsluttet. Bruges sammen med august måned til at udbetale ferietillæg efter.</t>
      </text>
    </comment>
    <comment ref="A107" authorId="16" shapeId="0" xr:uid="{DDD9D463-247D-204D-9825-CC9FF008A5C8}">
      <text>
        <t>[Trådet kommentar]
Din version af Excel lader dig læse denne trådede kommentar. Eventuelle ændringer vil dog blive fjernet, hvis filen åbnes i en nyere version af Excel. Få mere at vide: https://go.microsoft.com/fwlink/?linkid=870924
Kommentar:
    Indtast her feriepengeberegningsgrundlaget for januar - juli vedr. det skoleår der lige er afsluttet. Tillægget er de ferieberettigede løsdele + egetbidrag pension minus(løn og egetbidrag pension vedr. løn under ferie). Bruges til at udbetale feriedage og særlige feriedage.</t>
      </text>
    </comment>
  </commentList>
</comments>
</file>

<file path=xl/sharedStrings.xml><?xml version="1.0" encoding="utf-8"?>
<sst xmlns="http://schemas.openxmlformats.org/spreadsheetml/2006/main" count="3137" uniqueCount="311">
  <si>
    <t>Pensionstillæg af udligningstillæg</t>
    <phoneticPr fontId="16" type="noConversion"/>
  </si>
  <si>
    <t>Skattefri engangsudbetalinger iflg. spec.</t>
    <phoneticPr fontId="16" type="noConversion"/>
  </si>
  <si>
    <t>R</t>
  </si>
  <si>
    <t>S</t>
  </si>
  <si>
    <t>T</t>
  </si>
  <si>
    <t>U</t>
  </si>
  <si>
    <t>W</t>
  </si>
  <si>
    <t>X</t>
  </si>
  <si>
    <t>Y</t>
  </si>
  <si>
    <t>Z</t>
  </si>
  <si>
    <t>Beskæftigelsesgrad, aktuel</t>
    <phoneticPr fontId="16" type="noConversion"/>
  </si>
  <si>
    <t>Pensionstillæg af feriedifference</t>
    <phoneticPr fontId="16" type="noConversion"/>
  </si>
  <si>
    <t>Måned</t>
    <phoneticPr fontId="10"/>
  </si>
  <si>
    <t>Arbejdsgiverbidrag til ATP</t>
    <phoneticPr fontId="16" type="noConversion"/>
  </si>
  <si>
    <t>Stedtillægsområde</t>
  </si>
  <si>
    <t>Skalatrin</t>
  </si>
  <si>
    <t>Områdetillæg</t>
  </si>
  <si>
    <t>Pensionstillæg Funktionstillæg 3</t>
  </si>
  <si>
    <t>Pensionstillæg Kvalifikationstillæg 1</t>
    <phoneticPr fontId="16" type="noConversion"/>
  </si>
  <si>
    <t>Pensionstillæg Kvalifikationstillæg 2</t>
  </si>
  <si>
    <t>Pensionstillæg Kvalifikationstillæg 3</t>
  </si>
  <si>
    <t>”Natpenge” iflg skema, hvis ikke der er lokalaftalt godtgørelse</t>
    <phoneticPr fontId="16" type="noConversion"/>
  </si>
  <si>
    <t>II</t>
  </si>
  <si>
    <t>III</t>
  </si>
  <si>
    <t>IV</t>
  </si>
  <si>
    <t>V</t>
  </si>
  <si>
    <t>AMB-grundlag</t>
    <phoneticPr fontId="16" type="noConversion"/>
  </si>
  <si>
    <t>AM-bidrag</t>
    <phoneticPr fontId="16" type="noConversion"/>
  </si>
  <si>
    <t>A-indkomst</t>
    <phoneticPr fontId="16" type="noConversion"/>
  </si>
  <si>
    <t>Skat</t>
    <phoneticPr fontId="16" type="noConversion"/>
  </si>
  <si>
    <t>Indbetaling til Gruppeliv</t>
    <phoneticPr fontId="16" type="noConversion"/>
  </si>
  <si>
    <t>Egetbidrag til ATP</t>
    <phoneticPr fontId="16" type="noConversion"/>
  </si>
  <si>
    <t>Pensionstillæg souscheftillæg</t>
    <phoneticPr fontId="16" type="noConversion"/>
  </si>
  <si>
    <t>Bruttoløn (ekskl. pensionstillæg og ATP)</t>
    <phoneticPr fontId="16" type="noConversion"/>
  </si>
  <si>
    <t>Skattegrundlag</t>
    <phoneticPr fontId="16" type="noConversion"/>
  </si>
  <si>
    <t>Skolens samlede indbetaling til ATP</t>
    <phoneticPr fontId="16" type="noConversion"/>
  </si>
  <si>
    <t>SUM</t>
    <phoneticPr fontId="16" type="noConversion"/>
  </si>
  <si>
    <t>ikke reguleret-  ikke pensionsgivende</t>
  </si>
  <si>
    <t>Læ3</t>
  </si>
  <si>
    <t>Bh3</t>
  </si>
  <si>
    <t>Læ2</t>
  </si>
  <si>
    <t>Læ1</t>
  </si>
  <si>
    <t>Bh2</t>
  </si>
  <si>
    <t>Hvis der er yderligere spørgsmål eller kommentarer, kontakt:</t>
    <phoneticPr fontId="16" type="noConversion"/>
  </si>
  <si>
    <t>Skolens stedtillægsområde</t>
    <phoneticPr fontId="16" type="noConversion"/>
  </si>
  <si>
    <t>Jubilæumsgratiale (skattefri op til 8.000 kr.)</t>
    <phoneticPr fontId="16" type="noConversion"/>
  </si>
  <si>
    <t>andet</t>
    <phoneticPr fontId="16" type="noConversion"/>
  </si>
  <si>
    <t>Praktiklærervederlag</t>
    <phoneticPr fontId="16" type="noConversion"/>
  </si>
  <si>
    <t>Resultatlønstillæg</t>
  </si>
  <si>
    <t>Engangs nylønstillæg</t>
    <phoneticPr fontId="16" type="noConversion"/>
  </si>
  <si>
    <t>I stedet for variable arbejdstidsbestemte tillæg, iflg lokalaftale</t>
    <phoneticPr fontId="16" type="noConversion"/>
  </si>
  <si>
    <t>•</t>
  </si>
  <si>
    <t>VI</t>
  </si>
  <si>
    <t>Pensionsg.løn</t>
  </si>
  <si>
    <t>Bh1</t>
  </si>
  <si>
    <t xml:space="preserve">ansat d. </t>
    <phoneticPr fontId="16" type="noConversion"/>
  </si>
  <si>
    <t>Funktionstillæg 1</t>
    <phoneticPr fontId="16" type="noConversion"/>
  </si>
  <si>
    <t>Funktionstillæg 2</t>
  </si>
  <si>
    <t>Funktionstillæg 3</t>
  </si>
  <si>
    <t>Kvalifikationstillæg 1</t>
    <phoneticPr fontId="16" type="noConversion"/>
  </si>
  <si>
    <t>Kvalifikationstillæg 2</t>
  </si>
  <si>
    <t>Kvalifikationstillæg 3</t>
  </si>
  <si>
    <t>Engangsudbetalinger iflg. specifikation</t>
    <phoneticPr fontId="16" type="noConversion"/>
  </si>
  <si>
    <t>Pensionstillæg i alt</t>
    <phoneticPr fontId="16" type="noConversion"/>
  </si>
  <si>
    <t>Udfyld gule felter (alle forudfyldte tal i gule felter er eksempler)</t>
    <phoneticPr fontId="16" type="noConversion"/>
  </si>
  <si>
    <t>Pensionstillæg Funktionstillæg 1</t>
    <phoneticPr fontId="16" type="noConversion"/>
  </si>
  <si>
    <t>Pensionstillæg Funktionstillæg 2</t>
  </si>
  <si>
    <t>Egenbetalte fridage</t>
    <phoneticPr fontId="16" type="noConversion"/>
  </si>
  <si>
    <t>Månedligt skattefradrag</t>
    <phoneticPr fontId="16" type="noConversion"/>
  </si>
  <si>
    <t>Måned</t>
  </si>
  <si>
    <t>Løn til den ansattes disposition</t>
    <phoneticPr fontId="16" type="noConversion"/>
  </si>
  <si>
    <t>Planlagte feriedage</t>
    <phoneticPr fontId="16" type="noConversion"/>
  </si>
  <si>
    <t>Kalenderårets sum benyttes ved fratræden og særlige feriedage</t>
  </si>
  <si>
    <t>Fradrag i pensionstillæg for ikke optjent ferie mv.</t>
    <phoneticPr fontId="16" type="noConversion"/>
  </si>
  <si>
    <t>Lønfradrag for ikke optjent ferie mv.</t>
    <phoneticPr fontId="16" type="noConversion"/>
  </si>
  <si>
    <t>Se løntabel</t>
  </si>
  <si>
    <t>Ark:</t>
  </si>
  <si>
    <t>Måned:</t>
  </si>
  <si>
    <t>LØNSPECIFIKATION for</t>
  </si>
  <si>
    <t xml:space="preserve">LØNPERIODE: </t>
  </si>
  <si>
    <t>BESKÆFTIGELSESGRAD:</t>
  </si>
  <si>
    <t>DEL AF MÅNED:</t>
  </si>
  <si>
    <t>AUG</t>
  </si>
  <si>
    <t>STATENS LØNTABEL GRUNDBELØB PR. 31. marts 2012</t>
  </si>
  <si>
    <t>Basistrin</t>
  </si>
  <si>
    <t>Midlertidigt områdetillæg 2007:</t>
  </si>
  <si>
    <t>årligt</t>
  </si>
  <si>
    <t>II til III</t>
  </si>
  <si>
    <t>III til IV</t>
  </si>
  <si>
    <t>IV til V</t>
  </si>
  <si>
    <t>V til VI</t>
  </si>
  <si>
    <t>månedligt</t>
  </si>
  <si>
    <t>SEP</t>
  </si>
  <si>
    <t>OKT</t>
  </si>
  <si>
    <t>NOV</t>
  </si>
  <si>
    <t>g</t>
  </si>
  <si>
    <t>DEC</t>
  </si>
  <si>
    <t>h</t>
  </si>
  <si>
    <t>JAN</t>
  </si>
  <si>
    <t>i</t>
  </si>
  <si>
    <t>FEB</t>
  </si>
  <si>
    <t>j</t>
  </si>
  <si>
    <t>MAR</t>
  </si>
  <si>
    <t>k</t>
  </si>
  <si>
    <t>APR</t>
  </si>
  <si>
    <t>l</t>
  </si>
  <si>
    <t>MAJ</t>
  </si>
  <si>
    <t>m</t>
  </si>
  <si>
    <t>JUN</t>
  </si>
  <si>
    <t>n</t>
  </si>
  <si>
    <t>JUL</t>
  </si>
  <si>
    <t>o</t>
  </si>
  <si>
    <t>aug</t>
  </si>
  <si>
    <t>ALLE</t>
  </si>
  <si>
    <t>Hvis ikke der er brug for alle kolonner, kan de overflødige slettes. Nye kolonner kan indsættes ved at kopiere en eksisterende kolonne til en kolonne mellem den første og den sidste, og derefter udfylde linie 1, så det svarer til arknavnet.</t>
  </si>
  <si>
    <t>Læ4</t>
  </si>
  <si>
    <t>Bh4</t>
  </si>
  <si>
    <t>Basislønsatserne er rettet til pr. 1. okt 2006 og igen 30. maj 2013</t>
  </si>
  <si>
    <t>sæt 'x'</t>
  </si>
  <si>
    <t>Pensionsg.</t>
  </si>
  <si>
    <t>BG-afh.</t>
  </si>
  <si>
    <t>x</t>
  </si>
  <si>
    <t>Årligt kvalifikationsstillæg i grundbeløb 1</t>
  </si>
  <si>
    <t>Årligt funktionsstillæg i grundbeløb 1</t>
  </si>
  <si>
    <t>Årligt funktionsstillæg i grundbeløb 2</t>
  </si>
  <si>
    <t>Årligt funktionsstillæg i grundbeløb 3</t>
  </si>
  <si>
    <t>Årligt kvalifikationsstillæg i grundbeløb 2</t>
  </si>
  <si>
    <t>Årligt kvalifikationsstillæg i grundbeløb 3</t>
  </si>
  <si>
    <t>Udligningstillæg i årligt grundbeløb v. 100% BG</t>
  </si>
  <si>
    <t>Fast løn</t>
  </si>
  <si>
    <t>Udligningstillæg</t>
  </si>
  <si>
    <t>Lokalaftalt ulempegodtgørelse</t>
  </si>
  <si>
    <t>Ferieloven: fradrag 4,8% pr. dag, Ferieaftalen: 4,62% pr. dag</t>
  </si>
  <si>
    <t>Gruppelivstillæg</t>
  </si>
  <si>
    <t>Egetbidrag til pensionskasse</t>
  </si>
  <si>
    <t>Normalt 15 dage i sommerhalvåret og 10 dage i vinterhalvåret</t>
  </si>
  <si>
    <t>Q</t>
  </si>
  <si>
    <t>Efter årsopgørelse eller ved fratræden</t>
  </si>
  <si>
    <t>Udbetales forud for den måned, hvor hovedferien begynder</t>
  </si>
  <si>
    <t>Regu-leret</t>
  </si>
  <si>
    <t>Betales hele pensionen af skolen? JA/NEJ</t>
  </si>
  <si>
    <t>jan-juli</t>
  </si>
  <si>
    <t>Skatteop-lysninger</t>
  </si>
  <si>
    <r>
      <t xml:space="preserve">Del af måned </t>
    </r>
    <r>
      <rPr>
        <sz val="12"/>
        <rFont val="Helvetica"/>
        <family val="2"/>
      </rPr>
      <t xml:space="preserve">
</t>
    </r>
    <r>
      <rPr>
        <sz val="10"/>
        <rFont val="Helvetica"/>
        <family val="2"/>
      </rPr>
      <t>antal kalenderdage/månedens kalenderdage</t>
    </r>
  </si>
  <si>
    <r>
      <t xml:space="preserve">.. heraf antal feriedage,
hvortil der </t>
    </r>
    <r>
      <rPr>
        <b/>
        <i/>
        <sz val="10"/>
        <rFont val="Helvetica"/>
        <family val="2"/>
      </rPr>
      <t>ikke</t>
    </r>
    <r>
      <rPr>
        <i/>
        <sz val="10"/>
        <rFont val="Helvetica"/>
        <family val="2"/>
      </rPr>
      <t xml:space="preserve"> er optjent ferieret</t>
    </r>
  </si>
  <si>
    <r>
      <t xml:space="preserve">Gruppelivsordning betalt af af skolen som et løntillæg. Skriv det </t>
    </r>
    <r>
      <rPr>
        <b/>
        <sz val="10"/>
        <rFont val="Helvetica"/>
        <family val="2"/>
      </rPr>
      <t>månedlige beløb</t>
    </r>
    <r>
      <rPr>
        <sz val="10"/>
        <rFont val="Helvetica"/>
        <family val="2"/>
      </rPr>
      <t>!</t>
    </r>
  </si>
  <si>
    <r>
      <t xml:space="preserve">Lokalaftalt fast ulempegodtgørelse </t>
    </r>
    <r>
      <rPr>
        <b/>
        <sz val="10"/>
        <rFont val="Helvetica"/>
        <family val="2"/>
      </rPr>
      <t>pr. måned.</t>
    </r>
  </si>
  <si>
    <t>BG-afhængige løndele</t>
  </si>
  <si>
    <t>Beregnes feriedifferende mv. efter Ferieaftalen i staten JA, eller efter Ferieloven NEJ</t>
  </si>
  <si>
    <t>Ferieloven: mindst 20% differende, Ferieaftalen: enhver differende</t>
  </si>
  <si>
    <t>Årligt sousdheftillæg eller lign. i grundbeløb</t>
  </si>
  <si>
    <t>Spedielt ved virksomhedsoverdragelse</t>
  </si>
  <si>
    <t>Benyttes ved beregning af feriedifferende.</t>
  </si>
  <si>
    <t>Kalenderårets gennemsnit benyttes ved beregning af feriedifferende</t>
  </si>
  <si>
    <t>Efter årsafslutning eller ved fratræden. Se pjeden "Ferievejledning"</t>
  </si>
  <si>
    <t>Sousdheftillæg</t>
  </si>
  <si>
    <t>Feriedifferende</t>
  </si>
  <si>
    <t>BG-difference &gt;=20%</t>
  </si>
  <si>
    <t>Pensionstillæg fast løn</t>
  </si>
  <si>
    <t>Pensionstillæg af pensiong. engangstillæg</t>
  </si>
  <si>
    <t>p</t>
  </si>
  <si>
    <t>q</t>
  </si>
  <si>
    <t>r</t>
  </si>
  <si>
    <t>SKALATRIN</t>
  </si>
  <si>
    <t>Skolens samlede indbetaling til pensionskasse</t>
  </si>
  <si>
    <t>Arbejdsgiverbidrag til pensionskasse</t>
  </si>
  <si>
    <t>PROCENTREGULERING +1</t>
  </si>
  <si>
    <t>HELE</t>
  </si>
  <si>
    <t>SKOLEÅRET</t>
  </si>
  <si>
    <t>fx: Q</t>
  </si>
  <si>
    <t>Stillingsbetegnelse</t>
  </si>
  <si>
    <t>STILLINGSBETEGNELSE:</t>
  </si>
  <si>
    <r>
      <t>Lønberegning for:</t>
    </r>
    <r>
      <rPr>
        <sz val="9"/>
        <rFont val="Helvetica"/>
        <family val="2"/>
      </rPr>
      <t xml:space="preserve"> (navn eller initialer)</t>
    </r>
    <r>
      <rPr>
        <b/>
        <sz val="12"/>
        <rFont val="Helvetica"/>
        <family val="2"/>
      </rPr>
      <t xml:space="preserve">
</t>
    </r>
    <r>
      <rPr>
        <sz val="9"/>
        <rFont val="Helvetica"/>
        <family val="2"/>
      </rPr>
      <t xml:space="preserve"> - variable løndele i lin. 30-43.</t>
    </r>
  </si>
  <si>
    <t xml:space="preserve">Hvis der er brug for flere ark kan et vilkårligt ark (fane) kopieres. </t>
  </si>
  <si>
    <t>Arkfanens navn kan/bør omdøbes til den ansattes initialer eller navn. Men husk at rette i specifikatonsarkene i overensstemmelse hermed.</t>
  </si>
  <si>
    <t>Der er ikke taget hensyn til, at en ansat kan skifte beskæftigelsesgrad midt i en måned. Hvis dette er tilfældet, kan det løses ved at lave to ark. Spørg evt.!</t>
  </si>
  <si>
    <t>Procentregulering +1</t>
  </si>
  <si>
    <t>Souscheftillæg ell. lign.</t>
  </si>
  <si>
    <t>Skatteprocent</t>
  </si>
  <si>
    <t>Pensionsprocent</t>
  </si>
  <si>
    <t>Skriv ikke procenttegnet, fx 42% - skriv 42</t>
  </si>
  <si>
    <t>Pensionstillæg souscheftillæg</t>
  </si>
  <si>
    <t>Feriedifferende (af BG-afh. løndele)</t>
  </si>
  <si>
    <t>Lin:</t>
  </si>
  <si>
    <t>LØNSPECIFIKATION for:</t>
  </si>
  <si>
    <t>Funktionstillæg 1</t>
  </si>
  <si>
    <t>Vejledning:</t>
  </si>
  <si>
    <t>Hvis ansat 10 oktober: 21/31
Hvis fratrådt 15. april: 15/30</t>
  </si>
  <si>
    <t>Denne lønberegning er IKKE til brug for lærere og bhkl.ledere samt skoleledere!</t>
  </si>
  <si>
    <t>Se ansættelsesbrev</t>
  </si>
  <si>
    <t>Forældreorlov uden løn</t>
  </si>
  <si>
    <t>Som en del af barselsreglerne har forældre ret til at holde forældreorlov uden løn i en periode.
I en sådan periode, skal skolen fortsat indbetale pension til pensionskassen som om der stadig udbetaltes løn.</t>
  </si>
  <si>
    <t>De øvrige lønspecifikationsark vil ikke vise de rigtige tal for disse måneder, hvor der ikke udbetales løn!</t>
  </si>
  <si>
    <t>Du skal i hver måned, hvor der holdes orlov uden løn skrive antallet af kalenderdage, i hvilke der ikke skal betales løn i lin 3.</t>
  </si>
  <si>
    <t>Hvis der holdes deltidsforældreorlov, hvor orloven forlænges forholdsmæssigt, skrives i lin 5 den beskæftigelsesgrad, som der arbejdes efter.</t>
  </si>
  <si>
    <t>Eks.</t>
  </si>
  <si>
    <t>En nybagt mor med normalt 60% beskæftigelse har planlagt at holde 20 ugers forældreorlov uden løn.
Imidlertid vil hun gerne udstrække orloven til 30 uger (= 30*7 dage  = 210 dage), idet hun kun går på delvis orlov svarende til 20/30 af den hidtidige og så arbejder i den resterende beskæftigelse.
Beskæftigelsen udgør altså kun 20%, der skrives i lin 5 i de måneder orloven varer.
Pensionen for orlovsdelen udgør 2/3 af den hidtidige, men der betales også pension af den nedsatte beskæftigelse, de 20%. Så totalt set er der ingen ændring!</t>
  </si>
  <si>
    <t>I celle P3 bliver antallet af orlovsdage summeret. Husk dog, at medtælle orlovsdage fra tidligere eller senere skoleår.</t>
  </si>
  <si>
    <r>
      <rPr>
        <b/>
        <i/>
        <sz val="10"/>
        <color rgb="FFFF0000"/>
        <rFont val="Geneva"/>
        <family val="2"/>
      </rPr>
      <t>Herunder kan beskæftigelsesgraden beregnes ved forlænget deltidsorlov</t>
    </r>
    <r>
      <rPr>
        <i/>
        <sz val="10"/>
        <color rgb="FFFF0000"/>
        <rFont val="Geneva"/>
        <family val="2"/>
      </rPr>
      <t xml:space="preserve"> (hver uge er på 7 dage!)</t>
    </r>
  </si>
  <si>
    <t>Hidtidig beskæftigelsesgrad:</t>
  </si>
  <si>
    <t>antal dage</t>
  </si>
  <si>
    <t>Antal uger med forældreorlov uden løn iflg. normalreglerne:</t>
  </si>
  <si>
    <t>Ønskede antal uger med deltidsorlov:</t>
  </si>
  <si>
    <t>Beskæftigelsesgrad med arbejde under den forlængede orlov:</t>
  </si>
  <si>
    <t>For at holde rede på ændringerne i forbindelse mad forældreorlov uden løn (og anden bevilget orlov uden løn, men med pension) er der indsat en særlig årsspecifikation: 'LonspecAndreAarBarsel'.</t>
  </si>
  <si>
    <t>Skriv antal dage med forældreorlov uden løn</t>
  </si>
  <si>
    <t>antal dage i måneden</t>
  </si>
  <si>
    <t>Ændret BG. under forældreorlov</t>
  </si>
  <si>
    <t>Antal orlovs-</t>
  </si>
  <si>
    <t>dage i alt:</t>
  </si>
  <si>
    <t>Feriegodt-</t>
  </si>
  <si>
    <t>gørelses-</t>
  </si>
  <si>
    <t>grundlag</t>
  </si>
  <si>
    <t>Feriepenge-</t>
  </si>
  <si>
    <t>beregnings-</t>
  </si>
  <si>
    <t>Benyt oven-</t>
  </si>
  <si>
    <t xml:space="preserve">stående tal i </t>
  </si>
  <si>
    <t>stedet for sum-</t>
  </si>
  <si>
    <t>merne på</t>
  </si>
  <si>
    <t>hovedarket.</t>
  </si>
  <si>
    <t>DEL AF MÅNED med forældreorlov uden løn</t>
  </si>
  <si>
    <t>Ændret BG. I deltids-forældreorlovsperiode:</t>
  </si>
  <si>
    <t>Gule felter herunder</t>
  </si>
  <si>
    <t>er kladdeområde</t>
  </si>
  <si>
    <t>Feriepengeberegningsgrundlag</t>
  </si>
  <si>
    <t>Hvis du omvendt ønsker at beregne antal af uger/dage mrd deltidsorlov ved en given nedsat beskæftigelsesgrad, så benyt Excel-funktionen Målsøgning!</t>
  </si>
  <si>
    <t>HK1</t>
  </si>
  <si>
    <t>HK2</t>
  </si>
  <si>
    <t>HK3</t>
  </si>
  <si>
    <t>HK4</t>
  </si>
  <si>
    <t>Skalatrin eller HK-løntrin (HKx)</t>
  </si>
  <si>
    <t>Disse tre linjer fradrages i den disponible løn</t>
  </si>
  <si>
    <t>gavekasse</t>
  </si>
  <si>
    <t>Fx: 'Kaffekasse'</t>
  </si>
  <si>
    <t>kaffekasse</t>
  </si>
  <si>
    <t>Fx: 'Gavekasse'</t>
  </si>
  <si>
    <t>Fagforenings-kontingent</t>
  </si>
  <si>
    <t>FX: 'Fagforeningskontingent'</t>
  </si>
  <si>
    <t>Dette ark er kun at betragte som et hjælpeværktøj i forbindelse med forældreorlov uden eller med delvis løn!</t>
  </si>
  <si>
    <t>Løn- og pensionsfradrag beregnes i lin 60 og 75</t>
  </si>
  <si>
    <t>er kladdeområde, som</t>
  </si>
  <si>
    <t>ikke er med i udskriften</t>
  </si>
  <si>
    <t>Statens løntabel eller HK-overenskomst-løntrin</t>
  </si>
  <si>
    <t>(lin 85 og lin 94)</t>
  </si>
  <si>
    <t>km-
tak-ster</t>
  </si>
  <si>
    <t>Km.godtgørelse, lav sats (skattefri), antal km:</t>
  </si>
  <si>
    <t>Km.godtgørelse, høj sats (skattefri), antal km:</t>
  </si>
  <si>
    <t>Pensionstillæg skalatrinsløn eller HK-løn</t>
  </si>
  <si>
    <t>andet</t>
  </si>
  <si>
    <t>Hvis fanebladsnavnene er omdøbt, skal de gule felter i linie 1 ligeledes omdøbes manuelt. Det forudsættes at arknavnet i kolonne D er reelt eksisterende, da ledeteksterne i kolonne C tages herfra. (Fanenavne må ikke indeholde mellemrum.)</t>
  </si>
  <si>
    <t>fx: AUG (Kun 3 STORE bogstaver!)</t>
  </si>
  <si>
    <t>Stilling</t>
  </si>
  <si>
    <t xml:space="preserve">
For at beregne det særlige ferietillæg samt feriepengeberegningsgurndlaget, skal arket kende oplysninger vedr. Jan-juli mdr. Start med at udfylde linie 85 og 94 i denne kolonne!
Har betydning for beregning af ferietillæg og feriepenge.</t>
  </si>
  <si>
    <t>Skriv ikke procenttegnet, fx 14,7% - skriv 14,70</t>
  </si>
  <si>
    <t>JubGrat</t>
  </si>
  <si>
    <t>Timedagpenge (skattefri) - Beregn selv</t>
  </si>
  <si>
    <t>Arbejds- og arbejdstidsbestemte tillæg. Beregn selv</t>
  </si>
  <si>
    <t>Merarbejdsbetaling. Beregn selv</t>
  </si>
  <si>
    <t>Overtidsbetaling. Beregn selv</t>
  </si>
  <si>
    <t>Særlige feriedage til udbetaling. Beregn selv</t>
  </si>
  <si>
    <t>Ja</t>
  </si>
  <si>
    <t>2017/2018</t>
  </si>
  <si>
    <t>mailto:tove@friskolerne.dk</t>
  </si>
  <si>
    <t>Feriedifference pensionsgivende(udregnes i særskilt fane)</t>
  </si>
  <si>
    <t>Feriedifference IKKE pensionsgivende(udregnes i særskilt fane)</t>
  </si>
  <si>
    <t>Benyttes ved beregning af feriedifference'</t>
  </si>
  <si>
    <t>JA</t>
  </si>
  <si>
    <t>Feriedifference. Pensionsgivende</t>
  </si>
  <si>
    <t>Feriedifferende. Ikke pensionsgivende</t>
  </si>
  <si>
    <t>Feriegodtgørelsesgrundlag</t>
  </si>
  <si>
    <t>Lønfradrag kan beregnes via brugen af de enkelte lønberegningsark. Feriedifference skal beregnes i fanen "Feriedifference ny ferielov", og beløbet/differencen der beregnes i arket tastes manuelt i den ansattes lønfane.</t>
  </si>
  <si>
    <t>Friskolerne afholder kursus i brugen af lønberegningsarket. Det er interessekurser som oprettes når der er nok der viser interesse.</t>
  </si>
  <si>
    <t>Feriedifference pensionsgivende(udregnes i særskilt regneark)</t>
  </si>
  <si>
    <t>Feriedifference IKKE pensionsgivende(udregnes i særskilt regneark)</t>
  </si>
  <si>
    <t xml:space="preserve">Lønspec.-arkene kan benyttes som bilag til skolens lønsystem. Du skal blot indtaste arkets navn og måneden for specifikationen og skrive arket ud. Kun linier med beløb udskrives. Linier uden beløb er tomme. 
</t>
  </si>
  <si>
    <t>Skattefrie km. Godtgørelse lav sats</t>
  </si>
  <si>
    <t>Skattefrie km. Godtgørelse høj sats</t>
  </si>
  <si>
    <t>Skattepligtig jubilæumsgratiaale</t>
  </si>
  <si>
    <t xml:space="preserve">Feriegodtgørelsesgrundlag </t>
  </si>
  <si>
    <t>Skattefri jubilæumsgratiale</t>
  </si>
  <si>
    <t>Timedagpenge(skattefrie)</t>
  </si>
  <si>
    <t>Har den ansatte orlov uden løn men med pension?</t>
  </si>
  <si>
    <t>Ekstra pension hvis orlov uden løn</t>
  </si>
  <si>
    <t>Nej</t>
  </si>
  <si>
    <t>Ekstra pension ved orlov uden løn</t>
  </si>
  <si>
    <t>STEDTILLÆGSOMRÅDE</t>
  </si>
  <si>
    <t>PENSIONSPROCENT</t>
  </si>
  <si>
    <r>
      <t xml:space="preserve">Lokalaftalt fast ulempegodtgørelse </t>
    </r>
    <r>
      <rPr>
        <b/>
        <sz val="10"/>
        <rFont val="Helvetica"/>
        <family val="2"/>
      </rPr>
      <t>pr. måned.</t>
    </r>
    <r>
      <rPr>
        <sz val="10"/>
        <rFont val="Helvetica"/>
        <family val="2"/>
      </rPr>
      <t xml:space="preserve"> -</t>
    </r>
    <r>
      <rPr>
        <sz val="8"/>
        <rFont val="Helvetica"/>
        <family val="2"/>
      </rPr>
      <t xml:space="preserve"> (pr. 31. marts 2012)</t>
    </r>
  </si>
  <si>
    <t>Beskæftigelsesgrad aktuel (Beskæftigelsesgrad løn beregnes ud fra)</t>
  </si>
  <si>
    <t>LØNBEREGNING FOR FRISKOLER gældende for skoleåret 2023-2024</t>
  </si>
  <si>
    <t>Trepartstillæg til pædagoger og afdelingsledere i årlig grundbeløb pr. 31.03.2012</t>
  </si>
  <si>
    <t>Har den ansatte ret til seniorbonus. BEMÆRK DET KUN GÆLDER HK-PRIVAT OG 3F. (IKKE BUPL-FOA).</t>
  </si>
  <si>
    <t>OK-tillæg</t>
  </si>
  <si>
    <t xml:space="preserve">Trepartstillæg  </t>
  </si>
  <si>
    <t>Seniorbonus</t>
  </si>
  <si>
    <t>Pensionstillæg af seniorbonus</t>
  </si>
  <si>
    <t>Procentregulering</t>
  </si>
  <si>
    <t>sep</t>
  </si>
  <si>
    <t>Trepartstllæg</t>
  </si>
  <si>
    <t>0,8% af alle fastpåregnelige tillæg</t>
  </si>
  <si>
    <t>Pensionstillæg overenskomsttillæg</t>
  </si>
  <si>
    <t>Pensionstillæg Trepartsaftale</t>
  </si>
  <si>
    <t>Pensionstillæg af Trepartstillæg</t>
  </si>
  <si>
    <t>2024-2025</t>
  </si>
  <si>
    <t xml:space="preserve">Tast kun i gule felter! (Medmindre, du virkelig ved, hvad du gør. Arkbeskyttelsen skal dog først ophæves)
Alle indtastninger i gule felter kan/bør overskrives!
Langt de fleste oplysninger skal indskrives i august-kolonnen, hvorefter de kopieres automatisk til de øvrige måneder.
</t>
  </si>
  <si>
    <t>OK26</t>
  </si>
  <si>
    <t>Pr. 1. april 2026 træder OK26 i kraft. Hold øje med skolenyt og tast selv evt. ændringer i løn vedr. BUPL-FÓA, 3F og HK overenskomster.</t>
  </si>
  <si>
    <t>OK24</t>
  </si>
  <si>
    <t xml:space="preserve">Reguleringsprocenten pr. 1. april 2025 er tastet og gælder til 31. oktober. Pr. 1. november udmeldes ny gældende reguleringsprocent. Hold øje med skolenyt og tast selv den ændrede reguleringsprocent. </t>
  </si>
  <si>
    <t>Da Friskolerne ikke ved om brugerne har tiltrådt BUPL-FOA, 3F og HK overenskomst, skal skolen selv oplyst skalatrin, pensionsprocent, ferieregler, overenskomsttillæg mm.</t>
  </si>
  <si>
    <t xml:space="p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</si>
</sst>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 #,##0.00_);_(* \(#,##0.00\);_(* &quot;-&quot;??_);_(@_)"/>
    <numFmt numFmtId="166" formatCode="_-&quot;kr.&quot;* #,##0_-;\-&quot;kr.&quot;* #,##0_-;_-&quot;kr.&quot;* &quot;-&quot;_-;_-@_-"/>
    <numFmt numFmtId="167" formatCode="_-&quot;kr.&quot;* #,##0.00_-;\-&quot;kr.&quot;* #,##0.00_-;_-&quot;kr.&quot;* &quot;-&quot;??_-;_-@_-"/>
    <numFmt numFmtId="168" formatCode="#,##0.00&quot;kr.&quot;;\-#,##0.00&quot;kr.&quot;"/>
    <numFmt numFmtId="169" formatCode="_-* #,##0.00_k_r_._-;\-* #,##0.00_k_r_._-;_-* &quot;-&quot;??_k_r_._-;_-@_-"/>
    <numFmt numFmtId="170" formatCode="#,##0.0"/>
    <numFmt numFmtId="171" formatCode="#,##0.0000"/>
    <numFmt numFmtId="172" formatCode="0.0%"/>
    <numFmt numFmtId="173" formatCode="000\-000"/>
    <numFmt numFmtId="174" formatCode="#,##0.000000"/>
    <numFmt numFmtId="175" formatCode="d\.\ mmm\.\ yyyy"/>
    <numFmt numFmtId="176" formatCode="#0/#0"/>
    <numFmt numFmtId="177" formatCode="0.0000"/>
    <numFmt numFmtId="178" formatCode="0.000000"/>
    <numFmt numFmtId="179" formatCode="##/31"/>
    <numFmt numFmtId="180" formatCode="##/30"/>
    <numFmt numFmtId="181" formatCode="##/28"/>
  </numFmts>
  <fonts count="84">
    <font>
      <sz val="10"/>
      <name val="Geneva"/>
    </font>
    <font>
      <sz val="12"/>
      <color theme="1"/>
      <name val="Calibri"/>
      <family val="2"/>
      <scheme val="minor"/>
    </font>
    <font>
      <sz val="10"/>
      <name val="Helvetica"/>
      <family val="2"/>
    </font>
    <font>
      <sz val="12"/>
      <name val="Arial"/>
      <family val="2"/>
    </font>
    <font>
      <sz val="12"/>
      <name val="Helvetica"/>
      <family val="2"/>
    </font>
    <font>
      <sz val="14"/>
      <name val="Helvetica"/>
      <family val="2"/>
    </font>
    <font>
      <sz val="9"/>
      <name val="Helvetica"/>
      <family val="2"/>
    </font>
    <font>
      <sz val="12"/>
      <name val="Chicago"/>
      <family val="2"/>
    </font>
    <font>
      <sz val="10"/>
      <name val="Courier"/>
      <family val="3"/>
    </font>
    <font>
      <sz val="10"/>
      <name val="Arial"/>
      <family val="2"/>
    </font>
    <font>
      <sz val="8"/>
      <name val="Geneva"/>
      <family val="2"/>
    </font>
    <font>
      <b/>
      <sz val="10"/>
      <name val="Helvetica"/>
      <family val="2"/>
    </font>
    <font>
      <b/>
      <sz val="12"/>
      <name val="Arial"/>
      <family val="2"/>
    </font>
    <font>
      <sz val="9"/>
      <name val="Arial"/>
      <family val="2"/>
    </font>
    <font>
      <b/>
      <sz val="14"/>
      <name val="Helvetica"/>
      <family val="2"/>
    </font>
    <font>
      <b/>
      <sz val="12"/>
      <name val="Helvetica"/>
      <family val="2"/>
    </font>
    <font>
      <sz val="8"/>
      <name val="Verdana"/>
      <family val="2"/>
    </font>
    <font>
      <i/>
      <sz val="10"/>
      <name val="Helvetica"/>
      <family val="2"/>
    </font>
    <font>
      <u/>
      <sz val="10"/>
      <color indexed="12"/>
      <name val="Geneva"/>
      <family val="2"/>
    </font>
    <font>
      <sz val="8"/>
      <name val="Arial"/>
      <family val="2"/>
    </font>
    <font>
      <b/>
      <i/>
      <sz val="10"/>
      <name val="Helvetica"/>
      <family val="2"/>
    </font>
    <font>
      <i/>
      <sz val="9"/>
      <name val="Helvetica"/>
      <family val="2"/>
    </font>
    <font>
      <sz val="10"/>
      <color indexed="18"/>
      <name val="Helvetica"/>
      <family val="2"/>
    </font>
    <font>
      <sz val="10"/>
      <color indexed="10"/>
      <name val="Helvetica"/>
      <family val="2"/>
    </font>
    <font>
      <i/>
      <sz val="10"/>
      <name val="Arial"/>
      <family val="2"/>
    </font>
    <font>
      <b/>
      <sz val="11"/>
      <name val="Arial"/>
      <family val="2"/>
    </font>
    <font>
      <sz val="11"/>
      <name val="Arial"/>
      <family val="2"/>
    </font>
    <font>
      <sz val="10"/>
      <color theme="0" tint="-0.34998626667073579"/>
      <name val="Arial"/>
      <family val="2"/>
    </font>
    <font>
      <sz val="10"/>
      <color rgb="FF0000FF"/>
      <name val="Arial"/>
      <family val="2"/>
    </font>
    <font>
      <sz val="10"/>
      <name val="Geneva"/>
      <family val="2"/>
    </font>
    <font>
      <u/>
      <sz val="10"/>
      <color theme="11"/>
      <name val="Geneva"/>
      <family val="2"/>
    </font>
    <font>
      <b/>
      <sz val="11"/>
      <name val="Helvetica"/>
      <family val="2"/>
    </font>
    <font>
      <b/>
      <sz val="12"/>
      <color rgb="FFFF0000"/>
      <name val="Helvetica"/>
      <family val="2"/>
    </font>
    <font>
      <b/>
      <sz val="10"/>
      <color indexed="18"/>
      <name val="Helvetica"/>
      <family val="2"/>
    </font>
    <font>
      <sz val="10"/>
      <color indexed="9"/>
      <name val="Helvetica"/>
      <family val="2"/>
    </font>
    <font>
      <sz val="9"/>
      <color indexed="81"/>
      <name val="Geneva"/>
      <family val="2"/>
    </font>
    <font>
      <b/>
      <sz val="9"/>
      <color indexed="81"/>
      <name val="Geneva"/>
      <family val="2"/>
    </font>
    <font>
      <sz val="12"/>
      <color rgb="FFFF0000"/>
      <name val="Helvetica"/>
      <family val="2"/>
    </font>
    <font>
      <b/>
      <sz val="9"/>
      <color rgb="FFFF0000"/>
      <name val="Helvetica"/>
      <family val="2"/>
    </font>
    <font>
      <i/>
      <sz val="8"/>
      <name val="Arial"/>
      <family val="2"/>
    </font>
    <font>
      <sz val="10"/>
      <color theme="0" tint="-0.249977111117893"/>
      <name val="Helvetica"/>
      <family val="2"/>
    </font>
    <font>
      <b/>
      <sz val="10"/>
      <color theme="0" tint="-0.249977111117893"/>
      <name val="Helvetica"/>
      <family val="2"/>
    </font>
    <font>
      <i/>
      <sz val="10"/>
      <color theme="0" tint="-0.249977111117893"/>
      <name val="Helvetica"/>
      <family val="2"/>
    </font>
    <font>
      <b/>
      <sz val="10"/>
      <name val="Courier"/>
      <family val="1"/>
    </font>
    <font>
      <sz val="10"/>
      <color rgb="FF0000FF"/>
      <name val="Geneva"/>
      <family val="2"/>
    </font>
    <font>
      <i/>
      <sz val="10"/>
      <color rgb="FFFF0000"/>
      <name val="Geneva"/>
      <family val="2"/>
    </font>
    <font>
      <b/>
      <i/>
      <sz val="10"/>
      <color rgb="FFFF0000"/>
      <name val="Geneva"/>
      <family val="2"/>
    </font>
    <font>
      <sz val="10"/>
      <color rgb="FFFF0000"/>
      <name val="Geneva"/>
      <family val="2"/>
    </font>
    <font>
      <sz val="11"/>
      <color rgb="FFFF0000"/>
      <name val="Arial"/>
      <family val="2"/>
    </font>
    <font>
      <b/>
      <sz val="11"/>
      <color rgb="FFFF0000"/>
      <name val="Arial"/>
      <family val="2"/>
    </font>
    <font>
      <sz val="9"/>
      <color rgb="FFFF0000"/>
      <name val="Arial"/>
      <family val="2"/>
    </font>
    <font>
      <sz val="10"/>
      <color theme="0" tint="-0.249977111117893"/>
      <name val="Arial"/>
      <family val="2"/>
    </font>
    <font>
      <b/>
      <sz val="10"/>
      <color rgb="FF3366FF"/>
      <name val="Helvetica"/>
      <family val="2"/>
    </font>
    <font>
      <sz val="9"/>
      <color theme="0"/>
      <name val="Helvetica"/>
      <family val="2"/>
    </font>
    <font>
      <i/>
      <sz val="10"/>
      <name val="Courier"/>
      <family val="3"/>
    </font>
    <font>
      <i/>
      <sz val="10"/>
      <color indexed="18"/>
      <name val="Courier"/>
      <family val="1"/>
    </font>
    <font>
      <sz val="10"/>
      <color rgb="FFFF0000"/>
      <name val="Arial"/>
      <family val="2"/>
    </font>
    <font>
      <sz val="10"/>
      <color theme="0"/>
      <name val="Arial"/>
      <family val="2"/>
    </font>
    <font>
      <b/>
      <sz val="14"/>
      <color rgb="FFFF0000"/>
      <name val="Lucida Grande"/>
      <family val="2"/>
    </font>
    <font>
      <b/>
      <sz val="10"/>
      <color indexed="18"/>
      <name val="Courier"/>
      <family val="1"/>
    </font>
    <font>
      <sz val="10"/>
      <color theme="0"/>
      <name val="Helvetica"/>
      <family val="2"/>
    </font>
    <font>
      <b/>
      <sz val="10"/>
      <color indexed="81"/>
      <name val="Calibri"/>
      <family val="2"/>
    </font>
    <font>
      <b/>
      <sz val="8"/>
      <color indexed="81"/>
      <name val="Calibri"/>
      <family val="2"/>
    </font>
    <font>
      <sz val="12"/>
      <color theme="1"/>
      <name val="Helvetica"/>
      <family val="2"/>
    </font>
    <font>
      <sz val="9"/>
      <color indexed="9"/>
      <name val="Helvetica"/>
      <family val="2"/>
    </font>
    <font>
      <sz val="10"/>
      <color indexed="81"/>
      <name val="Calibri"/>
      <family val="2"/>
    </font>
    <font>
      <b/>
      <sz val="10"/>
      <color rgb="FF000000"/>
      <name val="Calibri"/>
      <family val="2"/>
    </font>
    <font>
      <b/>
      <sz val="8"/>
      <color rgb="FF000000"/>
      <name val="Calibri"/>
      <family val="2"/>
    </font>
    <font>
      <b/>
      <sz val="10"/>
      <color rgb="FFFF0000"/>
      <name val="Geneva"/>
      <family val="2"/>
    </font>
    <font>
      <b/>
      <sz val="10"/>
      <color theme="1"/>
      <name val="Geneva"/>
      <family val="2"/>
    </font>
    <font>
      <sz val="10"/>
      <name val="Geneva"/>
      <family val="2"/>
    </font>
    <font>
      <sz val="12"/>
      <color theme="0"/>
      <name val="Helvetica"/>
      <family val="2"/>
    </font>
    <font>
      <sz val="9"/>
      <color theme="0"/>
      <name val="Courier"/>
      <family val="1"/>
    </font>
    <font>
      <sz val="9"/>
      <color theme="1"/>
      <name val="Courier"/>
      <family val="1"/>
    </font>
    <font>
      <sz val="11"/>
      <color theme="0"/>
      <name val="Arial"/>
      <family val="2"/>
    </font>
    <font>
      <sz val="10"/>
      <color theme="1"/>
      <name val="Arial"/>
      <family val="2"/>
    </font>
    <font>
      <sz val="11"/>
      <color theme="1"/>
      <name val="Arial"/>
      <family val="2"/>
    </font>
    <font>
      <sz val="10"/>
      <color rgb="FF000000"/>
      <name val="Tahoma"/>
      <family val="2"/>
    </font>
    <font>
      <b/>
      <sz val="10"/>
      <color rgb="FF000000"/>
      <name val="Tahoma"/>
      <family val="2"/>
    </font>
    <font>
      <sz val="10"/>
      <color rgb="FF000000"/>
      <name val="Calibri"/>
      <family val="2"/>
    </font>
    <font>
      <sz val="8"/>
      <name val="Helvetica"/>
      <family val="2"/>
    </font>
    <font>
      <sz val="10"/>
      <color rgb="FF000000"/>
      <name val="Geneva"/>
      <family val="2"/>
      <charset val="1"/>
    </font>
    <font>
      <i/>
      <sz val="10"/>
      <color theme="1"/>
      <name val="Arial"/>
      <family val="2"/>
    </font>
    <font>
      <i/>
      <sz val="11"/>
      <color theme="1"/>
      <name val="Arial"/>
      <family val="2"/>
    </font>
  </fonts>
  <fills count="35">
    <fill>
      <patternFill patternType="none"/>
    </fill>
    <fill>
      <patternFill patternType="gray125"/>
    </fill>
    <fill>
      <patternFill patternType="gray0625"/>
    </fill>
    <fill>
      <patternFill patternType="lightGray"/>
    </fill>
    <fill>
      <patternFill patternType="solid">
        <fgColor indexed="43"/>
        <bgColor indexed="64"/>
      </patternFill>
    </fill>
    <fill>
      <patternFill patternType="solid">
        <fgColor indexed="63"/>
        <bgColor indexed="64"/>
      </patternFill>
    </fill>
    <fill>
      <patternFill patternType="solid">
        <fgColor indexed="4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6" tint="0.39997558519241921"/>
        <bgColor indexed="64"/>
      </patternFill>
    </fill>
    <fill>
      <patternFill patternType="solid">
        <fgColor rgb="FFFFF2AC"/>
        <bgColor indexed="64"/>
      </patternFill>
    </fill>
    <fill>
      <patternFill patternType="solid">
        <fgColor rgb="FFFFEE5A"/>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CFDB1"/>
        <bgColor indexed="64"/>
      </patternFill>
    </fill>
    <fill>
      <patternFill patternType="solid">
        <fgColor theme="1"/>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rgb="FFFFFF11"/>
        <bgColor indexed="64"/>
      </patternFill>
    </fill>
  </fills>
  <borders count="98">
    <border>
      <left/>
      <right/>
      <top/>
      <bottom/>
      <diagonal/>
    </border>
    <border>
      <left/>
      <right style="hair">
        <color auto="1"/>
      </right>
      <top style="thin">
        <color auto="1"/>
      </top>
      <bottom style="thin">
        <color auto="1"/>
      </bottom>
      <diagonal/>
    </border>
    <border>
      <left/>
      <right/>
      <top style="medium">
        <color auto="1"/>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bottom/>
      <diagonal/>
    </border>
    <border>
      <left style="thin">
        <color auto="1"/>
      </left>
      <right style="hair">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hair">
        <color auto="1"/>
      </bottom>
      <diagonal/>
    </border>
    <border>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right style="hair">
        <color auto="1"/>
      </right>
      <top style="thin">
        <color auto="1"/>
      </top>
      <bottom style="hair">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ck">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thin">
        <color auto="1"/>
      </bottom>
      <diagonal/>
    </border>
    <border>
      <left/>
      <right style="thin">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right style="hair">
        <color auto="1"/>
      </right>
      <top style="thin">
        <color auto="1"/>
      </top>
      <bottom style="thick">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style="thin">
        <color auto="1"/>
      </top>
      <bottom style="thin">
        <color auto="1"/>
      </bottom>
      <diagonal/>
    </border>
    <border>
      <left/>
      <right style="hair">
        <color auto="1"/>
      </right>
      <top/>
      <bottom/>
      <diagonal/>
    </border>
    <border>
      <left style="thin">
        <color auto="1"/>
      </left>
      <right style="thin">
        <color auto="1"/>
      </right>
      <top style="hair">
        <color auto="1"/>
      </top>
      <bottom/>
      <diagonal/>
    </border>
    <border>
      <left style="hair">
        <color auto="1"/>
      </left>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style="thin">
        <color auto="1"/>
      </bottom>
      <diagonal/>
    </border>
    <border>
      <left style="medium">
        <color auto="1"/>
      </left>
      <right style="hair">
        <color auto="1"/>
      </right>
      <top/>
      <bottom/>
      <diagonal/>
    </border>
    <border>
      <left/>
      <right style="medium">
        <color auto="1"/>
      </right>
      <top style="thin">
        <color auto="1"/>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medium">
        <color auto="1"/>
      </right>
      <top style="hair">
        <color auto="1"/>
      </top>
      <bottom style="medium">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top/>
      <bottom style="hair">
        <color auto="1"/>
      </bottom>
      <diagonal/>
    </border>
    <border>
      <left style="thick">
        <color auto="1"/>
      </left>
      <right style="thin">
        <color auto="1"/>
      </right>
      <top style="hair">
        <color auto="1"/>
      </top>
      <bottom style="hair">
        <color auto="1"/>
      </bottom>
      <diagonal/>
    </border>
    <border>
      <left style="thick">
        <color auto="1"/>
      </left>
      <right style="thin">
        <color auto="1"/>
      </right>
      <top style="hair">
        <color auto="1"/>
      </top>
      <bottom/>
      <diagonal/>
    </border>
    <border>
      <left style="thick">
        <color auto="1"/>
      </left>
      <right style="thin">
        <color auto="1"/>
      </right>
      <top/>
      <bottom style="hair">
        <color auto="1"/>
      </bottom>
      <diagonal/>
    </border>
    <border>
      <left style="thick">
        <color auto="1"/>
      </left>
      <right style="thin">
        <color auto="1"/>
      </right>
      <top style="hair">
        <color auto="1"/>
      </top>
      <bottom style="thin">
        <color auto="1"/>
      </bottom>
      <diagonal/>
    </border>
    <border>
      <left style="hair">
        <color auto="1"/>
      </left>
      <right style="medium">
        <color auto="1"/>
      </right>
      <top style="medium">
        <color auto="1"/>
      </top>
      <bottom style="thin">
        <color auto="1"/>
      </bottom>
      <diagonal/>
    </border>
    <border>
      <left/>
      <right style="hair">
        <color auto="1"/>
      </right>
      <top/>
      <bottom style="thin">
        <color auto="1"/>
      </bottom>
      <diagonal/>
    </border>
  </borders>
  <cellStyleXfs count="224">
    <xf numFmtId="0" fontId="0" fillId="0" borderId="0"/>
    <xf numFmtId="165"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Border="0" applyProtection="0">
      <alignment horizontal="center"/>
    </xf>
    <xf numFmtId="164" fontId="4" fillId="0" borderId="0" applyFont="0" applyFill="0" applyBorder="0" applyAlignment="0" applyProtection="0"/>
    <xf numFmtId="165" fontId="4" fillId="0" borderId="0" applyFont="0" applyFill="0" applyBorder="0" applyAlignment="0" applyProtection="0"/>
    <xf numFmtId="169" fontId="2" fillId="0" borderId="0" applyFont="0" applyFill="0" applyBorder="0" applyAlignment="0" applyProtection="0"/>
    <xf numFmtId="3" fontId="8" fillId="2" borderId="2" applyFill="0" applyBorder="0" applyAlignment="0">
      <alignment horizontal="center"/>
    </xf>
    <xf numFmtId="166" fontId="4" fillId="0" borderId="0" applyFont="0" applyFill="0" applyBorder="0" applyAlignment="0" applyProtection="0"/>
    <xf numFmtId="167" fontId="4" fillId="0" borderId="0" applyFont="0" applyFill="0" applyBorder="0" applyAlignment="0" applyProtection="0"/>
    <xf numFmtId="0" fontId="18" fillId="0" borderId="0" applyNumberFormat="0" applyFill="0" applyBorder="0" applyAlignment="0" applyProtection="0">
      <alignment vertical="top"/>
      <protection locked="0"/>
    </xf>
    <xf numFmtId="3" fontId="2" fillId="0" borderId="0" applyFont="0" applyFill="0" applyBorder="0" applyAlignment="0" applyProtection="0"/>
    <xf numFmtId="170" fontId="2" fillId="0" borderId="0" applyFont="0" applyFill="0" applyBorder="0" applyAlignment="0" applyProtection="0"/>
    <xf numFmtId="4"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0" fontId="3" fillId="0" borderId="0"/>
    <xf numFmtId="0" fontId="2" fillId="0" borderId="0"/>
    <xf numFmtId="0" fontId="3" fillId="0" borderId="0"/>
    <xf numFmtId="9" fontId="2" fillId="0" borderId="0" applyFont="0" applyFill="0" applyBorder="0" applyAlignment="0" applyProtection="0"/>
    <xf numFmtId="172" fontId="2" fillId="0" borderId="0" applyFont="0" applyFill="0" applyBorder="0" applyAlignment="0" applyProtection="0"/>
    <xf numFmtId="10" fontId="2" fillId="0" borderId="0" applyFont="0" applyFill="0" applyBorder="0" applyAlignment="0" applyProtection="0"/>
    <xf numFmtId="173" fontId="2" fillId="0" borderId="0" applyFont="0" applyFill="0" applyBorder="0" applyProtection="0">
      <alignment horizontal="center"/>
    </xf>
    <xf numFmtId="0" fontId="9" fillId="3" borderId="0" applyNumberFormat="0" applyFon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3" fontId="70" fillId="0" borderId="0" applyFont="0" applyFill="0" applyBorder="0" applyAlignment="0" applyProtection="0"/>
    <xf numFmtId="0" fontId="1" fillId="0" borderId="0"/>
    <xf numFmtId="43" fontId="1" fillId="0" borderId="0" applyFont="0" applyFill="0" applyBorder="0" applyAlignment="0" applyProtection="0"/>
  </cellStyleXfs>
  <cellXfs count="805">
    <xf numFmtId="0" fontId="0" fillId="0" borderId="0" xfId="0"/>
    <xf numFmtId="0" fontId="2" fillId="0" borderId="5" xfId="20" applyBorder="1" applyAlignment="1">
      <alignment horizontal="center"/>
    </xf>
    <xf numFmtId="0" fontId="2" fillId="0" borderId="0" xfId="20"/>
    <xf numFmtId="0" fontId="2" fillId="0" borderId="6" xfId="20" applyBorder="1" applyAlignment="1">
      <alignment horizontal="center"/>
    </xf>
    <xf numFmtId="0" fontId="2" fillId="0" borderId="0" xfId="20" applyAlignment="1">
      <alignment wrapText="1"/>
    </xf>
    <xf numFmtId="0" fontId="2" fillId="0" borderId="0" xfId="9" applyNumberFormat="1" applyFont="1"/>
    <xf numFmtId="0" fontId="2" fillId="0" borderId="0" xfId="20" applyAlignment="1">
      <alignment horizontal="center"/>
    </xf>
    <xf numFmtId="0" fontId="3" fillId="0" borderId="0" xfId="21"/>
    <xf numFmtId="0" fontId="3" fillId="0" borderId="24" xfId="21" applyBorder="1" applyAlignment="1">
      <alignment horizontal="center"/>
    </xf>
    <xf numFmtId="3" fontId="3" fillId="0" borderId="24" xfId="14" applyFont="1" applyBorder="1" applyAlignment="1">
      <alignment horizontal="center"/>
    </xf>
    <xf numFmtId="3" fontId="3" fillId="0" borderId="5" xfId="14" applyFont="1" applyBorder="1" applyAlignment="1">
      <alignment horizontal="center"/>
    </xf>
    <xf numFmtId="0" fontId="3" fillId="0" borderId="21" xfId="21" applyBorder="1" applyAlignment="1">
      <alignment horizontal="center"/>
    </xf>
    <xf numFmtId="3" fontId="3" fillId="0" borderId="21" xfId="14" applyFont="1" applyBorder="1" applyAlignment="1">
      <alignment horizontal="center"/>
    </xf>
    <xf numFmtId="3" fontId="3" fillId="0" borderId="22" xfId="14" applyFont="1" applyBorder="1" applyAlignment="1">
      <alignment horizontal="center"/>
    </xf>
    <xf numFmtId="3" fontId="3" fillId="0" borderId="29" xfId="14" applyFont="1" applyBorder="1" applyAlignment="1">
      <alignment horizontal="center"/>
    </xf>
    <xf numFmtId="3" fontId="3" fillId="0" borderId="10" xfId="14" applyFont="1" applyBorder="1" applyAlignment="1">
      <alignment horizontal="center"/>
    </xf>
    <xf numFmtId="3" fontId="3" fillId="0" borderId="30" xfId="14" applyFont="1" applyBorder="1" applyAlignment="1">
      <alignment horizontal="center"/>
    </xf>
    <xf numFmtId="0" fontId="0" fillId="0" borderId="0" xfId="0" applyAlignment="1">
      <alignment wrapText="1"/>
    </xf>
    <xf numFmtId="0" fontId="0" fillId="0" borderId="0" xfId="0" applyAlignment="1">
      <alignment horizontal="center" vertical="top"/>
    </xf>
    <xf numFmtId="175" fontId="2" fillId="0" borderId="0" xfId="20" applyNumberFormat="1" applyAlignment="1">
      <alignment horizontal="left"/>
    </xf>
    <xf numFmtId="0" fontId="2" fillId="0" borderId="32" xfId="20" applyBorder="1" applyAlignment="1">
      <alignment horizontal="center"/>
    </xf>
    <xf numFmtId="0" fontId="11" fillId="0" borderId="33" xfId="20" applyFont="1" applyBorder="1"/>
    <xf numFmtId="0" fontId="11" fillId="0" borderId="0" xfId="20" applyFont="1" applyAlignment="1">
      <alignment horizontal="left" indent="2"/>
    </xf>
    <xf numFmtId="4" fontId="11" fillId="0" borderId="33" xfId="20" applyNumberFormat="1" applyFont="1" applyBorder="1" applyAlignment="1">
      <alignment horizontal="left" indent="2"/>
    </xf>
    <xf numFmtId="0" fontId="2" fillId="0" borderId="0" xfId="20" applyAlignment="1" applyProtection="1">
      <alignment horizontal="center"/>
      <protection locked="0"/>
    </xf>
    <xf numFmtId="0" fontId="2" fillId="0" borderId="0" xfId="20" applyProtection="1">
      <protection locked="0"/>
    </xf>
    <xf numFmtId="0" fontId="2" fillId="4" borderId="0" xfId="20" applyFill="1" applyAlignment="1" applyProtection="1">
      <alignment wrapText="1"/>
      <protection locked="0"/>
    </xf>
    <xf numFmtId="0" fontId="2" fillId="4" borderId="0" xfId="20" applyFill="1" applyProtection="1">
      <protection locked="0"/>
    </xf>
    <xf numFmtId="0" fontId="2" fillId="4" borderId="0" xfId="20" applyFill="1" applyAlignment="1" applyProtection="1">
      <alignment horizontal="center"/>
      <protection locked="0"/>
    </xf>
    <xf numFmtId="0" fontId="11" fillId="0" borderId="7" xfId="20" applyFont="1" applyBorder="1" applyAlignment="1">
      <alignment wrapText="1"/>
    </xf>
    <xf numFmtId="0" fontId="9" fillId="0" borderId="0" xfId="0" applyFont="1"/>
    <xf numFmtId="0" fontId="9" fillId="0" borderId="0" xfId="0" applyFont="1" applyAlignment="1">
      <alignment horizontal="center" vertical="top"/>
    </xf>
    <xf numFmtId="0" fontId="9" fillId="0" borderId="0" xfId="0" applyFont="1" applyAlignment="1">
      <alignment vertical="top" wrapText="1"/>
    </xf>
    <xf numFmtId="0" fontId="19" fillId="0" borderId="0" xfId="0" applyFont="1" applyAlignment="1">
      <alignment horizontal="center" vertical="top"/>
    </xf>
    <xf numFmtId="0" fontId="19" fillId="0" borderId="0" xfId="0" applyFont="1" applyAlignment="1">
      <alignment vertical="top" wrapText="1"/>
    </xf>
    <xf numFmtId="0" fontId="19" fillId="0" borderId="0" xfId="0" applyFont="1" applyAlignment="1">
      <alignment wrapText="1"/>
    </xf>
    <xf numFmtId="0" fontId="9" fillId="0" borderId="0" xfId="0" applyFont="1" applyAlignment="1">
      <alignment wrapText="1"/>
    </xf>
    <xf numFmtId="4" fontId="11" fillId="0" borderId="34" xfId="20" applyNumberFormat="1" applyFont="1" applyBorder="1" applyAlignment="1">
      <alignment horizontal="left" indent="2"/>
    </xf>
    <xf numFmtId="4" fontId="11" fillId="0" borderId="35" xfId="20" applyNumberFormat="1" applyFont="1" applyBorder="1" applyAlignment="1">
      <alignment horizontal="left" indent="2"/>
    </xf>
    <xf numFmtId="4" fontId="11" fillId="0" borderId="36" xfId="20" applyNumberFormat="1" applyFont="1" applyBorder="1" applyAlignment="1">
      <alignment horizontal="left" indent="2"/>
    </xf>
    <xf numFmtId="4" fontId="11" fillId="0" borderId="37" xfId="20" applyNumberFormat="1" applyFont="1" applyBorder="1" applyAlignment="1">
      <alignment horizontal="left" indent="2"/>
    </xf>
    <xf numFmtId="4" fontId="11" fillId="0" borderId="39" xfId="20" applyNumberFormat="1" applyFont="1" applyBorder="1" applyAlignment="1">
      <alignment horizontal="left" indent="2"/>
    </xf>
    <xf numFmtId="4" fontId="2" fillId="4" borderId="0" xfId="20" applyNumberFormat="1" applyFill="1" applyProtection="1">
      <protection locked="0"/>
    </xf>
    <xf numFmtId="4" fontId="11" fillId="0" borderId="40" xfId="20" applyNumberFormat="1" applyFont="1" applyBorder="1" applyAlignment="1">
      <alignment horizontal="left" indent="2"/>
    </xf>
    <xf numFmtId="0" fontId="2" fillId="0" borderId="42" xfId="0" applyFont="1" applyBorder="1" applyAlignment="1">
      <alignment wrapText="1"/>
    </xf>
    <xf numFmtId="0" fontId="2" fillId="0" borderId="42" xfId="20" applyBorder="1"/>
    <xf numFmtId="0" fontId="2" fillId="4" borderId="42" xfId="20" applyFill="1" applyBorder="1" applyAlignment="1" applyProtection="1">
      <alignment wrapText="1"/>
      <protection locked="0"/>
    </xf>
    <xf numFmtId="0" fontId="2" fillId="0" borderId="0" xfId="0" applyFont="1" applyAlignment="1">
      <alignment wrapText="1"/>
    </xf>
    <xf numFmtId="0" fontId="11" fillId="0" borderId="44" xfId="20" applyFont="1" applyBorder="1"/>
    <xf numFmtId="4" fontId="11" fillId="0" borderId="44" xfId="20" applyNumberFormat="1" applyFont="1" applyBorder="1" applyAlignment="1">
      <alignment horizontal="left" indent="2"/>
    </xf>
    <xf numFmtId="0" fontId="2" fillId="0" borderId="3" xfId="20" applyBorder="1"/>
    <xf numFmtId="0" fontId="2" fillId="0" borderId="17" xfId="20" applyBorder="1"/>
    <xf numFmtId="0" fontId="2" fillId="0" borderId="45" xfId="20" applyBorder="1"/>
    <xf numFmtId="0" fontId="11" fillId="0" borderId="42" xfId="20" applyFont="1" applyBorder="1" applyAlignment="1">
      <alignment wrapText="1"/>
    </xf>
    <xf numFmtId="0" fontId="2" fillId="0" borderId="47" xfId="20" applyBorder="1"/>
    <xf numFmtId="0" fontId="17" fillId="0" borderId="3" xfId="20" applyFont="1" applyBorder="1"/>
    <xf numFmtId="0" fontId="17" fillId="0" borderId="17" xfId="20" applyFont="1" applyBorder="1"/>
    <xf numFmtId="0" fontId="17" fillId="0" borderId="33" xfId="20" applyFont="1" applyBorder="1"/>
    <xf numFmtId="4" fontId="22" fillId="4" borderId="10" xfId="9" applyNumberFormat="1" applyFont="1" applyFill="1" applyBorder="1" applyAlignment="1" applyProtection="1">
      <protection locked="0"/>
    </xf>
    <xf numFmtId="4" fontId="22" fillId="4" borderId="30" xfId="9" applyNumberFormat="1" applyFont="1" applyFill="1" applyBorder="1" applyAlignment="1" applyProtection="1">
      <protection locked="0"/>
    </xf>
    <xf numFmtId="3" fontId="22" fillId="4" borderId="29" xfId="9" applyNumberFormat="1" applyFont="1" applyFill="1" applyBorder="1" applyAlignment="1" applyProtection="1">
      <alignment horizontal="center"/>
      <protection locked="0"/>
    </xf>
    <xf numFmtId="3" fontId="22" fillId="4" borderId="30" xfId="9" applyNumberFormat="1" applyFont="1" applyFill="1" applyBorder="1" applyAlignment="1" applyProtection="1">
      <alignment horizontal="center"/>
      <protection locked="0"/>
    </xf>
    <xf numFmtId="0" fontId="23" fillId="4" borderId="0" xfId="20" applyFont="1" applyFill="1" applyProtection="1">
      <protection locked="0"/>
    </xf>
    <xf numFmtId="0" fontId="9" fillId="0" borderId="15" xfId="0" applyFont="1" applyBorder="1"/>
    <xf numFmtId="0" fontId="15" fillId="0" borderId="12" xfId="19" applyFont="1" applyBorder="1" applyAlignment="1">
      <alignment horizontal="centerContinuous"/>
    </xf>
    <xf numFmtId="0" fontId="15" fillId="0" borderId="13" xfId="19" applyFont="1" applyBorder="1" applyAlignment="1">
      <alignment horizontal="centerContinuous"/>
    </xf>
    <xf numFmtId="0" fontId="15" fillId="0" borderId="14" xfId="19" applyFont="1" applyBorder="1" applyAlignment="1">
      <alignment horizontal="centerContinuous"/>
    </xf>
    <xf numFmtId="0" fontId="4" fillId="0" borderId="0" xfId="19" applyFont="1"/>
    <xf numFmtId="0" fontId="4" fillId="0" borderId="15" xfId="19" applyFont="1" applyBorder="1" applyAlignment="1">
      <alignment horizontal="center"/>
    </xf>
    <xf numFmtId="0" fontId="4" fillId="0" borderId="16" xfId="19" applyFont="1" applyBorder="1" applyAlignment="1">
      <alignment horizontal="left"/>
    </xf>
    <xf numFmtId="0" fontId="4" fillId="0" borderId="17" xfId="19" applyFont="1" applyBorder="1" applyAlignment="1">
      <alignment horizontal="left"/>
    </xf>
    <xf numFmtId="0" fontId="2" fillId="0" borderId="17" xfId="19" applyFont="1" applyBorder="1" applyAlignment="1">
      <alignment horizontal="left"/>
    </xf>
    <xf numFmtId="0" fontId="4" fillId="0" borderId="18" xfId="19" applyFont="1" applyBorder="1" applyAlignment="1">
      <alignment horizontal="left"/>
    </xf>
    <xf numFmtId="0" fontId="4" fillId="0" borderId="19" xfId="19" applyFont="1" applyBorder="1" applyAlignment="1">
      <alignment horizontal="center"/>
    </xf>
    <xf numFmtId="0" fontId="4" fillId="0" borderId="20" xfId="19" applyFont="1" applyBorder="1" applyAlignment="1">
      <alignment horizontal="center"/>
    </xf>
    <xf numFmtId="3" fontId="15" fillId="0" borderId="21" xfId="14" applyFont="1" applyBorder="1" applyAlignment="1">
      <alignment horizontal="center"/>
    </xf>
    <xf numFmtId="3" fontId="15" fillId="0" borderId="22" xfId="14" applyFont="1" applyBorder="1" applyAlignment="1">
      <alignment horizontal="center"/>
    </xf>
    <xf numFmtId="0" fontId="4" fillId="0" borderId="23" xfId="19" applyFont="1" applyBorder="1" applyAlignment="1">
      <alignment horizontal="center"/>
    </xf>
    <xf numFmtId="0" fontId="4" fillId="0" borderId="24" xfId="19" applyFont="1" applyBorder="1" applyAlignment="1">
      <alignment horizontal="center"/>
    </xf>
    <xf numFmtId="3" fontId="4" fillId="0" borderId="24" xfId="14" applyFont="1" applyBorder="1" applyAlignment="1">
      <alignment horizontal="center"/>
    </xf>
    <xf numFmtId="3" fontId="4" fillId="0" borderId="5" xfId="14" applyFont="1" applyBorder="1" applyAlignment="1">
      <alignment horizontal="center"/>
    </xf>
    <xf numFmtId="4" fontId="6" fillId="0" borderId="25" xfId="14" applyNumberFormat="1" applyFont="1" applyBorder="1" applyAlignment="1">
      <alignment horizontal="center"/>
    </xf>
    <xf numFmtId="3" fontId="3" fillId="0" borderId="56" xfId="14" applyFont="1" applyBorder="1" applyAlignment="1">
      <alignment horizontal="center"/>
    </xf>
    <xf numFmtId="3" fontId="3" fillId="0" borderId="41" xfId="14" applyFont="1" applyBorder="1" applyAlignment="1">
      <alignment horizontal="center"/>
    </xf>
    <xf numFmtId="0" fontId="14" fillId="0" borderId="0" xfId="19" applyFont="1"/>
    <xf numFmtId="0" fontId="4" fillId="0" borderId="27" xfId="19" applyFont="1" applyBorder="1" applyAlignment="1">
      <alignment horizontal="left"/>
    </xf>
    <xf numFmtId="0" fontId="4" fillId="0" borderId="0" xfId="19" applyFont="1" applyAlignment="1">
      <alignment horizontal="center"/>
    </xf>
    <xf numFmtId="3" fontId="15" fillId="0" borderId="26" xfId="14" applyFont="1" applyBorder="1" applyAlignment="1">
      <alignment horizontal="center"/>
    </xf>
    <xf numFmtId="0" fontId="4" fillId="0" borderId="28" xfId="19" applyFont="1" applyBorder="1" applyAlignment="1">
      <alignment horizontal="center"/>
    </xf>
    <xf numFmtId="3" fontId="4" fillId="0" borderId="18" xfId="14" applyFont="1" applyBorder="1" applyAlignment="1">
      <alignment horizontal="center"/>
    </xf>
    <xf numFmtId="3" fontId="4" fillId="0" borderId="27" xfId="14" applyFont="1" applyBorder="1" applyAlignment="1">
      <alignment horizontal="center"/>
    </xf>
    <xf numFmtId="3" fontId="4" fillId="0" borderId="25" xfId="14" applyFont="1" applyBorder="1" applyAlignment="1">
      <alignment horizontal="center"/>
    </xf>
    <xf numFmtId="0" fontId="4" fillId="0" borderId="21" xfId="19" applyFont="1" applyBorder="1" applyAlignment="1">
      <alignment horizontal="center"/>
    </xf>
    <xf numFmtId="3" fontId="4" fillId="0" borderId="21" xfId="14" applyFont="1" applyBorder="1" applyAlignment="1">
      <alignment horizontal="center"/>
    </xf>
    <xf numFmtId="3" fontId="4" fillId="0" borderId="22" xfId="14" applyFont="1" applyBorder="1" applyAlignment="1">
      <alignment horizontal="center"/>
    </xf>
    <xf numFmtId="3" fontId="4" fillId="0" borderId="26" xfId="14" applyFont="1" applyBorder="1" applyAlignment="1">
      <alignment horizontal="center"/>
    </xf>
    <xf numFmtId="0" fontId="15" fillId="0" borderId="12" xfId="19" applyFont="1" applyBorder="1" applyAlignment="1">
      <alignment horizontal="center"/>
    </xf>
    <xf numFmtId="0" fontId="4" fillId="0" borderId="11" xfId="19" applyFont="1" applyBorder="1" applyAlignment="1">
      <alignment horizontal="center"/>
    </xf>
    <xf numFmtId="0" fontId="4" fillId="0" borderId="10" xfId="19" applyFont="1" applyBorder="1" applyAlignment="1">
      <alignment horizontal="center"/>
    </xf>
    <xf numFmtId="4" fontId="4" fillId="0" borderId="18" xfId="14" applyNumberFormat="1" applyFont="1" applyBorder="1" applyAlignment="1">
      <alignment horizontal="center"/>
    </xf>
    <xf numFmtId="4" fontId="4" fillId="0" borderId="27" xfId="14" applyNumberFormat="1" applyFont="1" applyBorder="1" applyAlignment="1">
      <alignment horizontal="center"/>
    </xf>
    <xf numFmtId="0" fontId="4" fillId="0" borderId="30" xfId="19" applyFont="1" applyBorder="1" applyAlignment="1">
      <alignment horizontal="center"/>
    </xf>
    <xf numFmtId="4" fontId="4" fillId="0" borderId="51" xfId="14" applyNumberFormat="1" applyFont="1" applyBorder="1" applyAlignment="1">
      <alignment horizontal="center"/>
    </xf>
    <xf numFmtId="4" fontId="4" fillId="0" borderId="49" xfId="14" applyNumberFormat="1" applyFont="1" applyBorder="1" applyAlignment="1">
      <alignment horizontal="center"/>
    </xf>
    <xf numFmtId="0" fontId="4" fillId="0" borderId="29" xfId="19" applyFont="1" applyBorder="1" applyAlignment="1">
      <alignment horizontal="center"/>
    </xf>
    <xf numFmtId="4" fontId="4" fillId="0" borderId="41" xfId="14" applyNumberFormat="1" applyFont="1" applyBorder="1" applyAlignment="1">
      <alignment horizontal="center"/>
    </xf>
    <xf numFmtId="4" fontId="4" fillId="0" borderId="8" xfId="14" applyNumberFormat="1" applyFont="1" applyBorder="1" applyAlignment="1">
      <alignment horizontal="center"/>
    </xf>
    <xf numFmtId="0" fontId="9" fillId="7" borderId="0" xfId="0" applyFont="1" applyFill="1" applyProtection="1">
      <protection locked="0"/>
    </xf>
    <xf numFmtId="17" fontId="9" fillId="7" borderId="0" xfId="0" applyNumberFormat="1" applyFont="1" applyFill="1" applyProtection="1">
      <protection locked="0"/>
    </xf>
    <xf numFmtId="0" fontId="9" fillId="7" borderId="0" xfId="0" applyFont="1" applyFill="1" applyAlignment="1" applyProtection="1">
      <alignment horizontal="center"/>
      <protection locked="0"/>
    </xf>
    <xf numFmtId="0" fontId="9" fillId="0" borderId="0" xfId="0" applyFont="1" applyAlignment="1">
      <alignment horizontal="left"/>
    </xf>
    <xf numFmtId="0" fontId="9" fillId="0" borderId="0" xfId="0" applyFont="1" applyAlignment="1">
      <alignment horizontal="center"/>
    </xf>
    <xf numFmtId="4" fontId="13" fillId="0" borderId="0" xfId="0" applyNumberFormat="1" applyFont="1"/>
    <xf numFmtId="0" fontId="27" fillId="0" borderId="0" xfId="0" applyFont="1"/>
    <xf numFmtId="0" fontId="27" fillId="0" borderId="0" xfId="0" applyFont="1" applyAlignment="1">
      <alignment horizontal="center"/>
    </xf>
    <xf numFmtId="0" fontId="9" fillId="8" borderId="12" xfId="0" applyFont="1" applyFill="1" applyBorder="1"/>
    <xf numFmtId="0" fontId="25" fillId="8" borderId="9" xfId="0" applyFont="1" applyFill="1" applyBorder="1" applyAlignment="1">
      <alignment horizontal="center" wrapText="1"/>
    </xf>
    <xf numFmtId="0" fontId="9" fillId="8" borderId="15" xfId="0" applyFont="1" applyFill="1" applyBorder="1"/>
    <xf numFmtId="0" fontId="9" fillId="9" borderId="15" xfId="0" applyFont="1" applyFill="1" applyBorder="1" applyAlignment="1">
      <alignment horizontal="center"/>
    </xf>
    <xf numFmtId="0" fontId="9" fillId="9" borderId="15" xfId="0" applyFont="1" applyFill="1" applyBorder="1"/>
    <xf numFmtId="4" fontId="26" fillId="9" borderId="31" xfId="0" applyNumberFormat="1" applyFont="1" applyFill="1" applyBorder="1" applyAlignment="1">
      <alignment horizontal="right"/>
    </xf>
    <xf numFmtId="0" fontId="9" fillId="10" borderId="15" xfId="0" applyFont="1" applyFill="1" applyBorder="1" applyAlignment="1">
      <alignment horizontal="center"/>
    </xf>
    <xf numFmtId="0" fontId="9" fillId="10" borderId="15" xfId="0" applyFont="1" applyFill="1" applyBorder="1"/>
    <xf numFmtId="4" fontId="26" fillId="10" borderId="31" xfId="0" applyNumberFormat="1" applyFont="1" applyFill="1" applyBorder="1" applyAlignment="1">
      <alignment horizontal="right"/>
    </xf>
    <xf numFmtId="0" fontId="26" fillId="10" borderId="15" xfId="0" applyFont="1" applyFill="1" applyBorder="1" applyAlignment="1">
      <alignment horizontal="center"/>
    </xf>
    <xf numFmtId="0" fontId="26" fillId="10" borderId="15" xfId="0" applyFont="1" applyFill="1" applyBorder="1"/>
    <xf numFmtId="0" fontId="9" fillId="11" borderId="15" xfId="0" applyFont="1" applyFill="1" applyBorder="1" applyAlignment="1">
      <alignment horizontal="center"/>
    </xf>
    <xf numFmtId="0" fontId="9" fillId="11" borderId="15" xfId="0" applyFont="1" applyFill="1" applyBorder="1"/>
    <xf numFmtId="4" fontId="26" fillId="11" borderId="31" xfId="0" applyNumberFormat="1" applyFont="1" applyFill="1" applyBorder="1" applyAlignment="1">
      <alignment horizontal="right"/>
    </xf>
    <xf numFmtId="0" fontId="9" fillId="12" borderId="15" xfId="0" applyFont="1" applyFill="1" applyBorder="1" applyAlignment="1">
      <alignment horizontal="center"/>
    </xf>
    <xf numFmtId="0" fontId="9" fillId="12" borderId="15" xfId="0" applyFont="1" applyFill="1" applyBorder="1"/>
    <xf numFmtId="4" fontId="26" fillId="12" borderId="31" xfId="0" applyNumberFormat="1" applyFont="1" applyFill="1" applyBorder="1" applyAlignment="1">
      <alignment horizontal="right"/>
    </xf>
    <xf numFmtId="0" fontId="9" fillId="13" borderId="15" xfId="0" applyFont="1" applyFill="1" applyBorder="1" applyAlignment="1">
      <alignment horizontal="center"/>
    </xf>
    <xf numFmtId="0" fontId="9" fillId="13" borderId="15" xfId="0" applyFont="1" applyFill="1" applyBorder="1"/>
    <xf numFmtId="4" fontId="26" fillId="13" borderId="31" xfId="0" applyNumberFormat="1" applyFont="1" applyFill="1" applyBorder="1" applyAlignment="1">
      <alignment horizontal="right"/>
    </xf>
    <xf numFmtId="0" fontId="9" fillId="14" borderId="15" xfId="0" applyFont="1" applyFill="1" applyBorder="1" applyAlignment="1">
      <alignment horizontal="center"/>
    </xf>
    <xf numFmtId="0" fontId="9" fillId="14" borderId="15" xfId="0" applyFont="1" applyFill="1" applyBorder="1"/>
    <xf numFmtId="4" fontId="26" fillId="14" borderId="31" xfId="0" applyNumberFormat="1" applyFont="1" applyFill="1" applyBorder="1" applyAlignment="1">
      <alignment horizontal="right"/>
    </xf>
    <xf numFmtId="0" fontId="24" fillId="14" borderId="15" xfId="0" applyFont="1" applyFill="1" applyBorder="1" applyAlignment="1">
      <alignment horizontal="left"/>
    </xf>
    <xf numFmtId="0" fontId="24" fillId="13" borderId="15" xfId="0" applyFont="1" applyFill="1" applyBorder="1" applyAlignment="1">
      <alignment horizontal="left"/>
    </xf>
    <xf numFmtId="3" fontId="24" fillId="13" borderId="31" xfId="0" applyNumberFormat="1" applyFont="1" applyFill="1" applyBorder="1" applyAlignment="1">
      <alignment horizontal="left"/>
    </xf>
    <xf numFmtId="0" fontId="9" fillId="14" borderId="55" xfId="0" applyFont="1" applyFill="1" applyBorder="1" applyAlignment="1">
      <alignment horizontal="center"/>
    </xf>
    <xf numFmtId="0" fontId="9" fillId="14" borderId="55" xfId="0" applyFont="1" applyFill="1" applyBorder="1"/>
    <xf numFmtId="4" fontId="25" fillId="14" borderId="4" xfId="0" applyNumberFormat="1" applyFont="1" applyFill="1" applyBorder="1" applyAlignment="1">
      <alignment horizontal="right"/>
    </xf>
    <xf numFmtId="0" fontId="28" fillId="0" borderId="0" xfId="0" applyFont="1"/>
    <xf numFmtId="0" fontId="26" fillId="0" borderId="15" xfId="0" applyFont="1" applyBorder="1"/>
    <xf numFmtId="0" fontId="12" fillId="0" borderId="0" xfId="0" applyFont="1"/>
    <xf numFmtId="0" fontId="2" fillId="0" borderId="25" xfId="20" applyBorder="1" applyAlignment="1">
      <alignment horizontal="left" wrapText="1"/>
    </xf>
    <xf numFmtId="0" fontId="2" fillId="0" borderId="25" xfId="20" applyBorder="1" applyAlignment="1">
      <alignment horizontal="left"/>
    </xf>
    <xf numFmtId="0" fontId="11" fillId="0" borderId="31" xfId="20" applyFont="1" applyBorder="1" applyAlignment="1">
      <alignment horizontal="center" wrapText="1"/>
    </xf>
    <xf numFmtId="0" fontId="11" fillId="0" borderId="56" xfId="20" applyFont="1" applyBorder="1" applyAlignment="1">
      <alignment horizontal="center"/>
    </xf>
    <xf numFmtId="0" fontId="11" fillId="0" borderId="32" xfId="20" applyFont="1" applyBorder="1" applyAlignment="1">
      <alignment horizontal="center"/>
    </xf>
    <xf numFmtId="0" fontId="11" fillId="0" borderId="57" xfId="20" applyFont="1" applyBorder="1" applyAlignment="1">
      <alignment horizontal="center"/>
    </xf>
    <xf numFmtId="0" fontId="2" fillId="4" borderId="24" xfId="20" applyFill="1" applyBorder="1" applyAlignment="1" applyProtection="1">
      <alignment horizontal="center"/>
      <protection locked="0"/>
    </xf>
    <xf numFmtId="0" fontId="2" fillId="4" borderId="5" xfId="20" applyFill="1" applyBorder="1" applyAlignment="1" applyProtection="1">
      <alignment horizontal="center"/>
      <protection locked="0"/>
    </xf>
    <xf numFmtId="0" fontId="2" fillId="4" borderId="25" xfId="20" applyFill="1" applyBorder="1" applyAlignment="1" applyProtection="1">
      <alignment horizontal="center"/>
      <protection locked="0"/>
    </xf>
    <xf numFmtId="0" fontId="2" fillId="4" borderId="21" xfId="20" applyFill="1" applyBorder="1" applyAlignment="1" applyProtection="1">
      <alignment horizontal="center"/>
      <protection locked="0"/>
    </xf>
    <xf numFmtId="0" fontId="2" fillId="4" borderId="22" xfId="20" applyFill="1" applyBorder="1" applyAlignment="1" applyProtection="1">
      <alignment horizontal="center"/>
      <protection locked="0"/>
    </xf>
    <xf numFmtId="0" fontId="2" fillId="4" borderId="26" xfId="20" applyFill="1" applyBorder="1" applyAlignment="1" applyProtection="1">
      <alignment horizontal="center"/>
      <protection locked="0"/>
    </xf>
    <xf numFmtId="0" fontId="11" fillId="15" borderId="24" xfId="20" applyFont="1" applyFill="1" applyBorder="1" applyAlignment="1">
      <alignment horizontal="center"/>
    </xf>
    <xf numFmtId="0" fontId="11" fillId="15" borderId="5" xfId="20" applyFont="1" applyFill="1" applyBorder="1" applyAlignment="1">
      <alignment horizontal="center"/>
    </xf>
    <xf numFmtId="0" fontId="11" fillId="15" borderId="25" xfId="20" applyFont="1" applyFill="1" applyBorder="1" applyAlignment="1">
      <alignment horizontal="center"/>
    </xf>
    <xf numFmtId="0" fontId="17" fillId="15" borderId="24" xfId="20" applyFont="1" applyFill="1" applyBorder="1" applyAlignment="1">
      <alignment horizontal="center"/>
    </xf>
    <xf numFmtId="0" fontId="17" fillId="15" borderId="5" xfId="20" applyFont="1" applyFill="1" applyBorder="1" applyAlignment="1">
      <alignment horizontal="center"/>
    </xf>
    <xf numFmtId="0" fontId="17" fillId="15" borderId="25" xfId="20" applyFont="1" applyFill="1" applyBorder="1" applyAlignment="1">
      <alignment horizontal="center"/>
    </xf>
    <xf numFmtId="0" fontId="17" fillId="15" borderId="24" xfId="20" applyFont="1" applyFill="1" applyBorder="1" applyAlignment="1">
      <alignment horizontal="center" wrapText="1"/>
    </xf>
    <xf numFmtId="0" fontId="17" fillId="15" borderId="5" xfId="20" applyFont="1" applyFill="1" applyBorder="1" applyAlignment="1">
      <alignment horizontal="center" wrapText="1"/>
    </xf>
    <xf numFmtId="0" fontId="17" fillId="15" borderId="25" xfId="20" applyFont="1" applyFill="1" applyBorder="1" applyAlignment="1">
      <alignment horizontal="center" wrapText="1"/>
    </xf>
    <xf numFmtId="0" fontId="2" fillId="15" borderId="24" xfId="20" applyFill="1" applyBorder="1" applyAlignment="1">
      <alignment horizontal="center"/>
    </xf>
    <xf numFmtId="0" fontId="2" fillId="15" borderId="5" xfId="20" applyFill="1" applyBorder="1" applyAlignment="1">
      <alignment horizontal="center"/>
    </xf>
    <xf numFmtId="0" fontId="2" fillId="15" borderId="25" xfId="20" applyFill="1" applyBorder="1" applyAlignment="1">
      <alignment horizontal="center"/>
    </xf>
    <xf numFmtId="4" fontId="2" fillId="4" borderId="4" xfId="9" applyNumberFormat="1" applyFont="1" applyFill="1" applyBorder="1" applyAlignment="1" applyProtection="1">
      <alignment horizontal="center"/>
      <protection locked="0"/>
    </xf>
    <xf numFmtId="4" fontId="2" fillId="4" borderId="10" xfId="20" applyNumberFormat="1" applyFill="1" applyBorder="1" applyAlignment="1" applyProtection="1">
      <alignment horizontal="center"/>
      <protection locked="0"/>
    </xf>
    <xf numFmtId="0" fontId="2" fillId="0" borderId="26" xfId="20" applyBorder="1" applyAlignment="1">
      <alignment horizontal="left"/>
    </xf>
    <xf numFmtId="0" fontId="15" fillId="0" borderId="10" xfId="20" applyFont="1" applyBorder="1" applyAlignment="1">
      <alignment wrapText="1"/>
    </xf>
    <xf numFmtId="0" fontId="11" fillId="0" borderId="4" xfId="20" applyFont="1" applyBorder="1" applyAlignment="1">
      <alignment horizontal="center" wrapText="1"/>
    </xf>
    <xf numFmtId="17" fontId="11" fillId="0" borderId="4" xfId="20" applyNumberFormat="1" applyFont="1" applyBorder="1" applyAlignment="1">
      <alignment horizontal="center" wrapText="1"/>
    </xf>
    <xf numFmtId="17" fontId="11" fillId="6" borderId="4" xfId="20" applyNumberFormat="1" applyFont="1" applyFill="1" applyBorder="1" applyAlignment="1">
      <alignment horizontal="center" wrapText="1"/>
    </xf>
    <xf numFmtId="0" fontId="33" fillId="4" borderId="4" xfId="20" applyFont="1" applyFill="1" applyBorder="1" applyAlignment="1" applyProtection="1">
      <alignment horizontal="center"/>
      <protection locked="0"/>
    </xf>
    <xf numFmtId="174" fontId="11" fillId="0" borderId="4" xfId="20" applyNumberFormat="1" applyFont="1" applyBorder="1" applyAlignment="1">
      <alignment horizontal="center"/>
    </xf>
    <xf numFmtId="3" fontId="11" fillId="7" borderId="43" xfId="20" applyNumberFormat="1" applyFont="1" applyFill="1" applyBorder="1" applyAlignment="1" applyProtection="1">
      <alignment horizontal="center"/>
      <protection locked="0"/>
    </xf>
    <xf numFmtId="171" fontId="33" fillId="4" borderId="9" xfId="20" applyNumberFormat="1" applyFont="1" applyFill="1" applyBorder="1" applyAlignment="1" applyProtection="1">
      <alignment horizontal="center"/>
      <protection locked="0"/>
    </xf>
    <xf numFmtId="2" fontId="11" fillId="4" borderId="10" xfId="20" applyNumberFormat="1" applyFont="1" applyFill="1" applyBorder="1" applyAlignment="1" applyProtection="1">
      <alignment horizontal="center" wrapText="1"/>
      <protection locked="0"/>
    </xf>
    <xf numFmtId="0" fontId="4" fillId="0" borderId="31" xfId="0" applyFont="1" applyBorder="1"/>
    <xf numFmtId="171" fontId="11" fillId="5" borderId="27" xfId="20" applyNumberFormat="1" applyFont="1" applyFill="1" applyBorder="1" applyAlignment="1">
      <alignment horizontal="center"/>
    </xf>
    <xf numFmtId="171" fontId="11" fillId="5" borderId="10" xfId="20" applyNumberFormat="1" applyFont="1" applyFill="1" applyBorder="1" applyAlignment="1">
      <alignment horizontal="center"/>
    </xf>
    <xf numFmtId="0" fontId="34" fillId="5" borderId="0" xfId="20" applyFont="1" applyFill="1"/>
    <xf numFmtId="171" fontId="11" fillId="5" borderId="30" xfId="20" applyNumberFormat="1" applyFont="1" applyFill="1" applyBorder="1" applyAlignment="1">
      <alignment horizontal="center"/>
    </xf>
    <xf numFmtId="171" fontId="11" fillId="5" borderId="46" xfId="20" applyNumberFormat="1" applyFont="1" applyFill="1" applyBorder="1" applyAlignment="1">
      <alignment horizontal="center"/>
    </xf>
    <xf numFmtId="4" fontId="2" fillId="4" borderId="8" xfId="20" applyNumberFormat="1" applyFill="1" applyBorder="1" applyProtection="1">
      <protection locked="0"/>
    </xf>
    <xf numFmtId="4" fontId="2" fillId="4" borderId="29" xfId="20" applyNumberFormat="1" applyFill="1" applyBorder="1" applyProtection="1">
      <protection locked="0"/>
    </xf>
    <xf numFmtId="4" fontId="2" fillId="4" borderId="27" xfId="20" applyNumberFormat="1" applyFill="1" applyBorder="1" applyProtection="1">
      <protection locked="0"/>
    </xf>
    <xf numFmtId="4" fontId="2" fillId="4" borderId="10" xfId="20" applyNumberFormat="1" applyFill="1" applyBorder="1" applyProtection="1">
      <protection locked="0"/>
    </xf>
    <xf numFmtId="4" fontId="2" fillId="4" borderId="49" xfId="20" applyNumberFormat="1" applyFill="1" applyBorder="1" applyProtection="1">
      <protection locked="0"/>
    </xf>
    <xf numFmtId="4" fontId="2" fillId="4" borderId="30" xfId="20" applyNumberFormat="1" applyFill="1" applyBorder="1" applyProtection="1">
      <protection locked="0"/>
    </xf>
    <xf numFmtId="4" fontId="2" fillId="5" borderId="10" xfId="20" applyNumberFormat="1" applyFill="1" applyBorder="1"/>
    <xf numFmtId="4" fontId="22" fillId="4" borderId="10" xfId="20" applyNumberFormat="1" applyFont="1" applyFill="1" applyBorder="1" applyProtection="1">
      <protection locked="0"/>
    </xf>
    <xf numFmtId="0" fontId="4" fillId="0" borderId="11" xfId="0" applyFont="1" applyBorder="1"/>
    <xf numFmtId="17" fontId="11" fillId="0" borderId="43" xfId="20" applyNumberFormat="1" applyFont="1" applyBorder="1" applyAlignment="1">
      <alignment horizontal="center" wrapText="1"/>
    </xf>
    <xf numFmtId="4" fontId="2" fillId="0" borderId="6" xfId="20" applyNumberFormat="1" applyBorder="1" applyAlignment="1">
      <alignment horizontal="right"/>
    </xf>
    <xf numFmtId="4" fontId="2" fillId="0" borderId="5" xfId="20" applyNumberFormat="1" applyBorder="1" applyAlignment="1">
      <alignment horizontal="right"/>
    </xf>
    <xf numFmtId="4" fontId="2" fillId="0" borderId="18" xfId="20" applyNumberFormat="1" applyBorder="1" applyAlignment="1">
      <alignment horizontal="right"/>
    </xf>
    <xf numFmtId="4" fontId="2" fillId="0" borderId="51" xfId="20" applyNumberFormat="1" applyBorder="1" applyAlignment="1">
      <alignment horizontal="right"/>
    </xf>
    <xf numFmtId="4" fontId="11" fillId="0" borderId="53" xfId="20" applyNumberFormat="1" applyFont="1" applyBorder="1" applyAlignment="1">
      <alignment horizontal="right"/>
    </xf>
    <xf numFmtId="4" fontId="17" fillId="0" borderId="50" xfId="20" applyNumberFormat="1" applyFont="1" applyBorder="1" applyAlignment="1">
      <alignment horizontal="right"/>
    </xf>
    <xf numFmtId="4" fontId="17" fillId="0" borderId="18" xfId="20" applyNumberFormat="1" applyFont="1" applyBorder="1" applyAlignment="1">
      <alignment horizontal="right"/>
    </xf>
    <xf numFmtId="4" fontId="17" fillId="0" borderId="5" xfId="20" applyNumberFormat="1" applyFont="1" applyBorder="1" applyAlignment="1">
      <alignment horizontal="right"/>
    </xf>
    <xf numFmtId="4" fontId="17" fillId="5" borderId="5" xfId="20" applyNumberFormat="1" applyFont="1" applyFill="1" applyBorder="1" applyAlignment="1">
      <alignment horizontal="right"/>
    </xf>
    <xf numFmtId="4" fontId="20" fillId="0" borderId="1" xfId="20" applyNumberFormat="1" applyFont="1" applyBorder="1" applyAlignment="1">
      <alignment horizontal="right"/>
    </xf>
    <xf numFmtId="0" fontId="2" fillId="5" borderId="0" xfId="20" applyFill="1"/>
    <xf numFmtId="1" fontId="11" fillId="4" borderId="7" xfId="20" applyNumberFormat="1" applyFont="1" applyFill="1" applyBorder="1" applyAlignment="1" applyProtection="1">
      <alignment horizontal="center" wrapText="1"/>
      <protection locked="0"/>
    </xf>
    <xf numFmtId="1" fontId="11" fillId="4" borderId="58" xfId="20" applyNumberFormat="1" applyFont="1" applyFill="1" applyBorder="1" applyAlignment="1" applyProtection="1">
      <alignment horizontal="center" wrapText="1"/>
      <protection locked="0"/>
    </xf>
    <xf numFmtId="2" fontId="11" fillId="4" borderId="49" xfId="20" applyNumberFormat="1" applyFont="1" applyFill="1" applyBorder="1" applyAlignment="1" applyProtection="1">
      <alignment horizontal="center" wrapText="1"/>
      <protection locked="0"/>
    </xf>
    <xf numFmtId="2" fontId="11" fillId="4" borderId="30" xfId="20" applyNumberFormat="1" applyFont="1" applyFill="1" applyBorder="1" applyAlignment="1" applyProtection="1">
      <alignment horizontal="center" wrapText="1"/>
      <protection locked="0"/>
    </xf>
    <xf numFmtId="3" fontId="2" fillId="7" borderId="8" xfId="9" applyNumberFormat="1" applyFont="1" applyFill="1" applyBorder="1" applyAlignment="1" applyProtection="1">
      <alignment horizontal="center"/>
      <protection locked="0"/>
    </xf>
    <xf numFmtId="3" fontId="2" fillId="7" borderId="49" xfId="9" applyNumberFormat="1" applyFont="1" applyFill="1" applyBorder="1" applyAlignment="1" applyProtection="1">
      <alignment horizontal="center"/>
      <protection locked="0"/>
    </xf>
    <xf numFmtId="4" fontId="33" fillId="4" borderId="10" xfId="20" applyNumberFormat="1" applyFont="1" applyFill="1" applyBorder="1" applyAlignment="1" applyProtection="1">
      <alignment horizontal="right"/>
      <protection locked="0"/>
    </xf>
    <xf numFmtId="171" fontId="33" fillId="0" borderId="10" xfId="20" applyNumberFormat="1" applyFont="1" applyBorder="1" applyAlignment="1">
      <alignment horizontal="center"/>
    </xf>
    <xf numFmtId="171" fontId="33" fillId="0" borderId="30" xfId="20" applyNumberFormat="1" applyFont="1" applyBorder="1" applyAlignment="1">
      <alignment horizontal="center"/>
    </xf>
    <xf numFmtId="0" fontId="21" fillId="0" borderId="0" xfId="20" applyFont="1"/>
    <xf numFmtId="4" fontId="21" fillId="0" borderId="0" xfId="20" applyNumberFormat="1" applyFont="1"/>
    <xf numFmtId="0" fontId="2" fillId="0" borderId="59" xfId="20" applyBorder="1" applyAlignment="1">
      <alignment horizontal="center"/>
    </xf>
    <xf numFmtId="0" fontId="17" fillId="15" borderId="21" xfId="20" applyFont="1" applyFill="1" applyBorder="1" applyAlignment="1">
      <alignment horizontal="center" wrapText="1"/>
    </xf>
    <xf numFmtId="0" fontId="17" fillId="15" borderId="22" xfId="20" applyFont="1" applyFill="1" applyBorder="1" applyAlignment="1">
      <alignment horizontal="center" wrapText="1"/>
    </xf>
    <xf numFmtId="0" fontId="17" fillId="15" borderId="26" xfId="20" applyFont="1" applyFill="1" applyBorder="1" applyAlignment="1">
      <alignment horizontal="center" wrapText="1"/>
    </xf>
    <xf numFmtId="0" fontId="17" fillId="15" borderId="21" xfId="20" applyFont="1" applyFill="1" applyBorder="1" applyAlignment="1">
      <alignment horizontal="center"/>
    </xf>
    <xf numFmtId="0" fontId="17" fillId="15" borderId="22" xfId="20" applyFont="1" applyFill="1" applyBorder="1" applyAlignment="1">
      <alignment horizontal="center"/>
    </xf>
    <xf numFmtId="0" fontId="17" fillId="15" borderId="26" xfId="20" applyFont="1" applyFill="1" applyBorder="1" applyAlignment="1">
      <alignment horizontal="center"/>
    </xf>
    <xf numFmtId="0" fontId="2" fillId="0" borderId="62" xfId="20" applyBorder="1" applyAlignment="1">
      <alignment horizontal="center"/>
    </xf>
    <xf numFmtId="0" fontId="11" fillId="0" borderId="4" xfId="20" applyFont="1" applyBorder="1"/>
    <xf numFmtId="0" fontId="2" fillId="0" borderId="29" xfId="20" applyBorder="1"/>
    <xf numFmtId="0" fontId="2" fillId="0" borderId="10" xfId="20" applyBorder="1"/>
    <xf numFmtId="0" fontId="2" fillId="0" borderId="22" xfId="20" applyBorder="1" applyAlignment="1">
      <alignment horizontal="center"/>
    </xf>
    <xf numFmtId="0" fontId="2" fillId="0" borderId="30" xfId="20" applyBorder="1"/>
    <xf numFmtId="0" fontId="2" fillId="0" borderId="39" xfId="20" applyBorder="1" applyAlignment="1">
      <alignment horizontal="center"/>
    </xf>
    <xf numFmtId="0" fontId="2" fillId="0" borderId="35" xfId="20" applyBorder="1" applyAlignment="1">
      <alignment horizontal="center"/>
    </xf>
    <xf numFmtId="0" fontId="17" fillId="0" borderId="29" xfId="20" applyFont="1" applyBorder="1"/>
    <xf numFmtId="0" fontId="17" fillId="0" borderId="10" xfId="20" applyFont="1" applyBorder="1"/>
    <xf numFmtId="0" fontId="17" fillId="0" borderId="30" xfId="20" applyFont="1" applyBorder="1"/>
    <xf numFmtId="4" fontId="17" fillId="4" borderId="31" xfId="20" applyNumberFormat="1" applyFont="1" applyFill="1" applyBorder="1" applyProtection="1">
      <protection locked="0"/>
    </xf>
    <xf numFmtId="0" fontId="2" fillId="0" borderId="34" xfId="20" applyBorder="1" applyAlignment="1">
      <alignment horizontal="center"/>
    </xf>
    <xf numFmtId="4" fontId="17" fillId="4" borderId="31" xfId="20" applyNumberFormat="1" applyFont="1" applyFill="1" applyBorder="1" applyAlignment="1" applyProtection="1">
      <alignment wrapText="1"/>
      <protection locked="0"/>
    </xf>
    <xf numFmtId="0" fontId="2" fillId="0" borderId="27" xfId="20" applyBorder="1"/>
    <xf numFmtId="0" fontId="2" fillId="0" borderId="49" xfId="20" applyBorder="1"/>
    <xf numFmtId="0" fontId="2" fillId="0" borderId="30" xfId="20" applyBorder="1" applyAlignment="1">
      <alignment horizontal="center"/>
    </xf>
    <xf numFmtId="4" fontId="2" fillId="0" borderId="63" xfId="20" applyNumberFormat="1" applyBorder="1" applyAlignment="1">
      <alignment horizontal="right"/>
    </xf>
    <xf numFmtId="0" fontId="2" fillId="0" borderId="64" xfId="20" applyBorder="1" applyAlignment="1">
      <alignment horizontal="center"/>
    </xf>
    <xf numFmtId="0" fontId="37" fillId="0" borderId="0" xfId="20" applyFont="1" applyAlignment="1">
      <alignment horizontal="center" wrapText="1"/>
    </xf>
    <xf numFmtId="17" fontId="38" fillId="0" borderId="4" xfId="20" applyNumberFormat="1" applyFont="1" applyBorder="1" applyAlignment="1">
      <alignment horizontal="center" wrapText="1"/>
    </xf>
    <xf numFmtId="0" fontId="2" fillId="0" borderId="18" xfId="20" applyBorder="1" applyAlignment="1">
      <alignment horizontal="center"/>
    </xf>
    <xf numFmtId="0" fontId="2" fillId="0" borderId="51" xfId="20" applyBorder="1" applyAlignment="1">
      <alignment horizontal="center"/>
    </xf>
    <xf numFmtId="0" fontId="2" fillId="0" borderId="65" xfId="20" applyBorder="1" applyAlignment="1">
      <alignment horizontal="center"/>
    </xf>
    <xf numFmtId="0" fontId="2" fillId="0" borderId="37" xfId="20" applyBorder="1" applyAlignment="1">
      <alignment horizontal="center"/>
    </xf>
    <xf numFmtId="0" fontId="2" fillId="0" borderId="28" xfId="20" applyBorder="1" applyAlignment="1">
      <alignment horizontal="center"/>
    </xf>
    <xf numFmtId="0" fontId="11" fillId="0" borderId="1" xfId="20" applyFont="1" applyBorder="1" applyAlignment="1">
      <alignment horizontal="center" wrapText="1"/>
    </xf>
    <xf numFmtId="0" fontId="11" fillId="0" borderId="62" xfId="20" applyFont="1" applyBorder="1" applyAlignment="1">
      <alignment horizontal="center" wrapText="1"/>
    </xf>
    <xf numFmtId="0" fontId="2" fillId="0" borderId="41" xfId="20" applyBorder="1" applyAlignment="1">
      <alignment horizontal="center"/>
    </xf>
    <xf numFmtId="0" fontId="11" fillId="0" borderId="1" xfId="20" applyFont="1" applyBorder="1" applyAlignment="1">
      <alignment horizontal="center"/>
    </xf>
    <xf numFmtId="0" fontId="11" fillId="0" borderId="62" xfId="20" applyFont="1" applyBorder="1" applyAlignment="1">
      <alignment horizontal="center"/>
    </xf>
    <xf numFmtId="0" fontId="2" fillId="0" borderId="52" xfId="20" applyBorder="1" applyAlignment="1">
      <alignment horizontal="center"/>
    </xf>
    <xf numFmtId="0" fontId="2" fillId="0" borderId="61" xfId="20" applyBorder="1" applyAlignment="1">
      <alignment horizontal="center"/>
    </xf>
    <xf numFmtId="0" fontId="17" fillId="0" borderId="41" xfId="20" applyFont="1" applyBorder="1" applyAlignment="1">
      <alignment horizontal="center"/>
    </xf>
    <xf numFmtId="0" fontId="17" fillId="0" borderId="32" xfId="20" applyFont="1" applyBorder="1" applyAlignment="1">
      <alignment horizontal="center"/>
    </xf>
    <xf numFmtId="0" fontId="17" fillId="0" borderId="18" xfId="20" applyFont="1" applyBorder="1" applyAlignment="1">
      <alignment horizontal="center"/>
    </xf>
    <xf numFmtId="0" fontId="17" fillId="0" borderId="5" xfId="20" applyFont="1" applyBorder="1" applyAlignment="1">
      <alignment horizontal="center"/>
    </xf>
    <xf numFmtId="0" fontId="17" fillId="0" borderId="51" xfId="20" applyFont="1" applyBorder="1" applyAlignment="1">
      <alignment horizontal="center"/>
    </xf>
    <xf numFmtId="0" fontId="17" fillId="0" borderId="22" xfId="20" applyFont="1" applyBorder="1" applyAlignment="1">
      <alignment horizontal="center"/>
    </xf>
    <xf numFmtId="0" fontId="17" fillId="0" borderId="63" xfId="20" applyFont="1" applyBorder="1" applyAlignment="1">
      <alignment horizontal="left"/>
    </xf>
    <xf numFmtId="0" fontId="17" fillId="0" borderId="60" xfId="20" applyFont="1" applyBorder="1" applyAlignment="1">
      <alignment horizontal="center"/>
    </xf>
    <xf numFmtId="0" fontId="17" fillId="0" borderId="60" xfId="20" applyFont="1" applyBorder="1" applyAlignment="1">
      <alignment horizontal="right"/>
    </xf>
    <xf numFmtId="0" fontId="17" fillId="0" borderId="41" xfId="20" applyFont="1" applyBorder="1" applyAlignment="1">
      <alignment horizontal="center" wrapText="1"/>
    </xf>
    <xf numFmtId="0" fontId="17" fillId="0" borderId="32" xfId="20" applyFont="1" applyBorder="1" applyAlignment="1">
      <alignment horizontal="center" wrapText="1"/>
    </xf>
    <xf numFmtId="0" fontId="21" fillId="0" borderId="42" xfId="20" applyFont="1" applyBorder="1"/>
    <xf numFmtId="4" fontId="21" fillId="0" borderId="42" xfId="20" applyNumberFormat="1" applyFont="1" applyBorder="1"/>
    <xf numFmtId="4" fontId="11" fillId="0" borderId="1" xfId="20" applyNumberFormat="1" applyFont="1" applyBorder="1" applyAlignment="1">
      <alignment horizontal="right"/>
    </xf>
    <xf numFmtId="17" fontId="27" fillId="0" borderId="0" xfId="0" applyNumberFormat="1" applyFont="1"/>
    <xf numFmtId="0" fontId="39" fillId="0" borderId="0" xfId="0" applyFont="1" applyAlignment="1">
      <alignment horizontal="center"/>
    </xf>
    <xf numFmtId="0" fontId="25" fillId="8" borderId="67" xfId="0" applyFont="1" applyFill="1" applyBorder="1" applyAlignment="1">
      <alignment horizontal="center" wrapText="1"/>
    </xf>
    <xf numFmtId="0" fontId="27" fillId="0" borderId="12" xfId="0" applyFont="1" applyBorder="1"/>
    <xf numFmtId="0" fontId="27" fillId="0" borderId="14" xfId="0" applyFont="1" applyBorder="1"/>
    <xf numFmtId="0" fontId="27" fillId="0" borderId="15" xfId="0" applyFont="1" applyBorder="1"/>
    <xf numFmtId="0" fontId="27" fillId="0" borderId="19" xfId="0" applyFont="1" applyBorder="1"/>
    <xf numFmtId="4" fontId="26" fillId="9" borderId="68" xfId="0" applyNumberFormat="1" applyFont="1" applyFill="1" applyBorder="1" applyAlignment="1">
      <alignment horizontal="right"/>
    </xf>
    <xf numFmtId="4" fontId="26" fillId="10" borderId="68" xfId="0" applyNumberFormat="1" applyFont="1" applyFill="1" applyBorder="1" applyAlignment="1">
      <alignment horizontal="right"/>
    </xf>
    <xf numFmtId="0" fontId="27" fillId="0" borderId="54" xfId="0" applyFont="1" applyBorder="1"/>
    <xf numFmtId="0" fontId="27" fillId="0" borderId="48" xfId="0" applyFont="1" applyBorder="1"/>
    <xf numFmtId="0" fontId="9" fillId="9" borderId="55" xfId="0" applyFont="1" applyFill="1" applyBorder="1" applyAlignment="1">
      <alignment horizontal="center"/>
    </xf>
    <xf numFmtId="0" fontId="9" fillId="9" borderId="55" xfId="0" applyFont="1" applyFill="1" applyBorder="1"/>
    <xf numFmtId="4" fontId="26" fillId="9" borderId="4" xfId="0" applyNumberFormat="1" applyFont="1" applyFill="1" applyBorder="1" applyAlignment="1">
      <alignment horizontal="right"/>
    </xf>
    <xf numFmtId="4" fontId="26" fillId="9" borderId="66" xfId="0" applyNumberFormat="1" applyFont="1" applyFill="1" applyBorder="1" applyAlignment="1">
      <alignment horizontal="right"/>
    </xf>
    <xf numFmtId="4" fontId="26" fillId="12" borderId="68" xfId="0" applyNumberFormat="1" applyFont="1" applyFill="1" applyBorder="1" applyAlignment="1">
      <alignment horizontal="right"/>
    </xf>
    <xf numFmtId="4" fontId="26" fillId="11" borderId="68" xfId="0" applyNumberFormat="1" applyFont="1" applyFill="1" applyBorder="1" applyAlignment="1">
      <alignment horizontal="right"/>
    </xf>
    <xf numFmtId="0" fontId="9" fillId="11" borderId="55" xfId="0" applyFont="1" applyFill="1" applyBorder="1" applyAlignment="1">
      <alignment horizontal="center"/>
    </xf>
    <xf numFmtId="0" fontId="9" fillId="11" borderId="55" xfId="0" applyFont="1" applyFill="1" applyBorder="1"/>
    <xf numFmtId="4" fontId="26" fillId="11" borderId="4" xfId="0" applyNumberFormat="1" applyFont="1" applyFill="1" applyBorder="1" applyAlignment="1">
      <alignment horizontal="right"/>
    </xf>
    <xf numFmtId="4" fontId="26" fillId="11" borderId="66" xfId="0" applyNumberFormat="1" applyFont="1" applyFill="1" applyBorder="1" applyAlignment="1">
      <alignment horizontal="right"/>
    </xf>
    <xf numFmtId="4" fontId="26" fillId="14" borderId="68" xfId="0" applyNumberFormat="1" applyFont="1" applyFill="1" applyBorder="1" applyAlignment="1">
      <alignment horizontal="right"/>
    </xf>
    <xf numFmtId="4" fontId="26" fillId="13" borderId="68" xfId="0" applyNumberFormat="1" applyFont="1" applyFill="1" applyBorder="1" applyAlignment="1">
      <alignment horizontal="right"/>
    </xf>
    <xf numFmtId="3" fontId="24" fillId="14" borderId="68" xfId="0" applyNumberFormat="1" applyFont="1" applyFill="1" applyBorder="1" applyAlignment="1">
      <alignment horizontal="left"/>
    </xf>
    <xf numFmtId="3" fontId="24" fillId="13" borderId="68" xfId="0" applyNumberFormat="1" applyFont="1" applyFill="1" applyBorder="1" applyAlignment="1">
      <alignment horizontal="left"/>
    </xf>
    <xf numFmtId="4" fontId="25" fillId="14" borderId="66" xfId="0" applyNumberFormat="1" applyFont="1" applyFill="1" applyBorder="1" applyAlignment="1">
      <alignment horizontal="right"/>
    </xf>
    <xf numFmtId="0" fontId="9" fillId="13" borderId="55" xfId="0" applyFont="1" applyFill="1" applyBorder="1" applyAlignment="1">
      <alignment horizontal="center"/>
    </xf>
    <xf numFmtId="0" fontId="9" fillId="13" borderId="55" xfId="0" applyFont="1" applyFill="1" applyBorder="1"/>
    <xf numFmtId="4" fontId="25" fillId="13" borderId="4" xfId="0" applyNumberFormat="1" applyFont="1" applyFill="1" applyBorder="1" applyAlignment="1">
      <alignment horizontal="right"/>
    </xf>
    <xf numFmtId="4" fontId="25" fillId="13" borderId="66" xfId="0" applyNumberFormat="1" applyFont="1" applyFill="1" applyBorder="1" applyAlignment="1">
      <alignment horizontal="right"/>
    </xf>
    <xf numFmtId="0" fontId="15" fillId="0" borderId="7" xfId="20" applyFont="1" applyBorder="1" applyAlignment="1">
      <alignment wrapText="1"/>
    </xf>
    <xf numFmtId="0" fontId="25" fillId="0" borderId="68" xfId="0" applyFont="1" applyBorder="1" applyAlignment="1">
      <alignment horizontal="center" wrapText="1"/>
    </xf>
    <xf numFmtId="177" fontId="25" fillId="0" borderId="31" xfId="0" applyNumberFormat="1" applyFont="1" applyBorder="1" applyAlignment="1">
      <alignment horizontal="center"/>
    </xf>
    <xf numFmtId="177" fontId="25" fillId="0" borderId="68" xfId="0" applyNumberFormat="1" applyFont="1" applyBorder="1" applyAlignment="1">
      <alignment horizontal="center"/>
    </xf>
    <xf numFmtId="1" fontId="25" fillId="0" borderId="31" xfId="0" applyNumberFormat="1" applyFont="1" applyBorder="1" applyAlignment="1">
      <alignment horizontal="center"/>
    </xf>
    <xf numFmtId="1" fontId="25" fillId="0" borderId="68" xfId="0" applyNumberFormat="1" applyFont="1" applyBorder="1" applyAlignment="1">
      <alignment horizontal="center"/>
    </xf>
    <xf numFmtId="0" fontId="9" fillId="0" borderId="54" xfId="0" applyFont="1" applyBorder="1"/>
    <xf numFmtId="178" fontId="25" fillId="0" borderId="69" xfId="0" applyNumberFormat="1" applyFont="1" applyBorder="1" applyAlignment="1">
      <alignment horizontal="center"/>
    </xf>
    <xf numFmtId="0" fontId="25" fillId="8" borderId="31" xfId="0" applyFont="1" applyFill="1" applyBorder="1" applyAlignment="1">
      <alignment horizontal="center"/>
    </xf>
    <xf numFmtId="0" fontId="25" fillId="8" borderId="68" xfId="0" applyFont="1" applyFill="1" applyBorder="1" applyAlignment="1">
      <alignment horizontal="center"/>
    </xf>
    <xf numFmtId="176" fontId="25" fillId="8" borderId="31" xfId="20" applyNumberFormat="1" applyFont="1" applyFill="1" applyBorder="1" applyAlignment="1">
      <alignment horizontal="center" wrapText="1"/>
    </xf>
    <xf numFmtId="176" fontId="25" fillId="8" borderId="68" xfId="20" applyNumberFormat="1" applyFont="1" applyFill="1" applyBorder="1" applyAlignment="1">
      <alignment horizontal="center" wrapText="1"/>
    </xf>
    <xf numFmtId="4" fontId="25" fillId="8" borderId="31" xfId="0" applyNumberFormat="1" applyFont="1" applyFill="1" applyBorder="1" applyAlignment="1">
      <alignment horizontal="center"/>
    </xf>
    <xf numFmtId="4" fontId="25" fillId="8" borderId="68" xfId="0" applyNumberFormat="1" applyFont="1" applyFill="1" applyBorder="1" applyAlignment="1">
      <alignment horizontal="center"/>
    </xf>
    <xf numFmtId="0" fontId="25" fillId="8" borderId="14" xfId="0" applyFont="1" applyFill="1" applyBorder="1" applyAlignment="1">
      <alignment horizontal="center" wrapText="1"/>
    </xf>
    <xf numFmtId="177" fontId="25" fillId="0" borderId="19" xfId="0" applyNumberFormat="1" applyFont="1" applyBorder="1" applyAlignment="1">
      <alignment horizontal="center"/>
    </xf>
    <xf numFmtId="0" fontId="25" fillId="8" borderId="19" xfId="0" applyFont="1" applyFill="1" applyBorder="1" applyAlignment="1">
      <alignment horizontal="center"/>
    </xf>
    <xf numFmtId="176" fontId="25" fillId="8" borderId="19" xfId="20" applyNumberFormat="1" applyFont="1" applyFill="1" applyBorder="1" applyAlignment="1">
      <alignment horizontal="center" wrapText="1"/>
    </xf>
    <xf numFmtId="0" fontId="9" fillId="8" borderId="0" xfId="0" applyFont="1" applyFill="1" applyAlignment="1">
      <alignment horizontal="center"/>
    </xf>
    <xf numFmtId="0" fontId="25" fillId="8" borderId="12" xfId="0" applyFont="1" applyFill="1" applyBorder="1" applyAlignment="1">
      <alignment horizontal="center" wrapText="1"/>
    </xf>
    <xf numFmtId="0" fontId="25" fillId="8" borderId="15" xfId="0" applyFont="1" applyFill="1" applyBorder="1" applyAlignment="1">
      <alignment horizontal="center"/>
    </xf>
    <xf numFmtId="177" fontId="25" fillId="0" borderId="15" xfId="0" applyNumberFormat="1" applyFont="1" applyBorder="1" applyAlignment="1">
      <alignment horizontal="center"/>
    </xf>
    <xf numFmtId="176" fontId="25" fillId="8" borderId="15" xfId="20" applyNumberFormat="1" applyFont="1" applyFill="1" applyBorder="1" applyAlignment="1">
      <alignment horizontal="center" wrapText="1"/>
    </xf>
    <xf numFmtId="1" fontId="25" fillId="0" borderId="15" xfId="0" applyNumberFormat="1" applyFont="1" applyBorder="1" applyAlignment="1">
      <alignment horizontal="center"/>
    </xf>
    <xf numFmtId="4" fontId="25" fillId="8" borderId="15" xfId="0" applyNumberFormat="1" applyFont="1" applyFill="1" applyBorder="1" applyAlignment="1">
      <alignment horizontal="center"/>
    </xf>
    <xf numFmtId="0" fontId="9" fillId="17" borderId="15" xfId="0" applyFont="1" applyFill="1" applyBorder="1"/>
    <xf numFmtId="4" fontId="25" fillId="0" borderId="19" xfId="0" applyNumberFormat="1" applyFont="1" applyBorder="1" applyAlignment="1">
      <alignment horizontal="center"/>
    </xf>
    <xf numFmtId="1" fontId="25" fillId="8" borderId="19" xfId="0" applyNumberFormat="1" applyFont="1" applyFill="1" applyBorder="1" applyAlignment="1">
      <alignment horizontal="center"/>
    </xf>
    <xf numFmtId="0" fontId="9" fillId="0" borderId="15" xfId="0" applyFont="1" applyBorder="1" applyAlignment="1">
      <alignment horizontal="center"/>
    </xf>
    <xf numFmtId="0" fontId="9" fillId="0" borderId="0" xfId="0" applyFont="1" applyAlignment="1">
      <alignment horizontal="right"/>
    </xf>
    <xf numFmtId="171" fontId="11" fillId="7" borderId="30" xfId="20" applyNumberFormat="1" applyFont="1" applyFill="1" applyBorder="1" applyAlignment="1" applyProtection="1">
      <alignment horizontal="center"/>
      <protection locked="0"/>
    </xf>
    <xf numFmtId="171" fontId="11" fillId="7" borderId="27" xfId="20" applyNumberFormat="1" applyFont="1" applyFill="1" applyBorder="1" applyAlignment="1" applyProtection="1">
      <alignment horizontal="center"/>
      <protection locked="0"/>
    </xf>
    <xf numFmtId="174" fontId="43" fillId="7" borderId="4" xfId="20" applyNumberFormat="1" applyFont="1" applyFill="1" applyBorder="1" applyAlignment="1" applyProtection="1">
      <alignment horizontal="center"/>
      <protection locked="0"/>
    </xf>
    <xf numFmtId="4" fontId="2" fillId="8" borderId="18" xfId="20" applyNumberFormat="1" applyFill="1" applyBorder="1" applyAlignment="1">
      <alignment horizontal="right"/>
    </xf>
    <xf numFmtId="0" fontId="9" fillId="0" borderId="15" xfId="0" applyFont="1" applyBorder="1" applyAlignment="1">
      <alignment wrapText="1"/>
    </xf>
    <xf numFmtId="177" fontId="25" fillId="0" borderId="31" xfId="0" applyNumberFormat="1" applyFont="1" applyBorder="1" applyAlignment="1">
      <alignment horizontal="center" wrapText="1"/>
    </xf>
    <xf numFmtId="4" fontId="17" fillId="8" borderId="5" xfId="20" applyNumberFormat="1" applyFont="1" applyFill="1" applyBorder="1" applyAlignment="1">
      <alignment horizontal="right"/>
    </xf>
    <xf numFmtId="0" fontId="28" fillId="0" borderId="0" xfId="0" applyFont="1" applyAlignment="1">
      <alignment horizontal="center" vertical="top"/>
    </xf>
    <xf numFmtId="0" fontId="28" fillId="0" borderId="0" xfId="0" applyFont="1" applyAlignment="1">
      <alignment vertical="top" wrapText="1"/>
    </xf>
    <xf numFmtId="0" fontId="44" fillId="0" borderId="0" xfId="0" applyFont="1"/>
    <xf numFmtId="0" fontId="44" fillId="0" borderId="0" xfId="0" applyFont="1" applyAlignment="1">
      <alignment vertical="top" wrapText="1"/>
    </xf>
    <xf numFmtId="0" fontId="45" fillId="8" borderId="0" xfId="0" applyFont="1" applyFill="1"/>
    <xf numFmtId="0" fontId="47" fillId="8" borderId="0" xfId="0" applyFont="1" applyFill="1"/>
    <xf numFmtId="0" fontId="47" fillId="0" borderId="70" xfId="0" applyFont="1" applyBorder="1"/>
    <xf numFmtId="177" fontId="47" fillId="7" borderId="71" xfId="0" applyNumberFormat="1" applyFont="1" applyFill="1" applyBorder="1"/>
    <xf numFmtId="0" fontId="0" fillId="0" borderId="43" xfId="0" applyBorder="1" applyAlignment="1">
      <alignment horizontal="center"/>
    </xf>
    <xf numFmtId="0" fontId="47" fillId="0" borderId="72" xfId="0" applyFont="1" applyBorder="1"/>
    <xf numFmtId="0" fontId="47" fillId="7" borderId="73" xfId="0" applyFont="1" applyFill="1" applyBorder="1"/>
    <xf numFmtId="0" fontId="47" fillId="0" borderId="74" xfId="0" applyFont="1" applyBorder="1"/>
    <xf numFmtId="0" fontId="47" fillId="7" borderId="75" xfId="0" applyFont="1" applyFill="1" applyBorder="1"/>
    <xf numFmtId="0" fontId="47" fillId="0" borderId="76" xfId="0" applyFont="1" applyBorder="1"/>
    <xf numFmtId="177" fontId="47" fillId="0" borderId="76" xfId="0" applyNumberFormat="1" applyFont="1" applyBorder="1"/>
    <xf numFmtId="3" fontId="48" fillId="18" borderId="4" xfId="0" applyNumberFormat="1" applyFont="1" applyFill="1" applyBorder="1" applyAlignment="1">
      <alignment horizontal="center"/>
    </xf>
    <xf numFmtId="4" fontId="9" fillId="19" borderId="52" xfId="0" applyNumberFormat="1" applyFont="1" applyFill="1" applyBorder="1" applyProtection="1">
      <protection locked="0"/>
    </xf>
    <xf numFmtId="4" fontId="9" fillId="19" borderId="40" xfId="0" applyNumberFormat="1" applyFont="1" applyFill="1" applyBorder="1" applyProtection="1">
      <protection locked="0"/>
    </xf>
    <xf numFmtId="0" fontId="48" fillId="0" borderId="0" xfId="0" applyFont="1" applyAlignment="1">
      <alignment horizontal="center"/>
    </xf>
    <xf numFmtId="4" fontId="9" fillId="20" borderId="18" xfId="0" applyNumberFormat="1" applyFont="1" applyFill="1" applyBorder="1" applyProtection="1">
      <protection locked="0"/>
    </xf>
    <xf numFmtId="4" fontId="9" fillId="20" borderId="35" xfId="0" applyNumberFormat="1" applyFont="1" applyFill="1" applyBorder="1" applyProtection="1">
      <protection locked="0"/>
    </xf>
    <xf numFmtId="0" fontId="9" fillId="0" borderId="0" xfId="0" applyFont="1" applyAlignment="1" applyProtection="1">
      <alignment horizontal="center"/>
      <protection locked="0"/>
    </xf>
    <xf numFmtId="177" fontId="9" fillId="0" borderId="0" xfId="0" applyNumberFormat="1" applyFont="1" applyAlignment="1">
      <alignment horizontal="center"/>
    </xf>
    <xf numFmtId="176" fontId="49" fillId="18" borderId="31" xfId="20" applyNumberFormat="1" applyFont="1" applyFill="1" applyBorder="1" applyAlignment="1">
      <alignment horizontal="center" wrapText="1"/>
    </xf>
    <xf numFmtId="0" fontId="49" fillId="18" borderId="11" xfId="20" applyFont="1" applyFill="1" applyBorder="1" applyAlignment="1">
      <alignment horizontal="center" wrapText="1"/>
    </xf>
    <xf numFmtId="0" fontId="48" fillId="0" borderId="0" xfId="0" applyFont="1"/>
    <xf numFmtId="1" fontId="49" fillId="18" borderId="77" xfId="0" applyNumberFormat="1" applyFont="1" applyFill="1" applyBorder="1" applyAlignment="1">
      <alignment horizontal="center" wrapText="1"/>
    </xf>
    <xf numFmtId="1" fontId="49" fillId="18" borderId="78" xfId="0" applyNumberFormat="1" applyFont="1" applyFill="1" applyBorder="1" applyAlignment="1">
      <alignment horizontal="center"/>
    </xf>
    <xf numFmtId="176" fontId="49" fillId="18" borderId="78" xfId="20" applyNumberFormat="1" applyFont="1" applyFill="1" applyBorder="1" applyAlignment="1">
      <alignment horizontal="center" wrapText="1"/>
    </xf>
    <xf numFmtId="0" fontId="49" fillId="18" borderId="79" xfId="20" applyFont="1" applyFill="1" applyBorder="1" applyAlignment="1">
      <alignment horizontal="center" wrapText="1"/>
    </xf>
    <xf numFmtId="4" fontId="48" fillId="18" borderId="4" xfId="0" applyNumberFormat="1" applyFont="1" applyFill="1" applyBorder="1" applyAlignment="1">
      <alignment horizontal="center"/>
    </xf>
    <xf numFmtId="176" fontId="49" fillId="0" borderId="0" xfId="20" applyNumberFormat="1" applyFont="1" applyAlignment="1">
      <alignment horizontal="center" wrapText="1"/>
    </xf>
    <xf numFmtId="1" fontId="49" fillId="18" borderId="79" xfId="0" applyNumberFormat="1" applyFont="1" applyFill="1" applyBorder="1" applyAlignment="1">
      <alignment horizontal="center"/>
    </xf>
    <xf numFmtId="4" fontId="49" fillId="18" borderId="77" xfId="0" applyNumberFormat="1" applyFont="1" applyFill="1" applyBorder="1" applyAlignment="1">
      <alignment horizontal="center" wrapText="1"/>
    </xf>
    <xf numFmtId="4" fontId="49" fillId="18" borderId="78" xfId="0" applyNumberFormat="1" applyFont="1" applyFill="1" applyBorder="1" applyAlignment="1">
      <alignment horizontal="center"/>
    </xf>
    <xf numFmtId="4" fontId="48" fillId="0" borderId="0" xfId="0" applyNumberFormat="1" applyFont="1"/>
    <xf numFmtId="4" fontId="50" fillId="0" borderId="0" xfId="0" applyNumberFormat="1" applyFont="1"/>
    <xf numFmtId="4" fontId="49" fillId="0" borderId="0" xfId="0" applyNumberFormat="1" applyFont="1"/>
    <xf numFmtId="178" fontId="25" fillId="0" borderId="31" xfId="0" applyNumberFormat="1" applyFont="1" applyBorder="1" applyAlignment="1">
      <alignment horizontal="center"/>
    </xf>
    <xf numFmtId="178" fontId="25" fillId="0" borderId="68" xfId="0" applyNumberFormat="1" applyFont="1" applyBorder="1" applyAlignment="1">
      <alignment horizontal="center"/>
    </xf>
    <xf numFmtId="177" fontId="25" fillId="0" borderId="15" xfId="20" applyNumberFormat="1" applyFont="1" applyBorder="1" applyAlignment="1">
      <alignment horizontal="center" wrapText="1"/>
    </xf>
    <xf numFmtId="0" fontId="9" fillId="9" borderId="12" xfId="0" applyFont="1" applyFill="1" applyBorder="1"/>
    <xf numFmtId="4" fontId="26" fillId="9" borderId="9" xfId="0" applyNumberFormat="1" applyFont="1" applyFill="1" applyBorder="1" applyAlignment="1">
      <alignment horizontal="right"/>
    </xf>
    <xf numFmtId="4" fontId="9" fillId="14" borderId="15" xfId="0" applyNumberFormat="1" applyFont="1" applyFill="1" applyBorder="1"/>
    <xf numFmtId="4" fontId="9" fillId="13" borderId="15" xfId="0" applyNumberFormat="1" applyFont="1" applyFill="1" applyBorder="1"/>
    <xf numFmtId="3" fontId="24" fillId="7" borderId="31" xfId="0" applyNumberFormat="1" applyFont="1" applyFill="1" applyBorder="1" applyAlignment="1" applyProtection="1">
      <alignment horizontal="left"/>
      <protection locked="0"/>
    </xf>
    <xf numFmtId="4" fontId="25" fillId="0" borderId="0" xfId="0" applyNumberFormat="1" applyFont="1" applyAlignment="1">
      <alignment horizontal="right"/>
    </xf>
    <xf numFmtId="0" fontId="51" fillId="0" borderId="0" xfId="0" applyFont="1"/>
    <xf numFmtId="4" fontId="51" fillId="0" borderId="0" xfId="0" applyNumberFormat="1" applyFont="1"/>
    <xf numFmtId="0" fontId="47" fillId="0" borderId="0" xfId="0" applyFont="1" applyAlignment="1">
      <alignment wrapText="1"/>
    </xf>
    <xf numFmtId="177" fontId="9" fillId="7" borderId="0" xfId="0" applyNumberFormat="1" applyFont="1" applyFill="1" applyAlignment="1" applyProtection="1">
      <alignment horizontal="center"/>
      <protection locked="0"/>
    </xf>
    <xf numFmtId="0" fontId="2" fillId="4" borderId="43" xfId="9" applyNumberFormat="1" applyFont="1" applyFill="1" applyBorder="1" applyAlignment="1" applyProtection="1">
      <alignment horizontal="center"/>
      <protection locked="0"/>
    </xf>
    <xf numFmtId="0" fontId="2" fillId="4" borderId="4" xfId="9" applyNumberFormat="1" applyFont="1" applyFill="1" applyBorder="1" applyAlignment="1" applyProtection="1">
      <alignment horizontal="center"/>
      <protection locked="0"/>
    </xf>
    <xf numFmtId="1" fontId="52" fillId="4" borderId="58" xfId="20" applyNumberFormat="1" applyFont="1" applyFill="1" applyBorder="1" applyAlignment="1" applyProtection="1">
      <alignment horizontal="center" wrapText="1"/>
      <protection locked="0"/>
    </xf>
    <xf numFmtId="0" fontId="17" fillId="4" borderId="29" xfId="20" applyFont="1" applyFill="1" applyBorder="1" applyProtection="1">
      <protection locked="0"/>
    </xf>
    <xf numFmtId="4" fontId="54" fillId="4" borderId="29" xfId="20" applyNumberFormat="1" applyFont="1" applyFill="1" applyBorder="1" applyProtection="1">
      <protection locked="0"/>
    </xf>
    <xf numFmtId="0" fontId="17" fillId="4" borderId="13" xfId="20" applyFont="1" applyFill="1" applyBorder="1" applyAlignment="1" applyProtection="1">
      <alignment wrapText="1"/>
      <protection locked="0"/>
    </xf>
    <xf numFmtId="0" fontId="17" fillId="4" borderId="10" xfId="20" applyFont="1" applyFill="1" applyBorder="1" applyProtection="1">
      <protection locked="0"/>
    </xf>
    <xf numFmtId="4" fontId="55" fillId="4" borderId="10" xfId="9" applyNumberFormat="1" applyFont="1" applyFill="1" applyBorder="1" applyAlignment="1" applyProtection="1">
      <protection locked="0"/>
    </xf>
    <xf numFmtId="0" fontId="17" fillId="4" borderId="0" xfId="20" applyFont="1" applyFill="1" applyAlignment="1" applyProtection="1">
      <alignment wrapText="1"/>
      <protection locked="0"/>
    </xf>
    <xf numFmtId="0" fontId="17" fillId="4" borderId="30" xfId="20" applyFont="1" applyFill="1" applyBorder="1" applyProtection="1">
      <protection locked="0"/>
    </xf>
    <xf numFmtId="4" fontId="54" fillId="4" borderId="30" xfId="20" applyNumberFormat="1" applyFont="1" applyFill="1" applyBorder="1" applyProtection="1">
      <protection locked="0"/>
    </xf>
    <xf numFmtId="0" fontId="17" fillId="4" borderId="42" xfId="20" applyFont="1" applyFill="1" applyBorder="1" applyAlignment="1" applyProtection="1">
      <alignment wrapText="1"/>
      <protection locked="0"/>
    </xf>
    <xf numFmtId="0" fontId="56" fillId="0" borderId="0" xfId="0" applyFont="1"/>
    <xf numFmtId="0" fontId="57" fillId="0" borderId="0" xfId="0" applyFont="1"/>
    <xf numFmtId="17" fontId="57" fillId="0" borderId="0" xfId="0" applyNumberFormat="1" applyFont="1"/>
    <xf numFmtId="0" fontId="17" fillId="0" borderId="1" xfId="20" applyFont="1" applyBorder="1" applyAlignment="1">
      <alignment horizontal="center"/>
    </xf>
    <xf numFmtId="0" fontId="17" fillId="0" borderId="62" xfId="20" applyFont="1" applyBorder="1" applyAlignment="1">
      <alignment horizontal="center"/>
    </xf>
    <xf numFmtId="0" fontId="17" fillId="0" borderId="83" xfId="20" applyFont="1" applyBorder="1" applyAlignment="1">
      <alignment horizontal="center"/>
    </xf>
    <xf numFmtId="2" fontId="17" fillId="0" borderId="5" xfId="0" applyNumberFormat="1" applyFont="1" applyBorder="1" applyAlignment="1">
      <alignment horizontal="center"/>
    </xf>
    <xf numFmtId="0" fontId="2" fillId="4" borderId="85" xfId="20" applyFill="1" applyBorder="1" applyAlignment="1" applyProtection="1">
      <alignment horizontal="center"/>
      <protection locked="0"/>
    </xf>
    <xf numFmtId="2" fontId="17" fillId="0" borderId="87" xfId="0" applyNumberFormat="1" applyFont="1" applyBorder="1" applyAlignment="1">
      <alignment horizontal="center"/>
    </xf>
    <xf numFmtId="2" fontId="2" fillId="4" borderId="88" xfId="20" applyNumberFormat="1" applyFill="1" applyBorder="1" applyAlignment="1" applyProtection="1">
      <alignment horizontal="center"/>
      <protection locked="0"/>
    </xf>
    <xf numFmtId="0" fontId="2" fillId="0" borderId="0" xfId="20" applyAlignment="1">
      <alignment vertical="center" wrapText="1"/>
    </xf>
    <xf numFmtId="0" fontId="2" fillId="0" borderId="42" xfId="20" applyBorder="1" applyAlignment="1">
      <alignment vertical="center" wrapText="1"/>
    </xf>
    <xf numFmtId="4" fontId="2" fillId="8" borderId="51" xfId="20" applyNumberFormat="1" applyFill="1" applyBorder="1" applyAlignment="1">
      <alignment horizontal="right"/>
    </xf>
    <xf numFmtId="174" fontId="11" fillId="0" borderId="43" xfId="20" applyNumberFormat="1" applyFont="1" applyBorder="1" applyAlignment="1">
      <alignment horizontal="center"/>
    </xf>
    <xf numFmtId="4" fontId="54" fillId="7" borderId="8" xfId="20" applyNumberFormat="1" applyFont="1" applyFill="1" applyBorder="1" applyProtection="1">
      <protection locked="0"/>
    </xf>
    <xf numFmtId="4" fontId="54" fillId="7" borderId="27" xfId="20" applyNumberFormat="1" applyFont="1" applyFill="1" applyBorder="1" applyProtection="1">
      <protection locked="0"/>
    </xf>
    <xf numFmtId="4" fontId="54" fillId="7" borderId="49" xfId="20" applyNumberFormat="1" applyFont="1" applyFill="1" applyBorder="1" applyProtection="1">
      <protection locked="0"/>
    </xf>
    <xf numFmtId="0" fontId="11" fillId="0" borderId="7" xfId="20" applyFont="1" applyBorder="1" applyAlignment="1">
      <alignment horizontal="left"/>
    </xf>
    <xf numFmtId="0" fontId="11" fillId="0" borderId="57" xfId="20" applyFont="1" applyBorder="1" applyAlignment="1">
      <alignment horizontal="left" wrapText="1"/>
    </xf>
    <xf numFmtId="0" fontId="11" fillId="0" borderId="43" xfId="20" applyFont="1" applyBorder="1" applyAlignment="1">
      <alignment horizontal="left"/>
    </xf>
    <xf numFmtId="0" fontId="2" fillId="0" borderId="7" xfId="20" applyBorder="1" applyAlignment="1">
      <alignment horizontal="left"/>
    </xf>
    <xf numFmtId="0" fontId="2" fillId="0" borderId="89" xfId="20" applyBorder="1" applyAlignment="1">
      <alignment horizontal="left" wrapText="1"/>
    </xf>
    <xf numFmtId="0" fontId="2" fillId="0" borderId="90" xfId="20" applyBorder="1" applyAlignment="1">
      <alignment horizontal="left" wrapText="1"/>
    </xf>
    <xf numFmtId="0" fontId="17" fillId="16" borderId="57" xfId="20" applyFont="1" applyFill="1" applyBorder="1" applyAlignment="1">
      <alignment horizontal="left"/>
    </xf>
    <xf numFmtId="0" fontId="17" fillId="16" borderId="48" xfId="20" applyFont="1" applyFill="1" applyBorder="1" applyAlignment="1">
      <alignment wrapText="1"/>
    </xf>
    <xf numFmtId="0" fontId="17" fillId="16" borderId="89" xfId="20" applyFont="1" applyFill="1" applyBorder="1" applyAlignment="1">
      <alignment horizontal="left" wrapText="1"/>
    </xf>
    <xf numFmtId="0" fontId="17" fillId="16" borderId="26" xfId="20" applyFont="1" applyFill="1" applyBorder="1" applyAlignment="1">
      <alignment horizontal="left" wrapText="1"/>
    </xf>
    <xf numFmtId="0" fontId="17" fillId="16" borderId="48" xfId="20" applyFont="1" applyFill="1" applyBorder="1" applyAlignment="1">
      <alignment horizontal="left"/>
    </xf>
    <xf numFmtId="0" fontId="17" fillId="16" borderId="7" xfId="20" applyFont="1" applyFill="1" applyBorder="1" applyAlignment="1">
      <alignment horizontal="left"/>
    </xf>
    <xf numFmtId="0" fontId="2" fillId="8" borderId="8" xfId="20" applyFill="1" applyBorder="1"/>
    <xf numFmtId="0" fontId="2" fillId="8" borderId="27" xfId="20" applyFill="1" applyBorder="1"/>
    <xf numFmtId="0" fontId="2" fillId="4" borderId="10" xfId="20" applyFill="1" applyBorder="1" applyProtection="1">
      <protection locked="0"/>
    </xf>
    <xf numFmtId="0" fontId="2" fillId="4" borderId="30" xfId="20" applyFill="1" applyBorder="1" applyProtection="1">
      <protection locked="0"/>
    </xf>
    <xf numFmtId="0" fontId="2" fillId="0" borderId="16" xfId="20" applyBorder="1" applyAlignment="1">
      <alignment horizontal="center"/>
    </xf>
    <xf numFmtId="0" fontId="2" fillId="0" borderId="46" xfId="20" applyBorder="1" applyAlignment="1">
      <alignment horizontal="center"/>
    </xf>
    <xf numFmtId="0" fontId="9" fillId="10" borderId="16" xfId="0" applyFont="1" applyFill="1" applyBorder="1" applyAlignment="1">
      <alignment horizontal="center"/>
    </xf>
    <xf numFmtId="0" fontId="9" fillId="10" borderId="16" xfId="0" applyFont="1" applyFill="1" applyBorder="1"/>
    <xf numFmtId="0" fontId="9" fillId="10" borderId="17" xfId="0" applyFont="1" applyFill="1" applyBorder="1" applyAlignment="1">
      <alignment horizontal="right"/>
    </xf>
    <xf numFmtId="4" fontId="26" fillId="10" borderId="27" xfId="0" applyNumberFormat="1" applyFont="1" applyFill="1" applyBorder="1" applyAlignment="1">
      <alignment horizontal="right"/>
    </xf>
    <xf numFmtId="0" fontId="9" fillId="9" borderId="16" xfId="0" applyFont="1" applyFill="1" applyBorder="1" applyAlignment="1">
      <alignment horizontal="center"/>
    </xf>
    <xf numFmtId="0" fontId="9" fillId="9" borderId="16" xfId="0" applyFont="1" applyFill="1" applyBorder="1"/>
    <xf numFmtId="0" fontId="9" fillId="9" borderId="17" xfId="0" applyFont="1" applyFill="1" applyBorder="1" applyAlignment="1">
      <alignment horizontal="right"/>
    </xf>
    <xf numFmtId="4" fontId="26" fillId="9" borderId="27" xfId="0" applyNumberFormat="1" applyFont="1" applyFill="1" applyBorder="1" applyAlignment="1">
      <alignment horizontal="right"/>
    </xf>
    <xf numFmtId="0" fontId="9" fillId="9" borderId="17" xfId="0" applyFont="1" applyFill="1" applyBorder="1" applyAlignment="1">
      <alignment horizontal="right" wrapText="1"/>
    </xf>
    <xf numFmtId="0" fontId="9" fillId="11" borderId="16" xfId="0" applyFont="1" applyFill="1" applyBorder="1" applyAlignment="1">
      <alignment horizontal="center"/>
    </xf>
    <xf numFmtId="0" fontId="9" fillId="11" borderId="16" xfId="0" applyFont="1" applyFill="1" applyBorder="1"/>
    <xf numFmtId="0" fontId="9" fillId="11" borderId="17" xfId="0" applyFont="1" applyFill="1" applyBorder="1" applyAlignment="1">
      <alignment horizontal="right"/>
    </xf>
    <xf numFmtId="4" fontId="26" fillId="11" borderId="27" xfId="0" applyNumberFormat="1" applyFont="1" applyFill="1" applyBorder="1" applyAlignment="1">
      <alignment horizontal="right"/>
    </xf>
    <xf numFmtId="0" fontId="9" fillId="12" borderId="16" xfId="0" applyFont="1" applyFill="1" applyBorder="1" applyAlignment="1">
      <alignment horizontal="center"/>
    </xf>
    <xf numFmtId="0" fontId="9" fillId="12" borderId="16" xfId="0" applyFont="1" applyFill="1" applyBorder="1"/>
    <xf numFmtId="0" fontId="9" fillId="12" borderId="17" xfId="0" applyFont="1" applyFill="1" applyBorder="1" applyAlignment="1">
      <alignment horizontal="right"/>
    </xf>
    <xf numFmtId="4" fontId="26" fillId="12" borderId="27" xfId="0" applyNumberFormat="1" applyFont="1" applyFill="1" applyBorder="1" applyAlignment="1">
      <alignment horizontal="right"/>
    </xf>
    <xf numFmtId="0" fontId="9" fillId="13" borderId="16" xfId="0" applyFont="1" applyFill="1" applyBorder="1"/>
    <xf numFmtId="0" fontId="9" fillId="14" borderId="16" xfId="0" applyFont="1" applyFill="1" applyBorder="1"/>
    <xf numFmtId="0" fontId="9" fillId="11" borderId="80" xfId="0" applyFont="1" applyFill="1" applyBorder="1" applyAlignment="1">
      <alignment horizontal="center"/>
    </xf>
    <xf numFmtId="4" fontId="9" fillId="20" borderId="50" xfId="0" applyNumberFormat="1" applyFont="1" applyFill="1" applyBorder="1" applyProtection="1">
      <protection locked="0"/>
    </xf>
    <xf numFmtId="0" fontId="9" fillId="0" borderId="68" xfId="0" applyFont="1" applyBorder="1"/>
    <xf numFmtId="0" fontId="9" fillId="10" borderId="92" xfId="0" applyFont="1" applyFill="1" applyBorder="1"/>
    <xf numFmtId="0" fontId="9" fillId="9" borderId="92" xfId="0" applyFont="1" applyFill="1" applyBorder="1"/>
    <xf numFmtId="0" fontId="24" fillId="14" borderId="16" xfId="0" applyFont="1" applyFill="1" applyBorder="1"/>
    <xf numFmtId="0" fontId="24" fillId="13" borderId="16" xfId="0" applyFont="1" applyFill="1" applyBorder="1"/>
    <xf numFmtId="0" fontId="9" fillId="0" borderId="67" xfId="0" applyFont="1" applyBorder="1"/>
    <xf numFmtId="0" fontId="40" fillId="0" borderId="6" xfId="20" applyFont="1" applyBorder="1" applyAlignment="1">
      <alignment horizontal="center"/>
    </xf>
    <xf numFmtId="0" fontId="40" fillId="0" borderId="0" xfId="20" applyFont="1" applyAlignment="1">
      <alignment horizontal="center"/>
    </xf>
    <xf numFmtId="0" fontId="40" fillId="0" borderId="3" xfId="20" applyFont="1" applyBorder="1"/>
    <xf numFmtId="0" fontId="40" fillId="0" borderId="0" xfId="20" applyFont="1"/>
    <xf numFmtId="0" fontId="40" fillId="0" borderId="17" xfId="20" applyFont="1" applyBorder="1"/>
    <xf numFmtId="0" fontId="40" fillId="8" borderId="0" xfId="20" applyFont="1" applyFill="1"/>
    <xf numFmtId="0" fontId="40" fillId="0" borderId="47" xfId="20" applyFont="1" applyBorder="1"/>
    <xf numFmtId="0" fontId="41" fillId="0" borderId="33" xfId="20" applyFont="1" applyBorder="1"/>
    <xf numFmtId="0" fontId="40" fillId="0" borderId="45" xfId="20" applyFont="1" applyBorder="1"/>
    <xf numFmtId="0" fontId="41" fillId="0" borderId="44" xfId="20" applyFont="1" applyBorder="1"/>
    <xf numFmtId="0" fontId="42" fillId="0" borderId="3" xfId="20" applyFont="1" applyBorder="1"/>
    <xf numFmtId="0" fontId="42" fillId="0" borderId="17" xfId="20" applyFont="1" applyBorder="1"/>
    <xf numFmtId="0" fontId="42" fillId="0" borderId="33" xfId="20" applyFont="1" applyBorder="1"/>
    <xf numFmtId="0" fontId="42" fillId="0" borderId="38" xfId="20" applyFont="1" applyBorder="1" applyAlignment="1">
      <alignment wrapText="1"/>
    </xf>
    <xf numFmtId="0" fontId="42" fillId="0" borderId="17" xfId="20" applyFont="1" applyBorder="1" applyAlignment="1">
      <alignment wrapText="1"/>
    </xf>
    <xf numFmtId="179" fontId="43" fillId="7" borderId="43" xfId="20" applyNumberFormat="1" applyFont="1" applyFill="1" applyBorder="1" applyAlignment="1" applyProtection="1">
      <alignment horizontal="center" wrapText="1"/>
      <protection locked="0"/>
    </xf>
    <xf numFmtId="180" fontId="59" fillId="4" borderId="4" xfId="20" applyNumberFormat="1" applyFont="1" applyFill="1" applyBorder="1" applyAlignment="1" applyProtection="1">
      <alignment horizontal="center" wrapText="1"/>
      <protection locked="0"/>
    </xf>
    <xf numFmtId="179" fontId="59" fillId="4" borderId="4" xfId="20" applyNumberFormat="1" applyFont="1" applyFill="1" applyBorder="1" applyAlignment="1" applyProtection="1">
      <alignment horizontal="center" wrapText="1"/>
      <protection locked="0"/>
    </xf>
    <xf numFmtId="181" fontId="59" fillId="4" borderId="4" xfId="20" applyNumberFormat="1" applyFont="1" applyFill="1" applyBorder="1" applyAlignment="1" applyProtection="1">
      <alignment horizontal="center" wrapText="1"/>
      <protection locked="0"/>
    </xf>
    <xf numFmtId="0" fontId="17" fillId="0" borderId="96" xfId="20" applyFont="1" applyBorder="1" applyAlignment="1">
      <alignment horizontal="center"/>
    </xf>
    <xf numFmtId="0" fontId="17" fillId="21" borderId="33" xfId="20" applyFont="1" applyFill="1" applyBorder="1"/>
    <xf numFmtId="4" fontId="17" fillId="21" borderId="41" xfId="20" applyNumberFormat="1" applyFont="1" applyFill="1" applyBorder="1" applyAlignment="1">
      <alignment horizontal="right"/>
    </xf>
    <xf numFmtId="4" fontId="17" fillId="21" borderId="32" xfId="20" applyNumberFormat="1" applyFont="1" applyFill="1" applyBorder="1" applyAlignment="1">
      <alignment horizontal="right"/>
    </xf>
    <xf numFmtId="4" fontId="11" fillId="21" borderId="35" xfId="20" applyNumberFormat="1" applyFont="1" applyFill="1" applyBorder="1" applyAlignment="1">
      <alignment horizontal="left" indent="2"/>
    </xf>
    <xf numFmtId="0" fontId="17" fillId="12" borderId="17" xfId="20" applyFont="1" applyFill="1" applyBorder="1"/>
    <xf numFmtId="4" fontId="17" fillId="12" borderId="5" xfId="20" applyNumberFormat="1" applyFont="1" applyFill="1" applyBorder="1" applyAlignment="1">
      <alignment horizontal="right"/>
    </xf>
    <xf numFmtId="4" fontId="11" fillId="12" borderId="35" xfId="20" applyNumberFormat="1" applyFont="1" applyFill="1" applyBorder="1" applyAlignment="1">
      <alignment horizontal="left" indent="2"/>
    </xf>
    <xf numFmtId="0" fontId="17" fillId="22" borderId="13" xfId="20" applyFont="1" applyFill="1" applyBorder="1" applyAlignment="1">
      <alignment wrapText="1"/>
    </xf>
    <xf numFmtId="4" fontId="17" fillId="22" borderId="41" xfId="20" applyNumberFormat="1" applyFont="1" applyFill="1" applyBorder="1"/>
    <xf numFmtId="4" fontId="11" fillId="22" borderId="35" xfId="20" applyNumberFormat="1" applyFont="1" applyFill="1" applyBorder="1" applyAlignment="1">
      <alignment horizontal="left" indent="2"/>
    </xf>
    <xf numFmtId="0" fontId="17" fillId="23" borderId="17" xfId="20" applyFont="1" applyFill="1" applyBorder="1" applyAlignment="1">
      <alignment wrapText="1"/>
    </xf>
    <xf numFmtId="4" fontId="17" fillId="23" borderId="41" xfId="20" applyNumberFormat="1" applyFont="1" applyFill="1" applyBorder="1"/>
    <xf numFmtId="4" fontId="11" fillId="23" borderId="17" xfId="20" applyNumberFormat="1" applyFont="1" applyFill="1" applyBorder="1" applyAlignment="1">
      <alignment horizontal="left" indent="2"/>
    </xf>
    <xf numFmtId="3" fontId="11" fillId="24" borderId="43" xfId="20" applyNumberFormat="1" applyFont="1" applyFill="1" applyBorder="1" applyAlignment="1" applyProtection="1">
      <alignment horizontal="center"/>
      <protection locked="0"/>
    </xf>
    <xf numFmtId="0" fontId="11" fillId="7" borderId="43" xfId="20" applyFont="1" applyFill="1" applyBorder="1" applyAlignment="1" applyProtection="1">
      <alignment horizontal="center"/>
      <protection locked="0"/>
    </xf>
    <xf numFmtId="0" fontId="11" fillId="7" borderId="43" xfId="20" applyFont="1" applyFill="1" applyBorder="1" applyAlignment="1" applyProtection="1">
      <alignment horizontal="center" wrapText="1"/>
      <protection locked="0"/>
    </xf>
    <xf numFmtId="4" fontId="2" fillId="7" borderId="27" xfId="20" applyNumberFormat="1" applyFill="1" applyBorder="1" applyAlignment="1" applyProtection="1">
      <alignment horizontal="center"/>
      <protection locked="0"/>
    </xf>
    <xf numFmtId="4" fontId="2" fillId="7" borderId="43" xfId="9" applyNumberFormat="1" applyFont="1" applyFill="1" applyBorder="1" applyAlignment="1" applyProtection="1">
      <alignment horizontal="center"/>
      <protection locked="0"/>
    </xf>
    <xf numFmtId="171" fontId="11" fillId="7" borderId="14" xfId="20" applyNumberFormat="1" applyFont="1" applyFill="1" applyBorder="1" applyAlignment="1" applyProtection="1">
      <alignment horizontal="center"/>
      <protection locked="0"/>
    </xf>
    <xf numFmtId="0" fontId="11" fillId="7" borderId="27" xfId="20" applyFont="1" applyFill="1" applyBorder="1" applyAlignment="1" applyProtection="1">
      <alignment horizontal="center"/>
      <protection locked="0"/>
    </xf>
    <xf numFmtId="4" fontId="11" fillId="7" borderId="27" xfId="20" applyNumberFormat="1" applyFont="1" applyFill="1" applyBorder="1" applyAlignment="1" applyProtection="1">
      <alignment horizontal="right"/>
      <protection locked="0"/>
    </xf>
    <xf numFmtId="4" fontId="2" fillId="7" borderId="27" xfId="9" applyNumberFormat="1" applyFont="1" applyFill="1" applyBorder="1" applyAlignment="1" applyProtection="1">
      <protection locked="0"/>
    </xf>
    <xf numFmtId="4" fontId="2" fillId="7" borderId="49" xfId="9" applyNumberFormat="1" applyFont="1" applyFill="1" applyBorder="1" applyAlignment="1" applyProtection="1">
      <protection locked="0"/>
    </xf>
    <xf numFmtId="0" fontId="60" fillId="4" borderId="0" xfId="20" applyFont="1" applyFill="1" applyProtection="1">
      <protection locked="0"/>
    </xf>
    <xf numFmtId="17" fontId="11" fillId="10" borderId="4" xfId="20" applyNumberFormat="1" applyFont="1" applyFill="1" applyBorder="1" applyAlignment="1">
      <alignment horizontal="center" wrapText="1"/>
    </xf>
    <xf numFmtId="3" fontId="22" fillId="7" borderId="29" xfId="9" applyNumberFormat="1" applyFont="1" applyFill="1" applyBorder="1" applyAlignment="1" applyProtection="1">
      <alignment horizontal="center"/>
      <protection locked="0"/>
    </xf>
    <xf numFmtId="3" fontId="22" fillId="7" borderId="30" xfId="9" applyNumberFormat="1" applyFont="1" applyFill="1" applyBorder="1" applyAlignment="1" applyProtection="1">
      <alignment horizontal="center"/>
      <protection locked="0"/>
    </xf>
    <xf numFmtId="0" fontId="15" fillId="0" borderId="0" xfId="0" applyFont="1"/>
    <xf numFmtId="0" fontId="4" fillId="0" borderId="0" xfId="0" applyFont="1"/>
    <xf numFmtId="4" fontId="34" fillId="5" borderId="0" xfId="0" applyNumberFormat="1" applyFont="1" applyFill="1" applyAlignment="1">
      <alignment horizontal="right"/>
    </xf>
    <xf numFmtId="4" fontId="60" fillId="5" borderId="10" xfId="20" applyNumberFormat="1" applyFont="1" applyFill="1" applyBorder="1"/>
    <xf numFmtId="0" fontId="11" fillId="25" borderId="27" xfId="20" applyFont="1" applyFill="1" applyBorder="1" applyAlignment="1" applyProtection="1">
      <alignment horizontal="center"/>
      <protection locked="0"/>
    </xf>
    <xf numFmtId="174" fontId="11" fillId="7" borderId="4" xfId="20" applyNumberFormat="1" applyFont="1" applyFill="1" applyBorder="1" applyAlignment="1" applyProtection="1">
      <alignment horizontal="center"/>
      <protection locked="0"/>
    </xf>
    <xf numFmtId="0" fontId="63" fillId="0" borderId="0" xfId="20" applyFont="1" applyAlignment="1">
      <alignment horizontal="center" wrapText="1"/>
    </xf>
    <xf numFmtId="0" fontId="64" fillId="5" borderId="0" xfId="20" applyFont="1" applyFill="1"/>
    <xf numFmtId="174" fontId="11" fillId="24" borderId="4" xfId="20" applyNumberFormat="1" applyFont="1" applyFill="1" applyBorder="1" applyAlignment="1" applyProtection="1">
      <alignment horizontal="center"/>
      <protection locked="0"/>
    </xf>
    <xf numFmtId="0" fontId="18" fillId="0" borderId="0" xfId="13" applyAlignment="1" applyProtection="1">
      <alignment wrapText="1"/>
    </xf>
    <xf numFmtId="0" fontId="68" fillId="0" borderId="0" xfId="0" applyFont="1" applyAlignment="1">
      <alignment wrapText="1"/>
    </xf>
    <xf numFmtId="0" fontId="69" fillId="0" borderId="0" xfId="0" applyFont="1" applyAlignment="1">
      <alignment wrapText="1"/>
    </xf>
    <xf numFmtId="0" fontId="71" fillId="0" borderId="0" xfId="20" applyFont="1" applyAlignment="1">
      <alignment horizontal="center" wrapText="1"/>
    </xf>
    <xf numFmtId="43" fontId="11" fillId="25" borderId="27" xfId="221" applyFont="1" applyFill="1" applyBorder="1" applyAlignment="1" applyProtection="1">
      <alignment horizontal="center"/>
      <protection locked="0"/>
    </xf>
    <xf numFmtId="43" fontId="33" fillId="25" borderId="30" xfId="221" applyFont="1" applyFill="1" applyBorder="1" applyAlignment="1" applyProtection="1">
      <alignment horizontal="center"/>
    </xf>
    <xf numFmtId="0" fontId="9" fillId="27" borderId="16" xfId="0" applyFont="1" applyFill="1" applyBorder="1" applyAlignment="1">
      <alignment horizontal="center"/>
    </xf>
    <xf numFmtId="0" fontId="9" fillId="27" borderId="16" xfId="0" applyFont="1" applyFill="1" applyBorder="1"/>
    <xf numFmtId="0" fontId="9" fillId="27" borderId="17" xfId="0" applyFont="1" applyFill="1" applyBorder="1" applyAlignment="1">
      <alignment horizontal="right" wrapText="1"/>
    </xf>
    <xf numFmtId="4" fontId="26" fillId="27" borderId="27" xfId="0" applyNumberFormat="1" applyFont="1" applyFill="1" applyBorder="1" applyAlignment="1">
      <alignment horizontal="right"/>
    </xf>
    <xf numFmtId="4" fontId="9" fillId="20" borderId="52" xfId="0" applyNumberFormat="1" applyFont="1" applyFill="1" applyBorder="1" applyProtection="1">
      <protection locked="0"/>
    </xf>
    <xf numFmtId="4" fontId="9" fillId="20" borderId="40" xfId="0" applyNumberFormat="1" applyFont="1" applyFill="1" applyBorder="1" applyProtection="1">
      <protection locked="0"/>
    </xf>
    <xf numFmtId="0" fontId="9" fillId="24" borderId="0" xfId="0" applyFont="1" applyFill="1" applyAlignment="1">
      <alignment horizontal="center"/>
    </xf>
    <xf numFmtId="0" fontId="9" fillId="24" borderId="33" xfId="0" applyFont="1" applyFill="1" applyBorder="1" applyAlignment="1">
      <alignment horizontal="center"/>
    </xf>
    <xf numFmtId="17" fontId="11" fillId="24" borderId="4" xfId="20" applyNumberFormat="1" applyFont="1" applyFill="1" applyBorder="1" applyAlignment="1">
      <alignment horizontal="center" wrapText="1"/>
    </xf>
    <xf numFmtId="17" fontId="11" fillId="24" borderId="43" xfId="20" applyNumberFormat="1" applyFont="1" applyFill="1" applyBorder="1" applyAlignment="1">
      <alignment horizontal="center" wrapText="1"/>
    </xf>
    <xf numFmtId="0" fontId="9" fillId="10" borderId="17" xfId="0" applyFont="1" applyFill="1" applyBorder="1" applyAlignment="1">
      <alignment horizontal="right" wrapText="1"/>
    </xf>
    <xf numFmtId="0" fontId="9" fillId="10" borderId="80" xfId="0" applyFont="1" applyFill="1" applyBorder="1"/>
    <xf numFmtId="0" fontId="9" fillId="10" borderId="93" xfId="0" applyFont="1" applyFill="1" applyBorder="1"/>
    <xf numFmtId="0" fontId="9" fillId="10" borderId="80" xfId="0" applyFont="1" applyFill="1" applyBorder="1" applyAlignment="1">
      <alignment horizontal="center"/>
    </xf>
    <xf numFmtId="0" fontId="9" fillId="10" borderId="46" xfId="0" applyFont="1" applyFill="1" applyBorder="1"/>
    <xf numFmtId="0" fontId="9" fillId="10" borderId="95" xfId="0" applyFont="1" applyFill="1" applyBorder="1"/>
    <xf numFmtId="0" fontId="9" fillId="14" borderId="46" xfId="0" applyFont="1" applyFill="1" applyBorder="1"/>
    <xf numFmtId="4" fontId="72" fillId="25" borderId="10" xfId="0" applyNumberFormat="1" applyFont="1" applyFill="1" applyBorder="1"/>
    <xf numFmtId="4" fontId="22" fillId="25" borderId="10" xfId="20" applyNumberFormat="1" applyFont="1" applyFill="1" applyBorder="1" applyProtection="1">
      <protection locked="0"/>
    </xf>
    <xf numFmtId="4" fontId="2" fillId="4" borderId="64" xfId="20" applyNumberFormat="1" applyFill="1" applyBorder="1" applyProtection="1">
      <protection locked="0"/>
    </xf>
    <xf numFmtId="4" fontId="2" fillId="4" borderId="58" xfId="20" applyNumberFormat="1" applyFill="1" applyBorder="1" applyProtection="1">
      <protection locked="0"/>
    </xf>
    <xf numFmtId="4" fontId="22" fillId="7" borderId="4" xfId="20" applyNumberFormat="1" applyFont="1" applyFill="1" applyBorder="1" applyProtection="1">
      <protection locked="0"/>
    </xf>
    <xf numFmtId="4" fontId="2" fillId="4" borderId="81" xfId="20" applyNumberFormat="1" applyFill="1" applyBorder="1" applyProtection="1">
      <protection locked="0"/>
    </xf>
    <xf numFmtId="4" fontId="2" fillId="4" borderId="7" xfId="20" applyNumberFormat="1" applyFill="1" applyBorder="1" applyProtection="1">
      <protection locked="0"/>
    </xf>
    <xf numFmtId="4" fontId="17" fillId="12" borderId="41" xfId="20" applyNumberFormat="1" applyFont="1" applyFill="1" applyBorder="1" applyAlignment="1">
      <alignment horizontal="right"/>
    </xf>
    <xf numFmtId="4" fontId="17" fillId="26" borderId="32" xfId="20" applyNumberFormat="1" applyFont="1" applyFill="1" applyBorder="1" applyAlignment="1">
      <alignment horizontal="right"/>
    </xf>
    <xf numFmtId="0" fontId="11" fillId="25" borderId="81" xfId="20" applyFont="1" applyFill="1" applyBorder="1" applyAlignment="1" applyProtection="1">
      <alignment horizontal="center"/>
      <protection locked="0"/>
    </xf>
    <xf numFmtId="4" fontId="22" fillId="4" borderId="58" xfId="9" applyNumberFormat="1" applyFont="1" applyFill="1" applyBorder="1" applyAlignment="1" applyProtection="1">
      <protection locked="0"/>
    </xf>
    <xf numFmtId="4" fontId="73" fillId="7" borderId="4" xfId="0" applyNumberFormat="1" applyFont="1" applyFill="1" applyBorder="1" applyProtection="1">
      <protection locked="0"/>
    </xf>
    <xf numFmtId="174" fontId="43" fillId="0" borderId="43" xfId="20" applyNumberFormat="1" applyFont="1" applyBorder="1" applyAlignment="1">
      <alignment horizontal="center"/>
    </xf>
    <xf numFmtId="4" fontId="33" fillId="25" borderId="4" xfId="20" applyNumberFormat="1" applyFont="1" applyFill="1" applyBorder="1" applyAlignment="1" applyProtection="1">
      <alignment horizontal="right"/>
      <protection locked="0"/>
    </xf>
    <xf numFmtId="0" fontId="2" fillId="0" borderId="64" xfId="20" applyBorder="1"/>
    <xf numFmtId="4" fontId="2" fillId="0" borderId="52" xfId="20" applyNumberFormat="1" applyBorder="1" applyAlignment="1">
      <alignment horizontal="right"/>
    </xf>
    <xf numFmtId="0" fontId="2" fillId="0" borderId="11" xfId="20" applyBorder="1"/>
    <xf numFmtId="0" fontId="2" fillId="0" borderId="97" xfId="20" applyBorder="1" applyAlignment="1">
      <alignment horizontal="center"/>
    </xf>
    <xf numFmtId="4" fontId="2" fillId="0" borderId="97" xfId="20" applyNumberFormat="1" applyBorder="1" applyAlignment="1">
      <alignment horizontal="right"/>
    </xf>
    <xf numFmtId="4" fontId="11" fillId="0" borderId="42" xfId="20" applyNumberFormat="1" applyFont="1" applyBorder="1" applyAlignment="1">
      <alignment horizontal="left" indent="2"/>
    </xf>
    <xf numFmtId="4" fontId="9" fillId="0" borderId="0" xfId="0" applyNumberFormat="1" applyFont="1"/>
    <xf numFmtId="0" fontId="9" fillId="27" borderId="16" xfId="0" applyFont="1" applyFill="1" applyBorder="1" applyAlignment="1">
      <alignment wrapText="1"/>
    </xf>
    <xf numFmtId="0" fontId="57" fillId="29" borderId="55" xfId="0" applyFont="1" applyFill="1" applyBorder="1" applyAlignment="1">
      <alignment horizontal="center"/>
    </xf>
    <xf numFmtId="0" fontId="57" fillId="29" borderId="55" xfId="0" applyFont="1" applyFill="1" applyBorder="1"/>
    <xf numFmtId="43" fontId="9" fillId="10" borderId="16" xfId="221" applyFont="1" applyFill="1" applyBorder="1" applyProtection="1"/>
    <xf numFmtId="43" fontId="9" fillId="9" borderId="16" xfId="221" applyFont="1" applyFill="1" applyBorder="1" applyProtection="1"/>
    <xf numFmtId="43" fontId="9" fillId="10" borderId="80" xfId="221" applyFont="1" applyFill="1" applyBorder="1" applyProtection="1"/>
    <xf numFmtId="43" fontId="9" fillId="13" borderId="16" xfId="221" applyFont="1" applyFill="1" applyBorder="1" applyProtection="1"/>
    <xf numFmtId="43" fontId="9" fillId="14" borderId="16" xfId="221" applyFont="1" applyFill="1" applyBorder="1" applyProtection="1"/>
    <xf numFmtId="43" fontId="9" fillId="14" borderId="46" xfId="221" applyFont="1" applyFill="1" applyBorder="1" applyProtection="1"/>
    <xf numFmtId="43" fontId="24" fillId="13" borderId="16" xfId="221" applyFont="1" applyFill="1" applyBorder="1" applyProtection="1"/>
    <xf numFmtId="43" fontId="24" fillId="14" borderId="16" xfId="221" applyFont="1" applyFill="1" applyBorder="1" applyProtection="1"/>
    <xf numFmtId="43" fontId="57" fillId="29" borderId="55" xfId="221" applyFont="1" applyFill="1" applyBorder="1" applyAlignment="1" applyProtection="1">
      <alignment horizontal="right"/>
    </xf>
    <xf numFmtId="2" fontId="57" fillId="29" borderId="55" xfId="0" applyNumberFormat="1" applyFont="1" applyFill="1" applyBorder="1" applyAlignment="1">
      <alignment horizontal="right"/>
    </xf>
    <xf numFmtId="2" fontId="57" fillId="29" borderId="66" xfId="0" applyNumberFormat="1" applyFont="1" applyFill="1" applyBorder="1"/>
    <xf numFmtId="0" fontId="75" fillId="12" borderId="91" xfId="0" applyFont="1" applyFill="1" applyBorder="1"/>
    <xf numFmtId="0" fontId="75" fillId="9" borderId="91" xfId="0" applyFont="1" applyFill="1" applyBorder="1" applyAlignment="1">
      <alignment horizontal="center"/>
    </xf>
    <xf numFmtId="0" fontId="57" fillId="28" borderId="16" xfId="0" applyFont="1" applyFill="1" applyBorder="1" applyAlignment="1">
      <alignment horizontal="center"/>
    </xf>
    <xf numFmtId="2" fontId="24" fillId="13" borderId="92" xfId="0" applyNumberFormat="1" applyFont="1" applyFill="1" applyBorder="1"/>
    <xf numFmtId="2" fontId="24" fillId="14" borderId="92" xfId="0" applyNumberFormat="1" applyFont="1" applyFill="1" applyBorder="1"/>
    <xf numFmtId="0" fontId="11" fillId="30" borderId="43" xfId="20" applyFont="1" applyFill="1" applyBorder="1" applyAlignment="1" applyProtection="1">
      <alignment horizontal="center" wrapText="1"/>
      <protection locked="0"/>
    </xf>
    <xf numFmtId="0" fontId="11" fillId="30" borderId="4" xfId="20" applyFont="1" applyFill="1" applyBorder="1" applyAlignment="1">
      <alignment horizontal="center" wrapText="1"/>
    </xf>
    <xf numFmtId="17" fontId="11" fillId="30" borderId="43" xfId="20" applyNumberFormat="1" applyFont="1" applyFill="1" applyBorder="1" applyAlignment="1">
      <alignment horizontal="center" wrapText="1"/>
    </xf>
    <xf numFmtId="17" fontId="11" fillId="30" borderId="4" xfId="20" applyNumberFormat="1" applyFont="1" applyFill="1" applyBorder="1" applyAlignment="1">
      <alignment horizontal="center" wrapText="1"/>
    </xf>
    <xf numFmtId="179" fontId="43" fillId="30" borderId="43" xfId="20" applyNumberFormat="1" applyFont="1" applyFill="1" applyBorder="1" applyAlignment="1" applyProtection="1">
      <alignment horizontal="center" wrapText="1"/>
      <protection locked="0"/>
    </xf>
    <xf numFmtId="4" fontId="2" fillId="30" borderId="6" xfId="20" applyNumberFormat="1" applyFill="1" applyBorder="1" applyAlignment="1">
      <alignment horizontal="right"/>
    </xf>
    <xf numFmtId="4" fontId="2" fillId="30" borderId="5" xfId="20" applyNumberFormat="1" applyFill="1" applyBorder="1" applyAlignment="1">
      <alignment horizontal="right"/>
    </xf>
    <xf numFmtId="4" fontId="2" fillId="30" borderId="18" xfId="20" applyNumberFormat="1" applyFill="1" applyBorder="1" applyAlignment="1">
      <alignment horizontal="right"/>
    </xf>
    <xf numFmtId="4" fontId="2" fillId="30" borderId="52" xfId="20" applyNumberFormat="1" applyFill="1" applyBorder="1" applyAlignment="1">
      <alignment horizontal="right"/>
    </xf>
    <xf numFmtId="4" fontId="2" fillId="30" borderId="51" xfId="20" applyNumberFormat="1" applyFill="1" applyBorder="1" applyAlignment="1">
      <alignment horizontal="right"/>
    </xf>
    <xf numFmtId="4" fontId="2" fillId="30" borderId="97" xfId="20" applyNumberFormat="1" applyFill="1" applyBorder="1" applyAlignment="1">
      <alignment horizontal="right"/>
    </xf>
    <xf numFmtId="4" fontId="2" fillId="30" borderId="63" xfId="20" applyNumberFormat="1" applyFill="1" applyBorder="1" applyAlignment="1">
      <alignment horizontal="right"/>
    </xf>
    <xf numFmtId="4" fontId="11" fillId="30" borderId="53" xfId="20" applyNumberFormat="1" applyFont="1" applyFill="1" applyBorder="1" applyAlignment="1">
      <alignment horizontal="right"/>
    </xf>
    <xf numFmtId="4" fontId="17" fillId="30" borderId="50" xfId="20" applyNumberFormat="1" applyFont="1" applyFill="1" applyBorder="1" applyAlignment="1">
      <alignment horizontal="right"/>
    </xf>
    <xf numFmtId="4" fontId="17" fillId="30" borderId="18" xfId="20" applyNumberFormat="1" applyFont="1" applyFill="1" applyBorder="1" applyAlignment="1">
      <alignment horizontal="right"/>
    </xf>
    <xf numFmtId="4" fontId="17" fillId="30" borderId="5" xfId="20" applyNumberFormat="1" applyFont="1" applyFill="1" applyBorder="1" applyAlignment="1">
      <alignment horizontal="right"/>
    </xf>
    <xf numFmtId="4" fontId="17" fillId="30" borderId="41" xfId="20" applyNumberFormat="1" applyFont="1" applyFill="1" applyBorder="1" applyAlignment="1">
      <alignment horizontal="right"/>
    </xf>
    <xf numFmtId="4" fontId="17" fillId="30" borderId="32" xfId="20" applyNumberFormat="1" applyFont="1" applyFill="1" applyBorder="1" applyAlignment="1">
      <alignment horizontal="right"/>
    </xf>
    <xf numFmtId="0" fontId="64" fillId="30" borderId="0" xfId="20" applyFont="1" applyFill="1"/>
    <xf numFmtId="4" fontId="20" fillId="30" borderId="1" xfId="20" applyNumberFormat="1" applyFont="1" applyFill="1" applyBorder="1" applyAlignment="1">
      <alignment horizontal="right"/>
    </xf>
    <xf numFmtId="4" fontId="17" fillId="30" borderId="41" xfId="20" applyNumberFormat="1" applyFont="1" applyFill="1" applyBorder="1"/>
    <xf numFmtId="0" fontId="34" fillId="30" borderId="0" xfId="20" applyFont="1" applyFill="1"/>
    <xf numFmtId="0" fontId="2" fillId="30" borderId="0" xfId="20" applyFill="1"/>
    <xf numFmtId="4" fontId="21" fillId="30" borderId="0" xfId="20" applyNumberFormat="1" applyFont="1" applyFill="1"/>
    <xf numFmtId="4" fontId="21" fillId="30" borderId="42" xfId="20" applyNumberFormat="1" applyFont="1" applyFill="1" applyBorder="1"/>
    <xf numFmtId="4" fontId="2" fillId="30" borderId="0" xfId="20" applyNumberFormat="1" applyFill="1" applyProtection="1">
      <protection locked="0"/>
    </xf>
    <xf numFmtId="0" fontId="2" fillId="30" borderId="0" xfId="20" applyFill="1" applyProtection="1">
      <protection locked="0"/>
    </xf>
    <xf numFmtId="0" fontId="2" fillId="30" borderId="0" xfId="20" applyFill="1" applyAlignment="1">
      <alignment horizontal="center"/>
    </xf>
    <xf numFmtId="0" fontId="40" fillId="30" borderId="0" xfId="20" applyFont="1" applyFill="1"/>
    <xf numFmtId="178" fontId="43" fillId="30" borderId="43" xfId="20" applyNumberFormat="1" applyFont="1" applyFill="1" applyBorder="1" applyAlignment="1" applyProtection="1">
      <alignment horizontal="center" wrapText="1"/>
      <protection locked="0"/>
    </xf>
    <xf numFmtId="0" fontId="43" fillId="30" borderId="43" xfId="20" applyFont="1" applyFill="1" applyBorder="1" applyAlignment="1" applyProtection="1">
      <alignment horizontal="center" wrapText="1"/>
      <protection locked="0"/>
    </xf>
    <xf numFmtId="0" fontId="2" fillId="0" borderId="60" xfId="20" applyBorder="1" applyAlignment="1">
      <alignment horizontal="center"/>
    </xf>
    <xf numFmtId="4" fontId="2" fillId="7" borderId="19" xfId="20" applyNumberFormat="1" applyFill="1" applyBorder="1" applyAlignment="1" applyProtection="1">
      <alignment horizontal="center"/>
      <protection locked="0"/>
    </xf>
    <xf numFmtId="0" fontId="2" fillId="0" borderId="11" xfId="20" applyBorder="1" applyAlignment="1">
      <alignment horizontal="center"/>
    </xf>
    <xf numFmtId="4" fontId="11" fillId="0" borderId="0" xfId="20" applyNumberFormat="1" applyFont="1" applyAlignment="1">
      <alignment horizontal="left" indent="2"/>
    </xf>
    <xf numFmtId="4" fontId="2" fillId="25" borderId="27" xfId="20" applyNumberFormat="1" applyFill="1" applyBorder="1" applyAlignment="1" applyProtection="1">
      <alignment horizontal="center"/>
      <protection locked="0"/>
    </xf>
    <xf numFmtId="0" fontId="75" fillId="27" borderId="46" xfId="0" applyFont="1" applyFill="1" applyBorder="1" applyAlignment="1">
      <alignment horizontal="center"/>
    </xf>
    <xf numFmtId="0" fontId="75" fillId="27" borderId="46" xfId="0" applyFont="1" applyFill="1" applyBorder="1"/>
    <xf numFmtId="43" fontId="75" fillId="27" borderId="46" xfId="221" applyFont="1" applyFill="1" applyBorder="1" applyProtection="1"/>
    <xf numFmtId="0" fontId="57" fillId="28" borderId="16" xfId="0" applyFont="1" applyFill="1" applyBorder="1"/>
    <xf numFmtId="0" fontId="9" fillId="13" borderId="46" xfId="0" applyFont="1" applyFill="1" applyBorder="1"/>
    <xf numFmtId="43" fontId="24" fillId="13" borderId="46" xfId="221" applyFont="1" applyFill="1" applyBorder="1" applyProtection="1"/>
    <xf numFmtId="0" fontId="24" fillId="13" borderId="46" xfId="0" applyFont="1" applyFill="1" applyBorder="1"/>
    <xf numFmtId="2" fontId="24" fillId="13" borderId="95" xfId="0" applyNumberFormat="1" applyFont="1" applyFill="1" applyBorder="1"/>
    <xf numFmtId="0" fontId="75" fillId="11" borderId="46" xfId="0" applyFont="1" applyFill="1" applyBorder="1"/>
    <xf numFmtId="0" fontId="75" fillId="9" borderId="16" xfId="0" applyFont="1" applyFill="1" applyBorder="1" applyAlignment="1">
      <alignment horizontal="center"/>
    </xf>
    <xf numFmtId="43" fontId="9" fillId="10" borderId="92" xfId="221" applyFont="1" applyFill="1" applyBorder="1" applyProtection="1"/>
    <xf numFmtId="43" fontId="9" fillId="9" borderId="92" xfId="221" applyFont="1" applyFill="1" applyBorder="1" applyProtection="1"/>
    <xf numFmtId="43" fontId="9" fillId="27" borderId="16" xfId="221" applyFont="1" applyFill="1" applyBorder="1" applyProtection="1"/>
    <xf numFmtId="43" fontId="75" fillId="12" borderId="91" xfId="221" applyFont="1" applyFill="1" applyBorder="1" applyProtection="1"/>
    <xf numFmtId="43" fontId="75" fillId="12" borderId="94" xfId="221" applyFont="1" applyFill="1" applyBorder="1" applyProtection="1"/>
    <xf numFmtId="43" fontId="75" fillId="11" borderId="46" xfId="221" applyFont="1" applyFill="1" applyBorder="1" applyProtection="1"/>
    <xf numFmtId="43" fontId="75" fillId="11" borderId="95" xfId="221" applyFont="1" applyFill="1" applyBorder="1" applyProtection="1"/>
    <xf numFmtId="43" fontId="9" fillId="13" borderId="92" xfId="221" applyFont="1" applyFill="1" applyBorder="1" applyProtection="1"/>
    <xf numFmtId="43" fontId="9" fillId="14" borderId="92" xfId="221" applyFont="1" applyFill="1" applyBorder="1" applyProtection="1"/>
    <xf numFmtId="43" fontId="9" fillId="14" borderId="95" xfId="221" applyFont="1" applyFill="1" applyBorder="1" applyProtection="1"/>
    <xf numFmtId="43" fontId="57" fillId="29" borderId="55" xfId="221" applyFont="1" applyFill="1" applyBorder="1" applyProtection="1"/>
    <xf numFmtId="43" fontId="57" fillId="29" borderId="66" xfId="221" applyFont="1" applyFill="1" applyBorder="1" applyProtection="1"/>
    <xf numFmtId="2" fontId="25" fillId="0" borderId="11" xfId="0" applyNumberFormat="1" applyFont="1" applyBorder="1" applyAlignment="1">
      <alignment horizontal="center"/>
    </xf>
    <xf numFmtId="3" fontId="25" fillId="8" borderId="31" xfId="0" applyNumberFormat="1" applyFont="1" applyFill="1" applyBorder="1" applyAlignment="1">
      <alignment horizontal="center"/>
    </xf>
    <xf numFmtId="2" fontId="25" fillId="0" borderId="54" xfId="0" applyNumberFormat="1" applyFont="1" applyBorder="1" applyAlignment="1">
      <alignment horizontal="center"/>
    </xf>
    <xf numFmtId="2" fontId="25" fillId="0" borderId="69" xfId="0" applyNumberFormat="1" applyFont="1" applyBorder="1" applyAlignment="1">
      <alignment horizontal="center"/>
    </xf>
    <xf numFmtId="0" fontId="2" fillId="0" borderId="26" xfId="20" applyBorder="1" applyAlignment="1">
      <alignment horizontal="left" wrapText="1"/>
    </xf>
    <xf numFmtId="0" fontId="13" fillId="9" borderId="16" xfId="0" applyFont="1" applyFill="1" applyBorder="1"/>
    <xf numFmtId="0" fontId="11" fillId="0" borderId="7" xfId="20" applyFont="1" applyBorder="1" applyAlignment="1">
      <alignment horizontal="left" wrapText="1"/>
    </xf>
    <xf numFmtId="0" fontId="2" fillId="24" borderId="24" xfId="20" applyFill="1" applyBorder="1" applyAlignment="1">
      <alignment horizontal="center"/>
    </xf>
    <xf numFmtId="0" fontId="2" fillId="24" borderId="5" xfId="20" applyFill="1" applyBorder="1" applyAlignment="1">
      <alignment horizontal="center"/>
    </xf>
    <xf numFmtId="0" fontId="2" fillId="24" borderId="25" xfId="20" applyFill="1" applyBorder="1" applyAlignment="1">
      <alignment horizontal="center"/>
    </xf>
    <xf numFmtId="4" fontId="33" fillId="7" borderId="10" xfId="20" applyNumberFormat="1" applyFont="1" applyFill="1" applyBorder="1" applyAlignment="1" applyProtection="1">
      <alignment horizontal="right"/>
      <protection locked="0"/>
    </xf>
    <xf numFmtId="4" fontId="2" fillId="25" borderId="19" xfId="20" applyNumberFormat="1" applyFill="1" applyBorder="1" applyAlignment="1" applyProtection="1">
      <alignment horizontal="center"/>
      <protection locked="0"/>
    </xf>
    <xf numFmtId="4" fontId="2" fillId="7" borderId="10" xfId="20" applyNumberFormat="1" applyFill="1" applyBorder="1" applyAlignment="1" applyProtection="1">
      <alignment horizontal="center"/>
      <protection locked="0"/>
    </xf>
    <xf numFmtId="0" fontId="25" fillId="0" borderId="19" xfId="0" applyFont="1" applyBorder="1" applyAlignment="1">
      <alignment horizontal="center"/>
    </xf>
    <xf numFmtId="0" fontId="57" fillId="31" borderId="16" xfId="0" applyFont="1" applyFill="1" applyBorder="1" applyAlignment="1">
      <alignment horizontal="center"/>
    </xf>
    <xf numFmtId="0" fontId="57" fillId="31" borderId="16" xfId="0" applyFont="1" applyFill="1" applyBorder="1"/>
    <xf numFmtId="0" fontId="57" fillId="31" borderId="17" xfId="0" applyFont="1" applyFill="1" applyBorder="1" applyAlignment="1">
      <alignment horizontal="right"/>
    </xf>
    <xf numFmtId="4" fontId="74" fillId="31" borderId="27" xfId="0" applyNumberFormat="1" applyFont="1" applyFill="1" applyBorder="1" applyAlignment="1">
      <alignment horizontal="right"/>
    </xf>
    <xf numFmtId="0" fontId="57" fillId="28" borderId="17" xfId="0" applyFont="1" applyFill="1" applyBorder="1" applyAlignment="1">
      <alignment horizontal="right"/>
    </xf>
    <xf numFmtId="4" fontId="74" fillId="28" borderId="27" xfId="0" applyNumberFormat="1" applyFont="1" applyFill="1" applyBorder="1" applyAlignment="1">
      <alignment horizontal="right"/>
    </xf>
    <xf numFmtId="0" fontId="9" fillId="11" borderId="24" xfId="0" applyFont="1" applyFill="1" applyBorder="1" applyAlignment="1">
      <alignment horizontal="center"/>
    </xf>
    <xf numFmtId="0" fontId="9" fillId="11" borderId="35" xfId="0" applyFont="1" applyFill="1" applyBorder="1"/>
    <xf numFmtId="0" fontId="9" fillId="12" borderId="24" xfId="0" applyFont="1" applyFill="1" applyBorder="1" applyAlignment="1">
      <alignment horizontal="center"/>
    </xf>
    <xf numFmtId="0" fontId="9" fillId="12" borderId="35" xfId="0" applyFont="1" applyFill="1" applyBorder="1"/>
    <xf numFmtId="0" fontId="75" fillId="12" borderId="91" xfId="0" applyFont="1" applyFill="1" applyBorder="1" applyAlignment="1">
      <alignment horizontal="center"/>
    </xf>
    <xf numFmtId="0" fontId="75" fillId="12" borderId="17" xfId="0" applyFont="1" applyFill="1" applyBorder="1" applyAlignment="1">
      <alignment horizontal="right"/>
    </xf>
    <xf numFmtId="0" fontId="75" fillId="12" borderId="16" xfId="0" applyFont="1" applyFill="1" applyBorder="1"/>
    <xf numFmtId="4" fontId="76" fillId="12" borderId="27" xfId="0" applyNumberFormat="1" applyFont="1" applyFill="1" applyBorder="1" applyAlignment="1">
      <alignment horizontal="right"/>
    </xf>
    <xf numFmtId="0" fontId="57" fillId="32" borderId="16" xfId="0" applyFont="1" applyFill="1" applyBorder="1"/>
    <xf numFmtId="0" fontId="57" fillId="32" borderId="17" xfId="0" applyFont="1" applyFill="1" applyBorder="1" applyAlignment="1">
      <alignment horizontal="right"/>
    </xf>
    <xf numFmtId="4" fontId="74" fillId="32" borderId="27" xfId="0" applyNumberFormat="1" applyFont="1" applyFill="1" applyBorder="1" applyAlignment="1">
      <alignment horizontal="right"/>
    </xf>
    <xf numFmtId="0" fontId="75" fillId="13" borderId="16" xfId="0" applyFont="1" applyFill="1" applyBorder="1" applyAlignment="1">
      <alignment horizontal="center"/>
    </xf>
    <xf numFmtId="0" fontId="75" fillId="13" borderId="16" xfId="0" applyFont="1" applyFill="1" applyBorder="1"/>
    <xf numFmtId="0" fontId="75" fillId="13" borderId="17" xfId="0" applyFont="1" applyFill="1" applyBorder="1" applyAlignment="1">
      <alignment horizontal="right"/>
    </xf>
    <xf numFmtId="4" fontId="76" fillId="13" borderId="27" xfId="0" applyNumberFormat="1" applyFont="1" applyFill="1" applyBorder="1" applyAlignment="1">
      <alignment horizontal="right"/>
    </xf>
    <xf numFmtId="0" fontId="75" fillId="13" borderId="80" xfId="0" applyFont="1" applyFill="1" applyBorder="1" applyAlignment="1">
      <alignment horizontal="center"/>
    </xf>
    <xf numFmtId="0" fontId="75" fillId="13" borderId="80" xfId="0" applyFont="1" applyFill="1" applyBorder="1"/>
    <xf numFmtId="0" fontId="75" fillId="13" borderId="45" xfId="0" applyFont="1" applyFill="1" applyBorder="1" applyAlignment="1">
      <alignment horizontal="right"/>
    </xf>
    <xf numFmtId="4" fontId="76" fillId="13" borderId="81" xfId="0" applyNumberFormat="1" applyFont="1" applyFill="1" applyBorder="1" applyAlignment="1">
      <alignment horizontal="right"/>
    </xf>
    <xf numFmtId="0" fontId="82" fillId="13" borderId="16" xfId="0" applyFont="1" applyFill="1" applyBorder="1" applyAlignment="1">
      <alignment horizontal="left"/>
    </xf>
    <xf numFmtId="0" fontId="82" fillId="13" borderId="17" xfId="0" applyFont="1" applyFill="1" applyBorder="1" applyAlignment="1">
      <alignment horizontal="right"/>
    </xf>
    <xf numFmtId="4" fontId="75" fillId="13" borderId="27" xfId="0" applyNumberFormat="1" applyFont="1" applyFill="1" applyBorder="1" applyAlignment="1">
      <alignment horizontal="right"/>
    </xf>
    <xf numFmtId="4" fontId="83" fillId="13" borderId="27" xfId="0" applyNumberFormat="1" applyFont="1" applyFill="1" applyBorder="1" applyAlignment="1">
      <alignment horizontal="center"/>
    </xf>
    <xf numFmtId="0" fontId="75" fillId="14" borderId="16" xfId="0" applyFont="1" applyFill="1" applyBorder="1" applyAlignment="1">
      <alignment horizontal="center"/>
    </xf>
    <xf numFmtId="0" fontId="75" fillId="14" borderId="16" xfId="0" applyFont="1" applyFill="1" applyBorder="1"/>
    <xf numFmtId="0" fontId="75" fillId="14" borderId="17" xfId="0" applyFont="1" applyFill="1" applyBorder="1" applyAlignment="1">
      <alignment horizontal="right"/>
    </xf>
    <xf numFmtId="4" fontId="76" fillId="14" borderId="27" xfId="0" applyNumberFormat="1" applyFont="1" applyFill="1" applyBorder="1" applyAlignment="1">
      <alignment horizontal="right"/>
    </xf>
    <xf numFmtId="0" fontId="82" fillId="14" borderId="17" xfId="0" applyFont="1" applyFill="1" applyBorder="1" applyAlignment="1">
      <alignment horizontal="right"/>
    </xf>
    <xf numFmtId="4" fontId="83" fillId="14" borderId="27" xfId="0" applyNumberFormat="1" applyFont="1" applyFill="1" applyBorder="1" applyAlignment="1">
      <alignment horizontal="right"/>
    </xf>
    <xf numFmtId="4" fontId="76" fillId="14" borderId="27" xfId="0" applyNumberFormat="1" applyFont="1" applyFill="1" applyBorder="1" applyAlignment="1">
      <alignment horizontal="left"/>
    </xf>
    <xf numFmtId="4" fontId="76" fillId="13" borderId="27" xfId="0" applyNumberFormat="1" applyFont="1" applyFill="1" applyBorder="1" applyAlignment="1">
      <alignment horizontal="left"/>
    </xf>
    <xf numFmtId="4" fontId="83" fillId="14" borderId="27" xfId="0" applyNumberFormat="1" applyFont="1" applyFill="1" applyBorder="1" applyAlignment="1">
      <alignment horizontal="center"/>
    </xf>
    <xf numFmtId="0" fontId="57" fillId="32" borderId="16" xfId="0" applyFont="1" applyFill="1" applyBorder="1" applyAlignment="1">
      <alignment horizontal="center"/>
    </xf>
    <xf numFmtId="0" fontId="82" fillId="14" borderId="16" xfId="0" applyFont="1" applyFill="1" applyBorder="1" applyAlignment="1">
      <alignment horizontal="left"/>
    </xf>
    <xf numFmtId="4" fontId="75" fillId="14" borderId="27" xfId="0" applyNumberFormat="1" applyFont="1" applyFill="1" applyBorder="1" applyAlignment="1">
      <alignment horizontal="right"/>
    </xf>
    <xf numFmtId="4" fontId="9" fillId="25" borderId="18" xfId="0" applyNumberFormat="1" applyFont="1" applyFill="1" applyBorder="1" applyProtection="1">
      <protection locked="0"/>
    </xf>
    <xf numFmtId="4" fontId="9" fillId="25" borderId="35" xfId="0" applyNumberFormat="1" applyFont="1" applyFill="1" applyBorder="1" applyProtection="1">
      <protection locked="0"/>
    </xf>
    <xf numFmtId="4" fontId="9" fillId="25" borderId="52" xfId="0" applyNumberFormat="1" applyFont="1" applyFill="1" applyBorder="1" applyProtection="1">
      <protection locked="0"/>
    </xf>
    <xf numFmtId="4" fontId="9" fillId="25" borderId="40" xfId="0" applyNumberFormat="1" applyFont="1" applyFill="1" applyBorder="1" applyProtection="1">
      <protection locked="0"/>
    </xf>
    <xf numFmtId="1" fontId="25" fillId="8" borderId="19" xfId="20" applyNumberFormat="1" applyFont="1" applyFill="1" applyBorder="1" applyAlignment="1">
      <alignment horizontal="center" wrapText="1"/>
    </xf>
    <xf numFmtId="43" fontId="75" fillId="10" borderId="16" xfId="221" applyFont="1" applyFill="1" applyBorder="1" applyProtection="1"/>
    <xf numFmtId="43" fontId="75" fillId="9" borderId="16" xfId="221" applyFont="1" applyFill="1" applyBorder="1" applyProtection="1"/>
    <xf numFmtId="43" fontId="57" fillId="31" borderId="16" xfId="221" applyFont="1" applyFill="1" applyBorder="1" applyProtection="1"/>
    <xf numFmtId="0" fontId="57" fillId="31" borderId="92" xfId="0" applyFont="1" applyFill="1" applyBorder="1"/>
    <xf numFmtId="0" fontId="57" fillId="33" borderId="16" xfId="0" applyFont="1" applyFill="1" applyBorder="1" applyAlignment="1">
      <alignment horizontal="center"/>
    </xf>
    <xf numFmtId="0" fontId="57" fillId="33" borderId="16" xfId="0" applyFont="1" applyFill="1" applyBorder="1"/>
    <xf numFmtId="43" fontId="57" fillId="33" borderId="16" xfId="221" applyFont="1" applyFill="1" applyBorder="1" applyProtection="1"/>
    <xf numFmtId="0" fontId="57" fillId="33" borderId="92" xfId="0" applyFont="1" applyFill="1" applyBorder="1"/>
    <xf numFmtId="0" fontId="75" fillId="9" borderId="91" xfId="0" applyFont="1" applyFill="1" applyBorder="1"/>
    <xf numFmtId="43" fontId="75" fillId="9" borderId="91" xfId="221" applyFont="1" applyFill="1" applyBorder="1" applyProtection="1"/>
    <xf numFmtId="0" fontId="75" fillId="9" borderId="94" xfId="0" applyFont="1" applyFill="1" applyBorder="1"/>
    <xf numFmtId="0" fontId="75" fillId="9" borderId="16" xfId="0" applyFont="1" applyFill="1" applyBorder="1"/>
    <xf numFmtId="0" fontId="75" fillId="9" borderId="92" xfId="0" applyFont="1" applyFill="1" applyBorder="1"/>
    <xf numFmtId="0" fontId="75" fillId="10" borderId="16" xfId="0" applyFont="1" applyFill="1" applyBorder="1" applyAlignment="1">
      <alignment horizontal="center"/>
    </xf>
    <xf numFmtId="0" fontId="75" fillId="10" borderId="16" xfId="0" applyFont="1" applyFill="1" applyBorder="1"/>
    <xf numFmtId="0" fontId="75" fillId="10" borderId="92" xfId="0" applyFont="1" applyFill="1" applyBorder="1"/>
    <xf numFmtId="0" fontId="57" fillId="32" borderId="55" xfId="0" applyFont="1" applyFill="1" applyBorder="1" applyAlignment="1">
      <alignment horizontal="center"/>
    </xf>
    <xf numFmtId="43" fontId="57" fillId="32" borderId="16" xfId="221" applyFont="1" applyFill="1" applyBorder="1" applyProtection="1"/>
    <xf numFmtId="2" fontId="57" fillId="32" borderId="92" xfId="0" applyNumberFormat="1" applyFont="1" applyFill="1" applyBorder="1"/>
    <xf numFmtId="0" fontId="75" fillId="13" borderId="10" xfId="0" applyFont="1" applyFill="1" applyBorder="1" applyAlignment="1">
      <alignment horizontal="center"/>
    </xf>
    <xf numFmtId="0" fontId="75" fillId="13" borderId="10" xfId="0" applyFont="1" applyFill="1" applyBorder="1"/>
    <xf numFmtId="43" fontId="75" fillId="13" borderId="10" xfId="221" applyFont="1" applyFill="1" applyBorder="1" applyProtection="1"/>
    <xf numFmtId="43" fontId="75" fillId="13" borderId="16" xfId="221" applyFont="1" applyFill="1" applyBorder="1" applyProtection="1"/>
    <xf numFmtId="0" fontId="75" fillId="13" borderId="92" xfId="0" applyFont="1" applyFill="1" applyBorder="1"/>
    <xf numFmtId="43" fontId="75" fillId="13" borderId="10" xfId="221" applyFont="1" applyFill="1" applyBorder="1" applyAlignment="1" applyProtection="1"/>
    <xf numFmtId="2" fontId="75" fillId="13" borderId="10" xfId="0" applyNumberFormat="1" applyFont="1" applyFill="1" applyBorder="1"/>
    <xf numFmtId="43" fontId="75" fillId="13" borderId="16" xfId="221" applyFont="1" applyFill="1" applyBorder="1" applyAlignment="1" applyProtection="1"/>
    <xf numFmtId="2" fontId="75" fillId="13" borderId="92" xfId="0" applyNumberFormat="1" applyFont="1" applyFill="1" applyBorder="1"/>
    <xf numFmtId="43" fontId="82" fillId="13" borderId="16" xfId="221" applyFont="1" applyFill="1" applyBorder="1" applyAlignment="1" applyProtection="1">
      <alignment horizontal="left"/>
    </xf>
    <xf numFmtId="2" fontId="75" fillId="13" borderId="92" xfId="0" applyNumberFormat="1" applyFont="1" applyFill="1" applyBorder="1" applyAlignment="1">
      <alignment horizontal="right"/>
    </xf>
    <xf numFmtId="43" fontId="75" fillId="13" borderId="16" xfId="221" applyFont="1" applyFill="1" applyBorder="1" applyAlignment="1" applyProtection="1">
      <alignment horizontal="right"/>
    </xf>
    <xf numFmtId="2" fontId="75" fillId="13" borderId="16" xfId="0" applyNumberFormat="1" applyFont="1" applyFill="1" applyBorder="1"/>
    <xf numFmtId="0" fontId="75" fillId="13" borderId="55" xfId="0" applyFont="1" applyFill="1" applyBorder="1" applyAlignment="1">
      <alignment horizontal="center"/>
    </xf>
    <xf numFmtId="0" fontId="75" fillId="14" borderId="80" xfId="0" applyFont="1" applyFill="1" applyBorder="1" applyAlignment="1">
      <alignment horizontal="center"/>
    </xf>
    <xf numFmtId="0" fontId="75" fillId="14" borderId="80" xfId="0" applyFont="1" applyFill="1" applyBorder="1"/>
    <xf numFmtId="43" fontId="75" fillId="14" borderId="80" xfId="221" applyFont="1" applyFill="1" applyBorder="1" applyProtection="1"/>
    <xf numFmtId="2" fontId="75" fillId="14" borderId="80" xfId="0" applyNumberFormat="1" applyFont="1" applyFill="1" applyBorder="1"/>
    <xf numFmtId="2" fontId="75" fillId="14" borderId="93" xfId="0" applyNumberFormat="1" applyFont="1" applyFill="1" applyBorder="1"/>
    <xf numFmtId="0" fontId="75" fillId="14" borderId="10" xfId="0" applyFont="1" applyFill="1" applyBorder="1" applyAlignment="1">
      <alignment horizontal="center"/>
    </xf>
    <xf numFmtId="0" fontId="75" fillId="14" borderId="10" xfId="0" applyFont="1" applyFill="1" applyBorder="1"/>
    <xf numFmtId="43" fontId="75" fillId="14" borderId="10" xfId="221" applyFont="1" applyFill="1" applyBorder="1" applyProtection="1"/>
    <xf numFmtId="43" fontId="75" fillId="14" borderId="16" xfId="221" applyFont="1" applyFill="1" applyBorder="1" applyAlignment="1" applyProtection="1"/>
    <xf numFmtId="2" fontId="75" fillId="14" borderId="92" xfId="0" applyNumberFormat="1" applyFont="1" applyFill="1" applyBorder="1"/>
    <xf numFmtId="43" fontId="82" fillId="14" borderId="16" xfId="221" applyFont="1" applyFill="1" applyBorder="1" applyAlignment="1" applyProtection="1">
      <alignment horizontal="left"/>
    </xf>
    <xf numFmtId="2" fontId="75" fillId="14" borderId="92" xfId="0" applyNumberFormat="1" applyFont="1" applyFill="1" applyBorder="1" applyAlignment="1">
      <alignment horizontal="right"/>
    </xf>
    <xf numFmtId="43" fontId="75" fillId="14" borderId="16" xfId="221" applyFont="1" applyFill="1" applyBorder="1" applyAlignment="1" applyProtection="1">
      <alignment horizontal="right"/>
    </xf>
    <xf numFmtId="0" fontId="75" fillId="14" borderId="16" xfId="0" applyFont="1" applyFill="1" applyBorder="1" applyAlignment="1">
      <alignment horizontal="right"/>
    </xf>
    <xf numFmtId="43" fontId="75" fillId="14" borderId="16" xfId="221" applyFont="1" applyFill="1" applyBorder="1" applyProtection="1"/>
    <xf numFmtId="2" fontId="75" fillId="14" borderId="16" xfId="0" applyNumberFormat="1" applyFont="1" applyFill="1" applyBorder="1"/>
    <xf numFmtId="0" fontId="75" fillId="14" borderId="55" xfId="0" applyFont="1" applyFill="1" applyBorder="1" applyAlignment="1">
      <alignment horizontal="center"/>
    </xf>
    <xf numFmtId="43" fontId="57" fillId="31" borderId="92" xfId="221" applyFont="1" applyFill="1" applyBorder="1" applyProtection="1"/>
    <xf numFmtId="43" fontId="57" fillId="33" borderId="92" xfId="221" applyFont="1" applyFill="1" applyBorder="1" applyProtection="1"/>
    <xf numFmtId="0" fontId="75" fillId="11" borderId="16" xfId="0" applyFont="1" applyFill="1" applyBorder="1" applyAlignment="1">
      <alignment horizontal="center"/>
    </xf>
    <xf numFmtId="0" fontId="75" fillId="11" borderId="16" xfId="0" applyFont="1" applyFill="1" applyBorder="1"/>
    <xf numFmtId="43" fontId="75" fillId="11" borderId="16" xfId="221" applyFont="1" applyFill="1" applyBorder="1" applyProtection="1"/>
    <xf numFmtId="43" fontId="75" fillId="11" borderId="92" xfId="221" applyFont="1" applyFill="1" applyBorder="1" applyProtection="1"/>
    <xf numFmtId="0" fontId="75" fillId="11" borderId="80" xfId="0" applyFont="1" applyFill="1" applyBorder="1" applyAlignment="1">
      <alignment horizontal="center"/>
    </xf>
    <xf numFmtId="0" fontId="75" fillId="11" borderId="80" xfId="0" applyFont="1" applyFill="1" applyBorder="1"/>
    <xf numFmtId="43" fontId="75" fillId="11" borderId="80" xfId="221" applyFont="1" applyFill="1" applyBorder="1" applyProtection="1"/>
    <xf numFmtId="43" fontId="75" fillId="11" borderId="93" xfId="221" applyFont="1" applyFill="1" applyBorder="1" applyProtection="1"/>
    <xf numFmtId="0" fontId="75" fillId="11" borderId="36" xfId="0" applyFont="1" applyFill="1" applyBorder="1" applyAlignment="1">
      <alignment horizontal="center"/>
    </xf>
    <xf numFmtId="0" fontId="75" fillId="12" borderId="16" xfId="0" applyFont="1" applyFill="1" applyBorder="1" applyAlignment="1">
      <alignment horizontal="center"/>
    </xf>
    <xf numFmtId="43" fontId="75" fillId="12" borderId="16" xfId="221" applyFont="1" applyFill="1" applyBorder="1" applyProtection="1"/>
    <xf numFmtId="43" fontId="75" fillId="12" borderId="92" xfId="221" applyFont="1" applyFill="1" applyBorder="1" applyProtection="1"/>
    <xf numFmtId="0" fontId="75" fillId="12" borderId="35" xfId="0" applyFont="1" applyFill="1" applyBorder="1" applyAlignment="1">
      <alignment horizontal="center"/>
    </xf>
    <xf numFmtId="43" fontId="57" fillId="32" borderId="92" xfId="221" applyFont="1" applyFill="1" applyBorder="1" applyProtection="1"/>
    <xf numFmtId="43" fontId="75" fillId="13" borderId="92" xfId="221" applyFont="1" applyFill="1" applyBorder="1" applyProtection="1"/>
    <xf numFmtId="43" fontId="75" fillId="13" borderId="92" xfId="221" applyFont="1" applyFill="1" applyBorder="1" applyAlignment="1" applyProtection="1">
      <alignment horizontal="right"/>
    </xf>
    <xf numFmtId="43" fontId="82" fillId="13" borderId="16" xfId="221" applyFont="1" applyFill="1" applyBorder="1" applyAlignment="1" applyProtection="1">
      <alignment horizontal="right"/>
    </xf>
    <xf numFmtId="43" fontId="82" fillId="13" borderId="92" xfId="221" applyFont="1" applyFill="1" applyBorder="1" applyAlignment="1" applyProtection="1">
      <alignment horizontal="right"/>
    </xf>
    <xf numFmtId="43" fontId="82" fillId="13" borderId="92" xfId="221" applyFont="1" applyFill="1" applyBorder="1" applyAlignment="1" applyProtection="1">
      <alignment horizontal="left"/>
    </xf>
    <xf numFmtId="43" fontId="75" fillId="14" borderId="93" xfId="221" applyFont="1" applyFill="1" applyBorder="1" applyProtection="1"/>
    <xf numFmtId="43" fontId="75" fillId="14" borderId="92" xfId="221" applyFont="1" applyFill="1" applyBorder="1" applyProtection="1"/>
    <xf numFmtId="43" fontId="75" fillId="14" borderId="92" xfId="221" applyFont="1" applyFill="1" applyBorder="1" applyAlignment="1" applyProtection="1">
      <alignment horizontal="right"/>
    </xf>
    <xf numFmtId="174" fontId="11" fillId="34" borderId="4" xfId="20" applyNumberFormat="1" applyFont="1" applyFill="1" applyBorder="1" applyAlignment="1" applyProtection="1">
      <alignment horizontal="center"/>
      <protection locked="0"/>
    </xf>
    <xf numFmtId="4" fontId="11" fillId="34" borderId="27" xfId="20" applyNumberFormat="1" applyFont="1" applyFill="1" applyBorder="1" applyAlignment="1" applyProtection="1">
      <alignment horizontal="right"/>
      <protection locked="0"/>
    </xf>
    <xf numFmtId="0" fontId="53" fillId="15" borderId="80" xfId="20" applyFont="1" applyFill="1" applyBorder="1" applyAlignment="1">
      <alignment horizontal="center" vertical="center" wrapText="1"/>
    </xf>
    <xf numFmtId="0" fontId="53" fillId="15" borderId="45" xfId="20" applyFont="1" applyFill="1" applyBorder="1" applyAlignment="1">
      <alignment horizontal="center" vertical="center" wrapText="1"/>
    </xf>
    <xf numFmtId="0" fontId="53" fillId="15" borderId="81" xfId="20" applyFont="1" applyFill="1" applyBorder="1" applyAlignment="1">
      <alignment horizontal="center" vertical="center" wrapText="1"/>
    </xf>
    <xf numFmtId="0" fontId="53" fillId="15" borderId="15" xfId="20" applyFont="1" applyFill="1" applyBorder="1" applyAlignment="1">
      <alignment horizontal="center" vertical="center" wrapText="1"/>
    </xf>
    <xf numFmtId="0" fontId="53" fillId="15" borderId="0" xfId="20" applyFont="1" applyFill="1" applyAlignment="1">
      <alignment horizontal="center" vertical="center" wrapText="1"/>
    </xf>
    <xf numFmtId="0" fontId="53" fillId="15" borderId="19" xfId="20" applyFont="1" applyFill="1" applyBorder="1" applyAlignment="1">
      <alignment horizontal="center" vertical="center" wrapText="1"/>
    </xf>
    <xf numFmtId="0" fontId="53" fillId="15" borderId="54" xfId="20" applyFont="1" applyFill="1" applyBorder="1" applyAlignment="1">
      <alignment horizontal="center" vertical="center" wrapText="1"/>
    </xf>
    <xf numFmtId="0" fontId="53" fillId="15" borderId="42" xfId="20" applyFont="1" applyFill="1" applyBorder="1" applyAlignment="1">
      <alignment horizontal="center" vertical="center" wrapText="1"/>
    </xf>
    <xf numFmtId="0" fontId="53" fillId="15" borderId="48" xfId="20" applyFont="1" applyFill="1" applyBorder="1" applyAlignment="1">
      <alignment horizontal="center" vertical="center" wrapText="1"/>
    </xf>
    <xf numFmtId="0" fontId="34" fillId="5" borderId="45" xfId="20" applyFont="1" applyFill="1" applyBorder="1" applyAlignment="1">
      <alignment horizontal="left"/>
    </xf>
    <xf numFmtId="0" fontId="31" fillId="0" borderId="31" xfId="20" applyFont="1" applyBorder="1" applyAlignment="1">
      <alignment horizontal="center" vertical="center" wrapText="1"/>
    </xf>
    <xf numFmtId="0" fontId="32" fillId="0" borderId="9" xfId="20" applyFont="1" applyBorder="1" applyAlignment="1">
      <alignment horizontal="center" vertical="justify" wrapText="1"/>
    </xf>
    <xf numFmtId="0" fontId="32" fillId="0" borderId="31" xfId="20" applyFont="1" applyBorder="1" applyAlignment="1">
      <alignment horizontal="center" vertical="justify" wrapText="1"/>
    </xf>
    <xf numFmtId="0" fontId="32" fillId="0" borderId="11" xfId="20" applyFont="1" applyBorder="1" applyAlignment="1">
      <alignment horizontal="center" vertical="justify" wrapText="1"/>
    </xf>
    <xf numFmtId="0" fontId="17" fillId="0" borderId="4" xfId="0" applyFont="1" applyBorder="1" applyAlignment="1">
      <alignment horizontal="center" vertical="center" wrapText="1"/>
    </xf>
    <xf numFmtId="0" fontId="17" fillId="0" borderId="82" xfId="20" applyFont="1" applyBorder="1" applyAlignment="1">
      <alignment horizontal="center" wrapText="1"/>
    </xf>
    <xf numFmtId="0" fontId="17" fillId="0" borderId="84" xfId="20" applyFont="1" applyBorder="1" applyAlignment="1">
      <alignment horizontal="center" wrapText="1"/>
    </xf>
    <xf numFmtId="0" fontId="17" fillId="0" borderId="86" xfId="20" applyFont="1" applyBorder="1" applyAlignment="1">
      <alignment horizontal="center" wrapText="1"/>
    </xf>
    <xf numFmtId="0" fontId="9" fillId="9" borderId="16" xfId="0" applyFont="1" applyFill="1" applyBorder="1" applyAlignment="1">
      <alignment horizontal="left"/>
    </xf>
    <xf numFmtId="0" fontId="9" fillId="9" borderId="17" xfId="0" applyFont="1" applyFill="1" applyBorder="1" applyAlignment="1">
      <alignment horizontal="left"/>
    </xf>
    <xf numFmtId="0" fontId="9" fillId="10" borderId="16" xfId="0" applyFont="1" applyFill="1" applyBorder="1" applyAlignment="1">
      <alignment horizontal="left"/>
    </xf>
    <xf numFmtId="0" fontId="9" fillId="10" borderId="17" xfId="0" applyFont="1" applyFill="1" applyBorder="1" applyAlignment="1">
      <alignment horizontal="left"/>
    </xf>
    <xf numFmtId="0" fontId="34" fillId="30" borderId="45" xfId="20" applyFont="1" applyFill="1" applyBorder="1" applyAlignment="1">
      <alignment horizontal="left"/>
    </xf>
    <xf numFmtId="0" fontId="2" fillId="0" borderId="29" xfId="19" applyFont="1" applyBorder="1" applyAlignment="1">
      <alignment horizontal="center"/>
    </xf>
    <xf numFmtId="0" fontId="3" fillId="0" borderId="8" xfId="19" applyBorder="1" applyAlignment="1">
      <alignment horizontal="center"/>
    </xf>
  </cellXfs>
  <cellStyles count="224">
    <cellStyle name="1000-sep (2 dec) 2" xfId="1" xr:uid="{00000000-0005-0000-0000-000000000000}"/>
    <cellStyle name="1000-sep+,00_aktuel-aar" xfId="2" xr:uid="{00000000-0005-0000-0000-000001000000}"/>
    <cellStyle name="12" xfId="3" xr:uid="{00000000-0005-0000-0000-000002000000}"/>
    <cellStyle name="14" xfId="4" xr:uid="{00000000-0005-0000-0000-000003000000}"/>
    <cellStyle name="9" xfId="5" xr:uid="{00000000-0005-0000-0000-000004000000}"/>
    <cellStyle name="Besøgt link" xfId="27" builtinId="9" hidden="1"/>
    <cellStyle name="Besøgt link" xfId="28" builtinId="9" hidden="1"/>
    <cellStyle name="Besøgt link" xfId="29" builtinId="9" hidden="1"/>
    <cellStyle name="Besøgt link" xfId="31" builtinId="9" hidden="1"/>
    <cellStyle name="Besøgt link" xfId="32" builtinId="9" hidden="1"/>
    <cellStyle name="Besøgt link" xfId="33" builtinId="9" hidden="1"/>
    <cellStyle name="Besøgt link" xfId="34" builtinId="9" hidden="1"/>
    <cellStyle name="Besøgt link" xfId="35" builtinId="9" hidden="1"/>
    <cellStyle name="Besøgt link" xfId="36" builtinId="9" hidden="1"/>
    <cellStyle name="Besøgt link" xfId="37" builtinId="9" hidden="1"/>
    <cellStyle name="Besøgt link" xfId="38" builtinId="9" hidden="1"/>
    <cellStyle name="Besøgt link" xfId="39" builtinId="9" hidden="1"/>
    <cellStyle name="Besøgt link" xfId="40" builtinId="9" hidden="1"/>
    <cellStyle name="Besøgt link" xfId="41" builtinId="9" hidden="1"/>
    <cellStyle name="Besøgt link" xfId="42" builtinId="9" hidden="1"/>
    <cellStyle name="Besøgt link" xfId="43" builtinId="9" hidden="1"/>
    <cellStyle name="Besøgt link" xfId="44" builtinId="9" hidden="1"/>
    <cellStyle name="Besøgt link" xfId="45" builtinId="9" hidden="1"/>
    <cellStyle name="Besøgt link" xfId="46" builtinId="9" hidden="1"/>
    <cellStyle name="Besøgt link" xfId="47" builtinId="9" hidden="1"/>
    <cellStyle name="Besøgt link" xfId="48" builtinId="9" hidden="1"/>
    <cellStyle name="Besøgt link" xfId="49" builtinId="9" hidden="1"/>
    <cellStyle name="Besøgt link" xfId="50" builtinId="9" hidden="1"/>
    <cellStyle name="Besøgt link" xfId="51" builtinId="9" hidden="1"/>
    <cellStyle name="Besøgt link" xfId="52" builtinId="9" hidden="1"/>
    <cellStyle name="Besøgt link" xfId="53" builtinId="9" hidden="1"/>
    <cellStyle name="Besøgt link" xfId="54" builtinId="9" hidden="1"/>
    <cellStyle name="Besøgt link" xfId="55" builtinId="9" hidden="1"/>
    <cellStyle name="Besøgt link" xfId="56" builtinId="9" hidden="1"/>
    <cellStyle name="Besøgt link" xfId="57" builtinId="9" hidden="1"/>
    <cellStyle name="Besøgt link" xfId="58" builtinId="9" hidden="1"/>
    <cellStyle name="Besøgt link" xfId="59" builtinId="9" hidden="1"/>
    <cellStyle name="Besøgt link" xfId="60" builtinId="9" hidden="1"/>
    <cellStyle name="Besøgt link" xfId="61" builtinId="9" hidden="1"/>
    <cellStyle name="Besøgt link" xfId="62" builtinId="9" hidden="1"/>
    <cellStyle name="Besøgt link" xfId="63" builtinId="9" hidden="1"/>
    <cellStyle name="Besøgt link" xfId="64" builtinId="9" hidden="1"/>
    <cellStyle name="Besøgt link" xfId="65" builtinId="9" hidden="1"/>
    <cellStyle name="Besøgt link" xfId="66" builtinId="9" hidden="1"/>
    <cellStyle name="Besøgt link" xfId="67" builtinId="9" hidden="1"/>
    <cellStyle name="Besøgt link" xfId="68" builtinId="9" hidden="1"/>
    <cellStyle name="Besøgt link" xfId="69" builtinId="9" hidden="1"/>
    <cellStyle name="Besøgt link" xfId="70" builtinId="9" hidden="1"/>
    <cellStyle name="Besøgt link" xfId="71" builtinId="9" hidden="1"/>
    <cellStyle name="Besøgt link" xfId="72" builtinId="9" hidden="1"/>
    <cellStyle name="Besøgt link" xfId="73" builtinId="9" hidden="1"/>
    <cellStyle name="Besøgt link" xfId="74" builtinId="9" hidden="1"/>
    <cellStyle name="Besøgt link" xfId="75" builtinId="9" hidden="1"/>
    <cellStyle name="Besøgt link" xfId="76" builtinId="9" hidden="1"/>
    <cellStyle name="Besøgt link" xfId="77" builtinId="9" hidden="1"/>
    <cellStyle name="Besøgt link" xfId="78" builtinId="9" hidden="1"/>
    <cellStyle name="Besøgt link" xfId="79" builtinId="9" hidden="1"/>
    <cellStyle name="Besøgt link" xfId="80" builtinId="9" hidden="1"/>
    <cellStyle name="Besøgt link" xfId="81" builtinId="9" hidden="1"/>
    <cellStyle name="Besøgt link" xfId="82" builtinId="9" hidden="1"/>
    <cellStyle name="Besøgt link" xfId="83" builtinId="9" hidden="1"/>
    <cellStyle name="Besøgt link" xfId="84" builtinId="9" hidden="1"/>
    <cellStyle name="Besøgt link" xfId="85" builtinId="9" hidden="1"/>
    <cellStyle name="Besøgt link" xfId="86" builtinId="9" hidden="1"/>
    <cellStyle name="Besøgt link" xfId="87" builtinId="9" hidden="1"/>
    <cellStyle name="Besøgt link" xfId="88" builtinId="9" hidden="1"/>
    <cellStyle name="Besøgt link" xfId="89" builtinId="9" hidden="1"/>
    <cellStyle name="Besøgt link" xfId="90" builtinId="9" hidden="1"/>
    <cellStyle name="Besøgt link" xfId="91" builtinId="9" hidden="1"/>
    <cellStyle name="Besøgt link" xfId="92" builtinId="9" hidden="1"/>
    <cellStyle name="Besøgt link" xfId="93" builtinId="9" hidden="1"/>
    <cellStyle name="Besøgt link" xfId="94" builtinId="9" hidden="1"/>
    <cellStyle name="Besøgt link" xfId="95" builtinId="9" hidden="1"/>
    <cellStyle name="Besøgt link" xfId="96" builtinId="9" hidden="1"/>
    <cellStyle name="Besøgt link" xfId="97" builtinId="9" hidden="1"/>
    <cellStyle name="Besøgt link" xfId="98" builtinId="9" hidden="1"/>
    <cellStyle name="Besøgt link" xfId="99" builtinId="9" hidden="1"/>
    <cellStyle name="Besøgt link" xfId="100" builtinId="9" hidden="1"/>
    <cellStyle name="Besøgt link" xfId="101" builtinId="9" hidden="1"/>
    <cellStyle name="Besøgt link" xfId="102" builtinId="9" hidden="1"/>
    <cellStyle name="Besøgt link" xfId="103" builtinId="9" hidden="1"/>
    <cellStyle name="Besøgt link" xfId="104" builtinId="9" hidden="1"/>
    <cellStyle name="Besøgt link" xfId="105" builtinId="9" hidden="1"/>
    <cellStyle name="Besøgt link" xfId="106" builtinId="9" hidden="1"/>
    <cellStyle name="Besøgt link" xfId="107" builtinId="9" hidden="1"/>
    <cellStyle name="Besøgt link" xfId="108" builtinId="9" hidden="1"/>
    <cellStyle name="Besøgt link" xfId="109" builtinId="9" hidden="1"/>
    <cellStyle name="Besøgt link" xfId="110" builtinId="9" hidden="1"/>
    <cellStyle name="Besøgt link" xfId="111" builtinId="9" hidden="1"/>
    <cellStyle name="Besøgt link" xfId="112" builtinId="9" hidden="1"/>
    <cellStyle name="Besøgt link" xfId="113" builtinId="9" hidden="1"/>
    <cellStyle name="Besøgt link" xfId="114" builtinId="9" hidden="1"/>
    <cellStyle name="Besøgt link" xfId="115" builtinId="9" hidden="1"/>
    <cellStyle name="Besøgt link" xfId="116" builtinId="9" hidden="1"/>
    <cellStyle name="Besøgt link" xfId="117" builtinId="9" hidden="1"/>
    <cellStyle name="Besøgt link" xfId="118" builtinId="9" hidden="1"/>
    <cellStyle name="Besøgt link" xfId="119" builtinId="9" hidden="1"/>
    <cellStyle name="Besøgt link" xfId="120" builtinId="9" hidden="1"/>
    <cellStyle name="Besøgt link" xfId="121" builtinId="9" hidden="1"/>
    <cellStyle name="Besøgt link" xfId="122" builtinId="9" hidden="1"/>
    <cellStyle name="Besøgt link" xfId="123" builtinId="9" hidden="1"/>
    <cellStyle name="Besøgt link" xfId="124" builtinId="9" hidden="1"/>
    <cellStyle name="Besøgt link" xfId="125" builtinId="9" hidden="1"/>
    <cellStyle name="Besøgt link" xfId="126" builtinId="9" hidden="1"/>
    <cellStyle name="Besøgt link" xfId="127" builtinId="9" hidden="1"/>
    <cellStyle name="Besøgt link" xfId="128" builtinId="9" hidden="1"/>
    <cellStyle name="Besøgt link" xfId="129" builtinId="9" hidden="1"/>
    <cellStyle name="Besøgt link" xfId="130" builtinId="9" hidden="1"/>
    <cellStyle name="Besøgt link" xfId="131" builtinId="9" hidden="1"/>
    <cellStyle name="Besøgt link" xfId="132" builtinId="9" hidden="1"/>
    <cellStyle name="Besøgt link" xfId="133" builtinId="9" hidden="1"/>
    <cellStyle name="Besøgt link" xfId="134" builtinId="9" hidden="1"/>
    <cellStyle name="Besøgt link" xfId="135" builtinId="9" hidden="1"/>
    <cellStyle name="Besøgt link" xfId="136" builtinId="9" hidden="1"/>
    <cellStyle name="Besøgt link" xfId="137" builtinId="9" hidden="1"/>
    <cellStyle name="Besøgt link" xfId="138" builtinId="9" hidden="1"/>
    <cellStyle name="Besøgt link" xfId="139" builtinId="9" hidden="1"/>
    <cellStyle name="Besøgt link" xfId="140" builtinId="9" hidden="1"/>
    <cellStyle name="Besøgt link" xfId="141" builtinId="9" hidden="1"/>
    <cellStyle name="Besøgt link" xfId="142" builtinId="9" hidden="1"/>
    <cellStyle name="Besøgt link" xfId="143" builtinId="9" hidden="1"/>
    <cellStyle name="Besøgt link" xfId="144" builtinId="9" hidden="1"/>
    <cellStyle name="Besøgt link" xfId="145" builtinId="9" hidden="1"/>
    <cellStyle name="Besøgt link" xfId="146" builtinId="9" hidden="1"/>
    <cellStyle name="Besøgt link" xfId="147" builtinId="9" hidden="1"/>
    <cellStyle name="Besøgt link" xfId="148" builtinId="9" hidden="1"/>
    <cellStyle name="Besøgt link" xfId="149" builtinId="9" hidden="1"/>
    <cellStyle name="Besøgt link" xfId="150" builtinId="9" hidden="1"/>
    <cellStyle name="Besøgt link" xfId="151" builtinId="9" hidden="1"/>
    <cellStyle name="Besøgt link" xfId="152" builtinId="9" hidden="1"/>
    <cellStyle name="Besøgt link" xfId="153" builtinId="9" hidden="1"/>
    <cellStyle name="Besøgt link" xfId="154" builtinId="9" hidden="1"/>
    <cellStyle name="Besøgt link" xfId="155" builtinId="9" hidden="1"/>
    <cellStyle name="Besøgt link" xfId="156" builtinId="9" hidden="1"/>
    <cellStyle name="Besøgt link" xfId="157" builtinId="9" hidden="1"/>
    <cellStyle name="Besøgt link" xfId="158" builtinId="9" hidden="1"/>
    <cellStyle name="Besøgt link" xfId="159" builtinId="9" hidden="1"/>
    <cellStyle name="Besøgt link" xfId="160" builtinId="9" hidden="1"/>
    <cellStyle name="Besøgt link" xfId="161" builtinId="9" hidden="1"/>
    <cellStyle name="Besøgt link" xfId="162" builtinId="9" hidden="1"/>
    <cellStyle name="Besøgt link" xfId="163" builtinId="9" hidden="1"/>
    <cellStyle name="Besøgt link" xfId="164" builtinId="9" hidden="1"/>
    <cellStyle name="Besøgt link" xfId="165" builtinId="9" hidden="1"/>
    <cellStyle name="Besøgt link" xfId="166" builtinId="9" hidden="1"/>
    <cellStyle name="Besøgt link" xfId="167" builtinId="9" hidden="1"/>
    <cellStyle name="Besøgt link" xfId="168" builtinId="9" hidden="1"/>
    <cellStyle name="Besøgt link" xfId="169" builtinId="9" hidden="1"/>
    <cellStyle name="Besøgt link" xfId="170" builtinId="9" hidden="1"/>
    <cellStyle name="Besøgt link" xfId="171" builtinId="9" hidden="1"/>
    <cellStyle name="Besøgt link" xfId="172" builtinId="9" hidden="1"/>
    <cellStyle name="Besøgt link" xfId="173" builtinId="9" hidden="1"/>
    <cellStyle name="Besøgt link" xfId="174" builtinId="9" hidden="1"/>
    <cellStyle name="Besøgt link" xfId="175" builtinId="9" hidden="1"/>
    <cellStyle name="Besøgt link" xfId="176" builtinId="9" hidden="1"/>
    <cellStyle name="Besøgt link" xfId="177" builtinId="9" hidden="1"/>
    <cellStyle name="Besøgt link" xfId="178" builtinId="9" hidden="1"/>
    <cellStyle name="Besøgt link" xfId="179" builtinId="9" hidden="1"/>
    <cellStyle name="Besøgt link" xfId="180" builtinId="9" hidden="1"/>
    <cellStyle name="Besøgt link" xfId="181" builtinId="9" hidden="1"/>
    <cellStyle name="Besøgt link" xfId="182" builtinId="9" hidden="1"/>
    <cellStyle name="Besøgt link" xfId="183" builtinId="9" hidden="1"/>
    <cellStyle name="Besøgt link" xfId="184" builtinId="9" hidden="1"/>
    <cellStyle name="Besøgt link" xfId="185" builtinId="9" hidden="1"/>
    <cellStyle name="Besøgt link" xfId="186" builtinId="9" hidden="1"/>
    <cellStyle name="Besøgt link" xfId="187" builtinId="9" hidden="1"/>
    <cellStyle name="Besøgt link" xfId="188" builtinId="9" hidden="1"/>
    <cellStyle name="Besøgt link" xfId="189" builtinId="9" hidden="1"/>
    <cellStyle name="Besøgt link" xfId="190" builtinId="9" hidden="1"/>
    <cellStyle name="Besøgt link" xfId="191" builtinId="9" hidden="1"/>
    <cellStyle name="Besøgt link" xfId="192" builtinId="9" hidden="1"/>
    <cellStyle name="Besøgt link" xfId="193" builtinId="9" hidden="1"/>
    <cellStyle name="Besøgt link" xfId="194" builtinId="9" hidden="1"/>
    <cellStyle name="Besøgt link" xfId="195" builtinId="9" hidden="1"/>
    <cellStyle name="Besøgt link" xfId="196" builtinId="9" hidden="1"/>
    <cellStyle name="Besøgt link" xfId="197" builtinId="9" hidden="1"/>
    <cellStyle name="Besøgt link" xfId="198" builtinId="9" hidden="1"/>
    <cellStyle name="Besøgt link" xfId="199" builtinId="9" hidden="1"/>
    <cellStyle name="Besøgt link" xfId="200" builtinId="9" hidden="1"/>
    <cellStyle name="Besøgt link" xfId="201" builtinId="9" hidden="1"/>
    <cellStyle name="Besøgt link" xfId="202" builtinId="9" hidden="1"/>
    <cellStyle name="Besøgt link" xfId="203" builtinId="9" hidden="1"/>
    <cellStyle name="Besøgt link" xfId="204" builtinId="9" hidden="1"/>
    <cellStyle name="Besøgt link" xfId="205" builtinId="9" hidden="1"/>
    <cellStyle name="Besøgt link" xfId="206" builtinId="9" hidden="1"/>
    <cellStyle name="Besøgt link" xfId="207" builtinId="9" hidden="1"/>
    <cellStyle name="Besøgt link" xfId="208" builtinId="9" hidden="1"/>
    <cellStyle name="Besøgt link" xfId="209" builtinId="9" hidden="1"/>
    <cellStyle name="Besøgt link" xfId="210" builtinId="9" hidden="1"/>
    <cellStyle name="Besøgt link" xfId="211" builtinId="9" hidden="1"/>
    <cellStyle name="Besøgt link" xfId="212" builtinId="9" hidden="1"/>
    <cellStyle name="Besøgt link" xfId="213" builtinId="9" hidden="1"/>
    <cellStyle name="Besøgt link" xfId="214" builtinId="9" hidden="1"/>
    <cellStyle name="Besøgt link" xfId="215" builtinId="9" hidden="1"/>
    <cellStyle name="Besøgt link" xfId="216" builtinId="9" hidden="1"/>
    <cellStyle name="Besøgt link" xfId="217" builtinId="9" hidden="1"/>
    <cellStyle name="Besøgt link" xfId="218" builtinId="9" hidden="1"/>
    <cellStyle name="Besøgt link" xfId="219" builtinId="9" hidden="1"/>
    <cellStyle name="Besøgt link" xfId="220" builtinId="9" hidden="1"/>
    <cellStyle name="Chicago" xfId="6" xr:uid="{00000000-0005-0000-0000-0000C6000000}"/>
    <cellStyle name="Comma [0]_DelAktPl.xls" xfId="7" xr:uid="{00000000-0005-0000-0000-0000C7000000}"/>
    <cellStyle name="Comma_DelAktPl.xls" xfId="8" xr:uid="{00000000-0005-0000-0000-0000C8000000}"/>
    <cellStyle name="Comma_Lon.xls1" xfId="9" xr:uid="{00000000-0005-0000-0000-0000C9000000}"/>
    <cellStyle name="courier" xfId="10" xr:uid="{00000000-0005-0000-0000-0000CA000000}"/>
    <cellStyle name="Currency [0]_DelAktPl.xls" xfId="11" xr:uid="{00000000-0005-0000-0000-0000CB000000}"/>
    <cellStyle name="Currency_DelAktPl.xls" xfId="12" xr:uid="{00000000-0005-0000-0000-0000CC000000}"/>
    <cellStyle name="Komma" xfId="221" builtinId="3"/>
    <cellStyle name="Komma 2" xfId="223" xr:uid="{F9B245AC-E112-604A-A0F1-08539B0C1D16}"/>
    <cellStyle name="komma0" xfId="14" xr:uid="{00000000-0005-0000-0000-0000CE000000}"/>
    <cellStyle name="komma1" xfId="15" xr:uid="{00000000-0005-0000-0000-0000CF000000}"/>
    <cellStyle name="komma2" xfId="16" xr:uid="{00000000-0005-0000-0000-0000D0000000}"/>
    <cellStyle name="komma4" xfId="17" xr:uid="{00000000-0005-0000-0000-0000D1000000}"/>
    <cellStyle name="kr" xfId="18" xr:uid="{00000000-0005-0000-0000-0000D2000000}"/>
    <cellStyle name="Link" xfId="13" builtinId="8"/>
    <cellStyle name="Normal" xfId="0" builtinId="0"/>
    <cellStyle name="Normal 2" xfId="19" xr:uid="{00000000-0005-0000-0000-0000D4000000}"/>
    <cellStyle name="Normal 2 2" xfId="30" xr:uid="{00000000-0005-0000-0000-0000D5000000}"/>
    <cellStyle name="Normal 3" xfId="222" xr:uid="{5727F6DC-BB5B-8E4B-BABD-F9F54F6F3566}"/>
    <cellStyle name="Normal_Lon.xls1" xfId="20" xr:uid="{00000000-0005-0000-0000-0000D6000000}"/>
    <cellStyle name="Normal_LonAug00.xls" xfId="21" xr:uid="{00000000-0005-0000-0000-0000D7000000}"/>
    <cellStyle name="prc0" xfId="22" xr:uid="{00000000-0005-0000-0000-0000D8000000}"/>
    <cellStyle name="prc1" xfId="23" xr:uid="{00000000-0005-0000-0000-0000D9000000}"/>
    <cellStyle name="prc2" xfId="24" xr:uid="{00000000-0005-0000-0000-0000DA000000}"/>
    <cellStyle name="skkode" xfId="25" xr:uid="{00000000-0005-0000-0000-0000DB000000}"/>
    <cellStyle name="skygget" xfId="26" xr:uid="{00000000-0005-0000-0000-0000DC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FDB1"/>
      <color rgb="FFF2FD92"/>
      <color rgb="FFF4FC53"/>
      <color rgb="FFFFF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50800</xdr:colOff>
          <xdr:row>3</xdr:row>
          <xdr:rowOff>50800</xdr:rowOff>
        </xdr:from>
        <xdr:to>
          <xdr:col>4</xdr:col>
          <xdr:colOff>1104900</xdr:colOff>
          <xdr:row>5</xdr:row>
          <xdr:rowOff>12700</xdr:rowOff>
        </xdr:to>
        <xdr:sp macro="" textlink="">
          <xdr:nvSpPr>
            <xdr:cNvPr id="212993" name="Button 1" hidden="1">
              <a:extLst>
                <a:ext uri="{63B3BB69-23CF-44E3-9099-C40C66FF867C}">
                  <a14:compatExt spid="_x0000_s212993"/>
                </a:ext>
                <a:ext uri="{FF2B5EF4-FFF2-40B4-BE49-F238E27FC236}">
                  <a16:creationId xmlns:a16="http://schemas.microsoft.com/office/drawing/2014/main" id="{00000000-0008-0000-0600-00000140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a-DK" sz="1400" b="1" i="0" u="none" strike="noStrike" baseline="0">
                  <a:solidFill>
                    <a:srgbClr val="FF0000"/>
                  </a:solidFill>
                  <a:latin typeface="Lucida Grande" pitchFamily="2" charset="0"/>
                  <a:cs typeface="Lucida Grande" pitchFamily="2" charset="0"/>
                </a:rPr>
                <a:t>PRINT</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mikke/Desktop/Ole-M/L&#216;N/LonberegnApr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lemikke/Desktop/Ole-M/Udvikling/Lonberegn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emikke/Desktop/Ole-M/L&#216;N/Lonberegn2015-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ove/Documents/L&#248;nberegninger/20-21/Feriedif.%20med%20no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erer-bhkll (Lockout)"/>
      <sheetName val="Vejledning"/>
      <sheetName val="Lockoutvejledning"/>
      <sheetName val="Nylønstillæg"/>
      <sheetName val="Grundlon"/>
      <sheetName val="Grundlon12"/>
    </sheetNames>
    <sheetDataSet>
      <sheetData sheetId="0"/>
      <sheetData sheetId="1"/>
      <sheetData sheetId="2"/>
      <sheetData sheetId="3"/>
      <sheetData sheetId="4">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row r="69">
          <cell r="A69" t="str">
            <v>Læ1</v>
          </cell>
          <cell r="B69">
            <v>0</v>
          </cell>
          <cell r="C69">
            <v>3900</v>
          </cell>
          <cell r="D69">
            <v>6900</v>
          </cell>
          <cell r="E69">
            <v>10800</v>
          </cell>
          <cell r="F69">
            <v>13800</v>
          </cell>
        </row>
        <row r="70">
          <cell r="A70" t="str">
            <v>Læ2</v>
          </cell>
          <cell r="B70">
            <v>0</v>
          </cell>
          <cell r="C70">
            <v>3300</v>
          </cell>
          <cell r="D70">
            <v>5700</v>
          </cell>
          <cell r="E70">
            <v>9000</v>
          </cell>
          <cell r="F70">
            <v>11400</v>
          </cell>
        </row>
        <row r="71">
          <cell r="A71" t="str">
            <v>Læ3</v>
          </cell>
          <cell r="B71">
            <v>0</v>
          </cell>
          <cell r="C71">
            <v>2100</v>
          </cell>
          <cell r="D71">
            <v>3900</v>
          </cell>
          <cell r="E71">
            <v>6000</v>
          </cell>
          <cell r="F71">
            <v>7500</v>
          </cell>
        </row>
        <row r="72">
          <cell r="A72" t="str">
            <v>Bh1</v>
          </cell>
          <cell r="B72">
            <v>0</v>
          </cell>
          <cell r="C72">
            <v>4500</v>
          </cell>
          <cell r="D72">
            <v>7500</v>
          </cell>
          <cell r="E72">
            <v>12000</v>
          </cell>
          <cell r="F72">
            <v>15000</v>
          </cell>
        </row>
        <row r="73">
          <cell r="A73" t="str">
            <v>Bh2</v>
          </cell>
          <cell r="B73">
            <v>0</v>
          </cell>
          <cell r="C73">
            <v>3900</v>
          </cell>
          <cell r="D73">
            <v>6900</v>
          </cell>
          <cell r="E73">
            <v>10800</v>
          </cell>
          <cell r="F73">
            <v>13800</v>
          </cell>
        </row>
        <row r="74">
          <cell r="A74" t="str">
            <v>Bh3</v>
          </cell>
          <cell r="B74">
            <v>0</v>
          </cell>
          <cell r="C74">
            <v>3600</v>
          </cell>
          <cell r="D74">
            <v>6300</v>
          </cell>
          <cell r="E74">
            <v>9900</v>
          </cell>
          <cell r="F74">
            <v>12600</v>
          </cell>
        </row>
      </sheetData>
      <sheetData sheetId="5">
        <row r="4">
          <cell r="A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
      <sheetName val="Nylønstillæg"/>
      <sheetName val="Ex09_10"/>
      <sheetName val="Ex10_11"/>
      <sheetName val="Ex11_12"/>
      <sheetName val="Lonspec"/>
      <sheetName val="A"/>
      <sheetName val="B"/>
      <sheetName val="C"/>
      <sheetName val="D"/>
      <sheetName val="E"/>
      <sheetName val="F"/>
      <sheetName val="G"/>
      <sheetName val="H"/>
      <sheetName val="I"/>
      <sheetName val="J"/>
      <sheetName val="K"/>
      <sheetName val="L"/>
      <sheetName val="M"/>
      <sheetName val="N"/>
      <sheetName val="O"/>
      <sheetName val="P"/>
      <sheetName val="LonspecLeder"/>
      <sheetName val="Leder"/>
      <sheetName val="Grundlon"/>
      <sheetName val="andr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row r="69">
          <cell r="A69" t="str">
            <v>Læ1</v>
          </cell>
          <cell r="B69">
            <v>0</v>
          </cell>
          <cell r="C69">
            <v>3900</v>
          </cell>
          <cell r="D69">
            <v>6900</v>
          </cell>
          <cell r="E69">
            <v>10800</v>
          </cell>
          <cell r="F69">
            <v>13800</v>
          </cell>
        </row>
        <row r="70">
          <cell r="A70" t="str">
            <v>Læ2</v>
          </cell>
          <cell r="B70">
            <v>0</v>
          </cell>
          <cell r="C70">
            <v>3300</v>
          </cell>
          <cell r="D70">
            <v>5700</v>
          </cell>
          <cell r="E70">
            <v>9000</v>
          </cell>
          <cell r="F70">
            <v>11400</v>
          </cell>
        </row>
        <row r="71">
          <cell r="A71" t="str">
            <v>Læ3</v>
          </cell>
          <cell r="B71">
            <v>0</v>
          </cell>
          <cell r="C71">
            <v>2100</v>
          </cell>
          <cell r="D71">
            <v>3900</v>
          </cell>
          <cell r="E71">
            <v>6000</v>
          </cell>
          <cell r="F71">
            <v>7500</v>
          </cell>
        </row>
        <row r="72">
          <cell r="A72" t="str">
            <v>Bh1</v>
          </cell>
          <cell r="B72">
            <v>0</v>
          </cell>
          <cell r="C72">
            <v>4500</v>
          </cell>
          <cell r="D72">
            <v>7500</v>
          </cell>
          <cell r="E72">
            <v>12000</v>
          </cell>
          <cell r="F72">
            <v>15000</v>
          </cell>
        </row>
        <row r="73">
          <cell r="A73" t="str">
            <v>Bh2</v>
          </cell>
          <cell r="B73">
            <v>0</v>
          </cell>
          <cell r="C73">
            <v>3900</v>
          </cell>
          <cell r="D73">
            <v>6900</v>
          </cell>
          <cell r="E73">
            <v>10800</v>
          </cell>
          <cell r="F73">
            <v>13800</v>
          </cell>
        </row>
        <row r="74">
          <cell r="A74" t="str">
            <v>Bh3</v>
          </cell>
          <cell r="B74">
            <v>0</v>
          </cell>
          <cell r="C74">
            <v>3600</v>
          </cell>
          <cell r="D74">
            <v>6300</v>
          </cell>
          <cell r="E74">
            <v>9900</v>
          </cell>
          <cell r="F74">
            <v>12600</v>
          </cell>
        </row>
      </sheetData>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
      <sheetName val="Foraeldreorlov"/>
      <sheetName val="Nylonstillaeg"/>
      <sheetName val="Trin4tillaeg"/>
      <sheetName val="LonspecAarBarsel"/>
      <sheetName val="LonspecAar"/>
      <sheetName val="LonspecAlle"/>
      <sheetName val="Lonspec"/>
      <sheetName val="A"/>
      <sheetName val="B"/>
      <sheetName val="C"/>
      <sheetName val="D"/>
      <sheetName val="E"/>
      <sheetName val="F"/>
      <sheetName val="G"/>
      <sheetName val="H"/>
      <sheetName val="I"/>
      <sheetName val="J"/>
      <sheetName val="K"/>
      <sheetName val="L"/>
      <sheetName val="M"/>
      <sheetName val="N"/>
      <sheetName val="O"/>
      <sheetName val="P"/>
      <sheetName val="LonspecLeder"/>
      <sheetName val="Leder"/>
      <sheetName val="andre"/>
      <sheetName val="Viceleder"/>
      <sheetName val="Grundlon12"/>
      <sheetName val="Ex09_10"/>
      <sheetName val="Ex10_11"/>
      <sheetName val="Ex11_12"/>
      <sheetName val="Ex12_13"/>
      <sheetName val="Ex13_14"/>
      <sheetName val="Grundlon"/>
      <sheetName val="Forældreorlov"/>
      <sheetName val="Nylønstillæ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I5" t="str">
            <v>AUG</v>
          </cell>
          <cell r="J5" t="str">
            <v>g</v>
          </cell>
        </row>
        <row r="6">
          <cell r="I6" t="str">
            <v>SEP</v>
          </cell>
          <cell r="J6" t="str">
            <v>h</v>
          </cell>
        </row>
        <row r="7">
          <cell r="I7" t="str">
            <v>OKT</v>
          </cell>
          <cell r="J7" t="str">
            <v>i</v>
          </cell>
        </row>
        <row r="8">
          <cell r="I8" t="str">
            <v>NOV</v>
          </cell>
          <cell r="J8" t="str">
            <v>j</v>
          </cell>
        </row>
        <row r="9">
          <cell r="I9" t="str">
            <v>DEC</v>
          </cell>
          <cell r="J9" t="str">
            <v>k</v>
          </cell>
        </row>
        <row r="10">
          <cell r="I10" t="str">
            <v>JAN</v>
          </cell>
          <cell r="J10" t="str">
            <v>l</v>
          </cell>
        </row>
        <row r="11">
          <cell r="I11" t="str">
            <v>FEB</v>
          </cell>
          <cell r="J11" t="str">
            <v>m</v>
          </cell>
        </row>
        <row r="12">
          <cell r="I12" t="str">
            <v>MAR</v>
          </cell>
          <cell r="J12" t="str">
            <v>n</v>
          </cell>
        </row>
        <row r="13">
          <cell r="I13" t="str">
            <v>APR</v>
          </cell>
          <cell r="J13" t="str">
            <v>o</v>
          </cell>
        </row>
        <row r="14">
          <cell r="I14" t="str">
            <v>MAJ</v>
          </cell>
          <cell r="J14" t="str">
            <v>p</v>
          </cell>
        </row>
        <row r="15">
          <cell r="I15" t="str">
            <v>JUN</v>
          </cell>
          <cell r="J15" t="str">
            <v>q</v>
          </cell>
        </row>
        <row r="16">
          <cell r="I16" t="str">
            <v>JUL</v>
          </cell>
          <cell r="J16" t="str">
            <v>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I5" t="str">
            <v>AUG</v>
          </cell>
          <cell r="J5" t="str">
            <v>d</v>
          </cell>
        </row>
        <row r="6">
          <cell r="I6" t="str">
            <v>SEP</v>
          </cell>
          <cell r="J6" t="str">
            <v>e</v>
          </cell>
        </row>
        <row r="7">
          <cell r="I7" t="str">
            <v>OKT</v>
          </cell>
          <cell r="J7" t="str">
            <v>f</v>
          </cell>
        </row>
        <row r="8">
          <cell r="I8" t="str">
            <v>NOV</v>
          </cell>
          <cell r="J8" t="str">
            <v>g</v>
          </cell>
        </row>
        <row r="9">
          <cell r="I9" t="str">
            <v>DEC</v>
          </cell>
          <cell r="J9" t="str">
            <v>h</v>
          </cell>
        </row>
        <row r="10">
          <cell r="I10" t="str">
            <v>JAN</v>
          </cell>
          <cell r="J10" t="str">
            <v>i</v>
          </cell>
        </row>
        <row r="11">
          <cell r="I11" t="str">
            <v>FEB</v>
          </cell>
          <cell r="J11" t="str">
            <v>j</v>
          </cell>
        </row>
        <row r="12">
          <cell r="I12" t="str">
            <v>MAR</v>
          </cell>
          <cell r="J12" t="str">
            <v>k</v>
          </cell>
        </row>
        <row r="13">
          <cell r="I13" t="str">
            <v>APR</v>
          </cell>
          <cell r="J13" t="str">
            <v>l</v>
          </cell>
        </row>
        <row r="14">
          <cell r="I14" t="str">
            <v>MAJ</v>
          </cell>
          <cell r="J14" t="str">
            <v>m</v>
          </cell>
        </row>
        <row r="15">
          <cell r="I15" t="str">
            <v>JUN</v>
          </cell>
          <cell r="J15" t="str">
            <v>n</v>
          </cell>
        </row>
        <row r="16">
          <cell r="I16" t="str">
            <v>JUL</v>
          </cell>
          <cell r="J16" t="str">
            <v>o</v>
          </cell>
        </row>
      </sheetData>
      <sheetData sheetId="25" refreshError="1"/>
      <sheetData sheetId="26" refreshError="1"/>
      <sheetData sheetId="27" refreshError="1"/>
      <sheetData sheetId="28">
        <row r="4">
          <cell r="A4">
            <v>1</v>
          </cell>
          <cell r="B4">
            <v>184817</v>
          </cell>
          <cell r="C4">
            <v>188265</v>
          </cell>
          <cell r="D4">
            <v>190650</v>
          </cell>
          <cell r="E4">
            <v>194098</v>
          </cell>
          <cell r="F4">
            <v>196484</v>
          </cell>
          <cell r="G4">
            <v>171917.38</v>
          </cell>
        </row>
        <row r="5">
          <cell r="A5">
            <v>2</v>
          </cell>
          <cell r="B5">
            <v>187655</v>
          </cell>
          <cell r="C5">
            <v>191187</v>
          </cell>
          <cell r="D5">
            <v>193632</v>
          </cell>
          <cell r="E5">
            <v>197161</v>
          </cell>
          <cell r="F5">
            <v>199607</v>
          </cell>
          <cell r="G5">
            <v>174577.34</v>
          </cell>
        </row>
        <row r="6">
          <cell r="A6">
            <v>3</v>
          </cell>
          <cell r="B6">
            <v>190571</v>
          </cell>
          <cell r="C6">
            <v>194187</v>
          </cell>
          <cell r="D6">
            <v>196692</v>
          </cell>
          <cell r="E6">
            <v>200308</v>
          </cell>
          <cell r="F6">
            <v>202814</v>
          </cell>
          <cell r="G6">
            <v>177309.48</v>
          </cell>
        </row>
        <row r="7">
          <cell r="A7">
            <v>4</v>
          </cell>
          <cell r="B7">
            <v>193567</v>
          </cell>
          <cell r="C7">
            <v>197274</v>
          </cell>
          <cell r="D7">
            <v>199840</v>
          </cell>
          <cell r="E7">
            <v>203545</v>
          </cell>
          <cell r="F7">
            <v>206110</v>
          </cell>
          <cell r="G7">
            <v>180117.41</v>
          </cell>
        </row>
        <row r="8">
          <cell r="A8">
            <v>5</v>
          </cell>
          <cell r="B8">
            <v>196645</v>
          </cell>
          <cell r="C8">
            <v>200442</v>
          </cell>
          <cell r="D8">
            <v>203072</v>
          </cell>
          <cell r="E8">
            <v>206869</v>
          </cell>
          <cell r="F8">
            <v>209497</v>
          </cell>
          <cell r="G8">
            <v>183001.14</v>
          </cell>
        </row>
        <row r="9">
          <cell r="A9">
            <v>6</v>
          </cell>
          <cell r="B9">
            <v>199810</v>
          </cell>
          <cell r="C9">
            <v>203700</v>
          </cell>
          <cell r="D9">
            <v>206395</v>
          </cell>
          <cell r="E9">
            <v>210285</v>
          </cell>
          <cell r="F9">
            <v>212978</v>
          </cell>
          <cell r="G9">
            <v>185966.06</v>
          </cell>
        </row>
        <row r="10">
          <cell r="A10">
            <v>7</v>
          </cell>
          <cell r="B10">
            <v>203058</v>
          </cell>
          <cell r="C10">
            <v>207045</v>
          </cell>
          <cell r="D10">
            <v>209805</v>
          </cell>
          <cell r="E10">
            <v>213792</v>
          </cell>
          <cell r="F10">
            <v>216551</v>
          </cell>
          <cell r="G10">
            <v>189010.4</v>
          </cell>
        </row>
        <row r="11">
          <cell r="A11">
            <v>8</v>
          </cell>
          <cell r="B11">
            <v>206396</v>
          </cell>
          <cell r="C11">
            <v>210482</v>
          </cell>
          <cell r="D11">
            <v>213311</v>
          </cell>
          <cell r="E11">
            <v>217397</v>
          </cell>
          <cell r="F11">
            <v>220226</v>
          </cell>
          <cell r="G11">
            <v>192139.54</v>
          </cell>
        </row>
        <row r="12">
          <cell r="A12">
            <v>9</v>
          </cell>
          <cell r="B12">
            <v>209829</v>
          </cell>
          <cell r="C12">
            <v>214015</v>
          </cell>
          <cell r="D12">
            <v>216916</v>
          </cell>
          <cell r="E12">
            <v>221102</v>
          </cell>
          <cell r="F12">
            <v>224002</v>
          </cell>
          <cell r="G12">
            <v>195355.31</v>
          </cell>
        </row>
        <row r="13">
          <cell r="A13">
            <v>10</v>
          </cell>
          <cell r="B13">
            <v>213353</v>
          </cell>
          <cell r="C13">
            <v>217646</v>
          </cell>
          <cell r="D13">
            <v>220617</v>
          </cell>
          <cell r="E13">
            <v>224909</v>
          </cell>
          <cell r="F13">
            <v>227882</v>
          </cell>
          <cell r="G13">
            <v>198659.5</v>
          </cell>
        </row>
        <row r="14">
          <cell r="A14">
            <v>11</v>
          </cell>
          <cell r="B14">
            <v>216134</v>
          </cell>
          <cell r="C14">
            <v>220533</v>
          </cell>
          <cell r="D14">
            <v>223579</v>
          </cell>
          <cell r="E14">
            <v>227978</v>
          </cell>
          <cell r="F14">
            <v>231023</v>
          </cell>
          <cell r="G14">
            <v>202053.93</v>
          </cell>
        </row>
        <row r="15">
          <cell r="A15">
            <v>12</v>
          </cell>
          <cell r="B15">
            <v>219855</v>
          </cell>
          <cell r="C15">
            <v>224365</v>
          </cell>
          <cell r="D15">
            <v>227489</v>
          </cell>
          <cell r="E15">
            <v>231997</v>
          </cell>
          <cell r="F15">
            <v>235119</v>
          </cell>
          <cell r="G15">
            <v>205542.18</v>
          </cell>
        </row>
        <row r="16">
          <cell r="A16">
            <v>13</v>
          </cell>
          <cell r="B16">
            <v>223681</v>
          </cell>
          <cell r="C16">
            <v>228304</v>
          </cell>
          <cell r="D16">
            <v>231504</v>
          </cell>
          <cell r="E16">
            <v>236129</v>
          </cell>
          <cell r="F16">
            <v>239328</v>
          </cell>
          <cell r="G16">
            <v>209126.09</v>
          </cell>
        </row>
        <row r="17">
          <cell r="A17">
            <v>14</v>
          </cell>
          <cell r="B17">
            <v>227611</v>
          </cell>
          <cell r="C17">
            <v>232351</v>
          </cell>
          <cell r="D17">
            <v>235632</v>
          </cell>
          <cell r="E17">
            <v>240371</v>
          </cell>
          <cell r="F17">
            <v>243652</v>
          </cell>
          <cell r="G17">
            <v>212809.24</v>
          </cell>
        </row>
        <row r="18">
          <cell r="A18">
            <v>15</v>
          </cell>
          <cell r="B18">
            <v>231649</v>
          </cell>
          <cell r="C18">
            <v>236507</v>
          </cell>
          <cell r="D18">
            <v>239870</v>
          </cell>
          <cell r="E18">
            <v>244730</v>
          </cell>
          <cell r="F18">
            <v>248094</v>
          </cell>
          <cell r="G18">
            <v>216591.65</v>
          </cell>
        </row>
        <row r="19">
          <cell r="A19">
            <v>16</v>
          </cell>
          <cell r="B19">
            <v>234743</v>
          </cell>
          <cell r="C19">
            <v>239725</v>
          </cell>
          <cell r="D19">
            <v>243175</v>
          </cell>
          <cell r="E19">
            <v>248156</v>
          </cell>
          <cell r="F19">
            <v>251606</v>
          </cell>
          <cell r="G19">
            <v>220480.52</v>
          </cell>
        </row>
        <row r="20">
          <cell r="A20">
            <v>17</v>
          </cell>
          <cell r="B20">
            <v>239005</v>
          </cell>
          <cell r="C20">
            <v>244114</v>
          </cell>
          <cell r="D20">
            <v>247651</v>
          </cell>
          <cell r="E20">
            <v>252759</v>
          </cell>
          <cell r="F20">
            <v>256294</v>
          </cell>
          <cell r="G20">
            <v>224474.06</v>
          </cell>
        </row>
        <row r="21">
          <cell r="A21">
            <v>18</v>
          </cell>
          <cell r="B21">
            <v>243387</v>
          </cell>
          <cell r="C21">
            <v>248626</v>
          </cell>
          <cell r="D21">
            <v>252252</v>
          </cell>
          <cell r="E21">
            <v>257490</v>
          </cell>
          <cell r="F21">
            <v>261115</v>
          </cell>
          <cell r="G21">
            <v>228579.5</v>
          </cell>
        </row>
        <row r="22">
          <cell r="A22">
            <v>19</v>
          </cell>
          <cell r="B22">
            <v>246657</v>
          </cell>
          <cell r="C22">
            <v>252029</v>
          </cell>
          <cell r="D22">
            <v>255746</v>
          </cell>
          <cell r="E22">
            <v>261119</v>
          </cell>
          <cell r="F22">
            <v>264839</v>
          </cell>
          <cell r="G22">
            <v>232796.81</v>
          </cell>
        </row>
        <row r="23">
          <cell r="A23">
            <v>20</v>
          </cell>
          <cell r="B23">
            <v>250053</v>
          </cell>
          <cell r="C23">
            <v>255560</v>
          </cell>
          <cell r="D23">
            <v>259374</v>
          </cell>
          <cell r="E23">
            <v>264882</v>
          </cell>
          <cell r="F23">
            <v>268694</v>
          </cell>
          <cell r="G23">
            <v>237129.61</v>
          </cell>
        </row>
        <row r="24">
          <cell r="A24">
            <v>21</v>
          </cell>
          <cell r="B24">
            <v>254192</v>
          </cell>
          <cell r="C24">
            <v>259841</v>
          </cell>
          <cell r="D24">
            <v>263752</v>
          </cell>
          <cell r="E24">
            <v>269401</v>
          </cell>
          <cell r="F24">
            <v>273312</v>
          </cell>
          <cell r="G24">
            <v>241583.32</v>
          </cell>
        </row>
        <row r="25">
          <cell r="A25">
            <v>22</v>
          </cell>
          <cell r="B25">
            <v>258027</v>
          </cell>
          <cell r="C25">
            <v>263676</v>
          </cell>
          <cell r="D25">
            <v>267587</v>
          </cell>
          <cell r="E25">
            <v>273236</v>
          </cell>
          <cell r="F25">
            <v>277147</v>
          </cell>
          <cell r="G25">
            <v>246033.33</v>
          </cell>
        </row>
        <row r="26">
          <cell r="A26">
            <v>23</v>
          </cell>
          <cell r="B26">
            <v>262137</v>
          </cell>
          <cell r="C26">
            <v>267629</v>
          </cell>
          <cell r="D26">
            <v>271434</v>
          </cell>
          <cell r="E26">
            <v>276928</v>
          </cell>
          <cell r="F26">
            <v>280730</v>
          </cell>
          <cell r="G26">
            <v>250472.55</v>
          </cell>
        </row>
        <row r="27">
          <cell r="A27">
            <v>24</v>
          </cell>
          <cell r="B27">
            <v>266372</v>
          </cell>
          <cell r="C27">
            <v>271710</v>
          </cell>
          <cell r="D27">
            <v>275406</v>
          </cell>
          <cell r="E27">
            <v>280745</v>
          </cell>
          <cell r="F27">
            <v>284441</v>
          </cell>
          <cell r="G27">
            <v>255037.97</v>
          </cell>
        </row>
        <row r="28">
          <cell r="A28">
            <v>25</v>
          </cell>
          <cell r="B28">
            <v>270701</v>
          </cell>
          <cell r="C28">
            <v>275873</v>
          </cell>
          <cell r="D28">
            <v>279454</v>
          </cell>
          <cell r="E28">
            <v>284626</v>
          </cell>
          <cell r="F28">
            <v>288206</v>
          </cell>
          <cell r="G28">
            <v>259721.7</v>
          </cell>
        </row>
        <row r="29">
          <cell r="A29">
            <v>26</v>
          </cell>
          <cell r="B29">
            <v>275131</v>
          </cell>
          <cell r="C29">
            <v>280123</v>
          </cell>
          <cell r="D29">
            <v>283580</v>
          </cell>
          <cell r="E29">
            <v>288573</v>
          </cell>
          <cell r="F29">
            <v>292029</v>
          </cell>
          <cell r="G29">
            <v>264528.59000000003</v>
          </cell>
        </row>
        <row r="30">
          <cell r="A30">
            <v>27</v>
          </cell>
          <cell r="B30">
            <v>279656</v>
          </cell>
          <cell r="C30">
            <v>284456</v>
          </cell>
          <cell r="D30">
            <v>287782</v>
          </cell>
          <cell r="E30">
            <v>292583</v>
          </cell>
          <cell r="F30">
            <v>295908</v>
          </cell>
          <cell r="G30">
            <v>269459.90000000002</v>
          </cell>
        </row>
        <row r="31">
          <cell r="A31">
            <v>28</v>
          </cell>
          <cell r="B31">
            <v>284283</v>
          </cell>
          <cell r="C31">
            <v>288881</v>
          </cell>
          <cell r="D31">
            <v>292064</v>
          </cell>
          <cell r="E31">
            <v>296661</v>
          </cell>
          <cell r="F31">
            <v>299845</v>
          </cell>
          <cell r="G31">
            <v>274522.23</v>
          </cell>
        </row>
        <row r="32">
          <cell r="A32">
            <v>29</v>
          </cell>
          <cell r="B32">
            <v>289014</v>
          </cell>
          <cell r="C32">
            <v>293394</v>
          </cell>
          <cell r="D32">
            <v>296427</v>
          </cell>
          <cell r="E32">
            <v>300807</v>
          </cell>
          <cell r="F32">
            <v>303839</v>
          </cell>
          <cell r="G32">
            <v>279714.99</v>
          </cell>
        </row>
        <row r="33">
          <cell r="A33">
            <v>30</v>
          </cell>
          <cell r="B33">
            <v>293853</v>
          </cell>
          <cell r="C33">
            <v>298001</v>
          </cell>
          <cell r="D33">
            <v>300872</v>
          </cell>
          <cell r="E33">
            <v>305018</v>
          </cell>
          <cell r="F33">
            <v>307890</v>
          </cell>
          <cell r="G33">
            <v>285044.74</v>
          </cell>
        </row>
        <row r="34">
          <cell r="A34">
            <v>31</v>
          </cell>
          <cell r="B34">
            <v>298795</v>
          </cell>
          <cell r="C34">
            <v>302696</v>
          </cell>
          <cell r="D34">
            <v>305398</v>
          </cell>
          <cell r="E34">
            <v>309299</v>
          </cell>
          <cell r="F34">
            <v>312000</v>
          </cell>
          <cell r="G34">
            <v>290512.64000000001</v>
          </cell>
        </row>
        <row r="35">
          <cell r="A35">
            <v>32</v>
          </cell>
          <cell r="B35">
            <v>303852</v>
          </cell>
          <cell r="C35">
            <v>307490</v>
          </cell>
          <cell r="D35">
            <v>310009</v>
          </cell>
          <cell r="E35">
            <v>313649</v>
          </cell>
          <cell r="F35">
            <v>316167</v>
          </cell>
          <cell r="G35">
            <v>296125.21000000002</v>
          </cell>
        </row>
        <row r="36">
          <cell r="A36">
            <v>33</v>
          </cell>
          <cell r="B36">
            <v>309016</v>
          </cell>
          <cell r="C36">
            <v>312375</v>
          </cell>
          <cell r="D36">
            <v>314703</v>
          </cell>
          <cell r="E36">
            <v>318063</v>
          </cell>
          <cell r="F36">
            <v>320390</v>
          </cell>
          <cell r="G36">
            <v>301881.8</v>
          </cell>
        </row>
        <row r="37">
          <cell r="A37">
            <v>34</v>
          </cell>
          <cell r="B37">
            <v>314298</v>
          </cell>
          <cell r="C37">
            <v>317363</v>
          </cell>
          <cell r="D37">
            <v>319485</v>
          </cell>
          <cell r="E37">
            <v>322548</v>
          </cell>
          <cell r="F37">
            <v>324670</v>
          </cell>
          <cell r="G37">
            <v>307790.62</v>
          </cell>
        </row>
        <row r="38">
          <cell r="A38">
            <v>35</v>
          </cell>
          <cell r="B38">
            <v>319697</v>
          </cell>
          <cell r="C38">
            <v>322450</v>
          </cell>
          <cell r="D38">
            <v>324354</v>
          </cell>
          <cell r="E38">
            <v>327107</v>
          </cell>
          <cell r="F38">
            <v>329011</v>
          </cell>
          <cell r="G38">
            <v>313854.56</v>
          </cell>
        </row>
        <row r="39">
          <cell r="A39">
            <v>36</v>
          </cell>
          <cell r="B39">
            <v>325214</v>
          </cell>
          <cell r="C39">
            <v>327634</v>
          </cell>
          <cell r="D39">
            <v>329310</v>
          </cell>
          <cell r="E39">
            <v>331731</v>
          </cell>
          <cell r="F39">
            <v>333406</v>
          </cell>
          <cell r="G39">
            <v>320074.68</v>
          </cell>
        </row>
        <row r="40">
          <cell r="A40">
            <v>37</v>
          </cell>
          <cell r="B40">
            <v>330853</v>
          </cell>
          <cell r="C40">
            <v>332923</v>
          </cell>
          <cell r="D40">
            <v>334355</v>
          </cell>
          <cell r="E40">
            <v>336425</v>
          </cell>
          <cell r="F40">
            <v>337859</v>
          </cell>
          <cell r="G40">
            <v>326457.34000000003</v>
          </cell>
        </row>
        <row r="41">
          <cell r="A41">
            <v>38</v>
          </cell>
          <cell r="B41">
            <v>336808</v>
          </cell>
          <cell r="C41">
            <v>338540</v>
          </cell>
          <cell r="D41">
            <v>339739</v>
          </cell>
          <cell r="E41">
            <v>341471</v>
          </cell>
          <cell r="F41">
            <v>342672</v>
          </cell>
          <cell r="G41">
            <v>333128.88</v>
          </cell>
        </row>
        <row r="42">
          <cell r="A42">
            <v>39</v>
          </cell>
          <cell r="B42">
            <v>342821</v>
          </cell>
          <cell r="C42">
            <v>344156</v>
          </cell>
          <cell r="D42">
            <v>345080</v>
          </cell>
          <cell r="E42">
            <v>346413</v>
          </cell>
          <cell r="F42">
            <v>347337</v>
          </cell>
          <cell r="G42">
            <v>339989.41</v>
          </cell>
        </row>
        <row r="43">
          <cell r="A43">
            <v>40</v>
          </cell>
          <cell r="B43">
            <v>348966</v>
          </cell>
          <cell r="C43">
            <v>349878</v>
          </cell>
          <cell r="D43">
            <v>350510</v>
          </cell>
          <cell r="E43">
            <v>351422</v>
          </cell>
          <cell r="F43">
            <v>352054</v>
          </cell>
          <cell r="G43">
            <v>347027.46</v>
          </cell>
        </row>
        <row r="44">
          <cell r="A44">
            <v>41</v>
          </cell>
          <cell r="B44">
            <v>355245</v>
          </cell>
          <cell r="C44">
            <v>355712</v>
          </cell>
          <cell r="D44">
            <v>356037</v>
          </cell>
          <cell r="E44">
            <v>356505</v>
          </cell>
          <cell r="F44">
            <v>356828</v>
          </cell>
          <cell r="G44">
            <v>354249.23</v>
          </cell>
        </row>
        <row r="45">
          <cell r="A45">
            <v>42</v>
          </cell>
          <cell r="B45">
            <v>361660</v>
          </cell>
          <cell r="C45">
            <v>361660</v>
          </cell>
          <cell r="D45">
            <v>361660</v>
          </cell>
          <cell r="E45">
            <v>361660</v>
          </cell>
          <cell r="F45">
            <v>361660</v>
          </cell>
          <cell r="G45">
            <v>361659.2</v>
          </cell>
        </row>
        <row r="46">
          <cell r="A46">
            <v>43</v>
          </cell>
          <cell r="B46">
            <v>369689</v>
          </cell>
          <cell r="C46">
            <v>369689</v>
          </cell>
          <cell r="D46">
            <v>369689</v>
          </cell>
          <cell r="E46">
            <v>369689</v>
          </cell>
          <cell r="F46">
            <v>369689</v>
          </cell>
          <cell r="G46">
            <v>369688.53</v>
          </cell>
        </row>
        <row r="47">
          <cell r="A47">
            <v>44</v>
          </cell>
          <cell r="B47">
            <v>377937</v>
          </cell>
          <cell r="C47">
            <v>377937</v>
          </cell>
          <cell r="D47">
            <v>377937</v>
          </cell>
          <cell r="E47">
            <v>377937</v>
          </cell>
          <cell r="F47">
            <v>377937</v>
          </cell>
          <cell r="G47">
            <v>377937.3</v>
          </cell>
        </row>
        <row r="48">
          <cell r="A48">
            <v>45</v>
          </cell>
          <cell r="B48">
            <v>386414</v>
          </cell>
          <cell r="C48">
            <v>386414</v>
          </cell>
          <cell r="D48">
            <v>386414</v>
          </cell>
          <cell r="E48">
            <v>386414</v>
          </cell>
          <cell r="F48">
            <v>386414</v>
          </cell>
          <cell r="G48">
            <v>386414.29</v>
          </cell>
        </row>
        <row r="49">
          <cell r="A49">
            <v>46</v>
          </cell>
          <cell r="B49">
            <v>395125</v>
          </cell>
          <cell r="C49">
            <v>395125</v>
          </cell>
          <cell r="D49">
            <v>395125</v>
          </cell>
          <cell r="E49">
            <v>395125</v>
          </cell>
          <cell r="F49">
            <v>395125</v>
          </cell>
          <cell r="G49">
            <v>395124.74</v>
          </cell>
        </row>
        <row r="50">
          <cell r="A50">
            <v>47</v>
          </cell>
          <cell r="B50">
            <v>413269</v>
          </cell>
          <cell r="C50">
            <v>413269</v>
          </cell>
          <cell r="D50">
            <v>413269</v>
          </cell>
          <cell r="E50">
            <v>413269</v>
          </cell>
          <cell r="F50">
            <v>413269</v>
          </cell>
          <cell r="G50">
            <v>413268.87</v>
          </cell>
        </row>
        <row r="51">
          <cell r="A51">
            <v>48</v>
          </cell>
          <cell r="B51">
            <v>441027</v>
          </cell>
          <cell r="C51">
            <v>441027</v>
          </cell>
          <cell r="D51">
            <v>441027</v>
          </cell>
          <cell r="E51">
            <v>441027</v>
          </cell>
          <cell r="F51">
            <v>441027</v>
          </cell>
          <cell r="G51">
            <v>441025.75</v>
          </cell>
        </row>
        <row r="52">
          <cell r="A52">
            <v>49</v>
          </cell>
          <cell r="B52">
            <v>471781</v>
          </cell>
          <cell r="C52">
            <v>471781</v>
          </cell>
          <cell r="D52">
            <v>471781</v>
          </cell>
          <cell r="E52">
            <v>471781</v>
          </cell>
          <cell r="F52">
            <v>471781</v>
          </cell>
          <cell r="G52">
            <v>471780.9</v>
          </cell>
        </row>
        <row r="53">
          <cell r="A53">
            <v>50</v>
          </cell>
          <cell r="B53">
            <v>521094</v>
          </cell>
          <cell r="C53">
            <v>521094</v>
          </cell>
          <cell r="D53">
            <v>521094</v>
          </cell>
          <cell r="E53">
            <v>521094</v>
          </cell>
          <cell r="F53">
            <v>521094</v>
          </cell>
          <cell r="G53">
            <v>521094.47</v>
          </cell>
        </row>
        <row r="54">
          <cell r="A54">
            <v>51</v>
          </cell>
          <cell r="B54">
            <v>592911</v>
          </cell>
          <cell r="C54">
            <v>592911</v>
          </cell>
          <cell r="D54">
            <v>592911</v>
          </cell>
          <cell r="E54">
            <v>592911</v>
          </cell>
          <cell r="F54">
            <v>592911</v>
          </cell>
          <cell r="G54">
            <v>592911.94999999995</v>
          </cell>
        </row>
        <row r="55">
          <cell r="A55">
            <v>52</v>
          </cell>
          <cell r="B55">
            <v>650993</v>
          </cell>
          <cell r="C55">
            <v>650993</v>
          </cell>
          <cell r="D55">
            <v>650993</v>
          </cell>
          <cell r="E55">
            <v>650993</v>
          </cell>
          <cell r="F55">
            <v>650993</v>
          </cell>
          <cell r="G55">
            <v>650993.51</v>
          </cell>
        </row>
        <row r="56">
          <cell r="A56">
            <v>53</v>
          </cell>
          <cell r="B56">
            <v>728408</v>
          </cell>
          <cell r="C56">
            <v>728408</v>
          </cell>
          <cell r="D56">
            <v>728408</v>
          </cell>
          <cell r="E56">
            <v>728408</v>
          </cell>
          <cell r="F56">
            <v>728408</v>
          </cell>
          <cell r="G56">
            <v>728409.39</v>
          </cell>
        </row>
        <row r="57">
          <cell r="A57">
            <v>54</v>
          </cell>
          <cell r="B57">
            <v>821385</v>
          </cell>
          <cell r="C57">
            <v>821385</v>
          </cell>
          <cell r="D57">
            <v>821385</v>
          </cell>
          <cell r="E57">
            <v>821385</v>
          </cell>
          <cell r="F57">
            <v>821385</v>
          </cell>
          <cell r="G57">
            <v>821385.31</v>
          </cell>
        </row>
        <row r="58">
          <cell r="A58">
            <v>55</v>
          </cell>
          <cell r="B58">
            <v>925652</v>
          </cell>
          <cell r="C58">
            <v>925652</v>
          </cell>
          <cell r="D58">
            <v>925652</v>
          </cell>
          <cell r="E58">
            <v>925652</v>
          </cell>
          <cell r="F58">
            <v>925652</v>
          </cell>
          <cell r="G58">
            <v>925652.26</v>
          </cell>
        </row>
        <row r="59">
          <cell r="A59" t="str">
            <v>Læ1</v>
          </cell>
          <cell r="B59">
            <v>279695</v>
          </cell>
          <cell r="C59">
            <v>279695</v>
          </cell>
          <cell r="D59">
            <v>279695</v>
          </cell>
          <cell r="E59">
            <v>279695</v>
          </cell>
          <cell r="F59">
            <v>279695</v>
          </cell>
          <cell r="G59">
            <v>279695</v>
          </cell>
        </row>
        <row r="60">
          <cell r="A60" t="str">
            <v>Læ2</v>
          </cell>
          <cell r="B60">
            <v>298044</v>
          </cell>
          <cell r="C60">
            <v>298044</v>
          </cell>
          <cell r="D60">
            <v>298044</v>
          </cell>
          <cell r="E60">
            <v>298044</v>
          </cell>
          <cell r="F60">
            <v>298044</v>
          </cell>
          <cell r="G60">
            <v>298044</v>
          </cell>
        </row>
        <row r="61">
          <cell r="A61" t="str">
            <v>Læ3</v>
          </cell>
          <cell r="B61">
            <v>325699</v>
          </cell>
          <cell r="C61">
            <v>325699</v>
          </cell>
          <cell r="D61">
            <v>325699</v>
          </cell>
          <cell r="E61">
            <v>325699</v>
          </cell>
          <cell r="F61">
            <v>325699</v>
          </cell>
          <cell r="G61">
            <v>325699</v>
          </cell>
        </row>
        <row r="62">
          <cell r="A62" t="str">
            <v>Læ4</v>
          </cell>
          <cell r="B62">
            <v>351388</v>
          </cell>
          <cell r="C62">
            <v>351388</v>
          </cell>
          <cell r="D62">
            <v>351388</v>
          </cell>
          <cell r="E62">
            <v>351388</v>
          </cell>
          <cell r="F62">
            <v>351388</v>
          </cell>
          <cell r="G62">
            <v>351388</v>
          </cell>
        </row>
        <row r="63">
          <cell r="A63" t="str">
            <v>Bh1</v>
          </cell>
          <cell r="B63">
            <v>266588</v>
          </cell>
          <cell r="C63">
            <v>266588</v>
          </cell>
          <cell r="D63">
            <v>266588</v>
          </cell>
          <cell r="E63">
            <v>266588</v>
          </cell>
          <cell r="F63">
            <v>266588</v>
          </cell>
          <cell r="G63">
            <v>266588</v>
          </cell>
        </row>
        <row r="64">
          <cell r="A64" t="str">
            <v>Bh2</v>
          </cell>
          <cell r="B64">
            <v>279695</v>
          </cell>
          <cell r="C64">
            <v>279695</v>
          </cell>
          <cell r="D64">
            <v>279695</v>
          </cell>
          <cell r="E64">
            <v>279695</v>
          </cell>
          <cell r="F64">
            <v>279695</v>
          </cell>
          <cell r="G64">
            <v>279695</v>
          </cell>
        </row>
        <row r="65">
          <cell r="A65" t="str">
            <v>Bh3</v>
          </cell>
          <cell r="B65">
            <v>290311</v>
          </cell>
          <cell r="C65">
            <v>290311</v>
          </cell>
          <cell r="D65">
            <v>290311</v>
          </cell>
          <cell r="E65">
            <v>290311</v>
          </cell>
          <cell r="F65">
            <v>290311</v>
          </cell>
          <cell r="G65">
            <v>290311</v>
          </cell>
        </row>
        <row r="66">
          <cell r="A66" t="str">
            <v>Bh4</v>
          </cell>
          <cell r="B66">
            <v>309054</v>
          </cell>
          <cell r="C66">
            <v>309054</v>
          </cell>
          <cell r="D66">
            <v>309054</v>
          </cell>
          <cell r="E66">
            <v>309054</v>
          </cell>
          <cell r="F66">
            <v>309054</v>
          </cell>
          <cell r="G66">
            <v>309054</v>
          </cell>
        </row>
        <row r="71">
          <cell r="A71" t="str">
            <v>Læ1</v>
          </cell>
          <cell r="B71">
            <v>0</v>
          </cell>
          <cell r="C71">
            <v>3900</v>
          </cell>
          <cell r="D71">
            <v>6900</v>
          </cell>
          <cell r="E71">
            <v>10800</v>
          </cell>
          <cell r="F71">
            <v>13800</v>
          </cell>
        </row>
        <row r="72">
          <cell r="A72" t="str">
            <v>Læ2</v>
          </cell>
          <cell r="B72">
            <v>0</v>
          </cell>
          <cell r="C72">
            <v>3300</v>
          </cell>
          <cell r="D72">
            <v>5700</v>
          </cell>
          <cell r="E72">
            <v>9000</v>
          </cell>
          <cell r="F72">
            <v>11400</v>
          </cell>
        </row>
        <row r="73">
          <cell r="A73" t="str">
            <v>Læ3</v>
          </cell>
          <cell r="B73">
            <v>0</v>
          </cell>
          <cell r="C73">
            <v>2100</v>
          </cell>
          <cell r="D73">
            <v>3900</v>
          </cell>
          <cell r="E73">
            <v>6000</v>
          </cell>
          <cell r="F73">
            <v>7500</v>
          </cell>
        </row>
        <row r="74">
          <cell r="A74" t="str">
            <v>Læ4</v>
          </cell>
          <cell r="B74">
            <v>0</v>
          </cell>
          <cell r="C74">
            <v>2100</v>
          </cell>
          <cell r="D74">
            <v>3900</v>
          </cell>
          <cell r="E74">
            <v>6000</v>
          </cell>
          <cell r="F74">
            <v>7500</v>
          </cell>
        </row>
        <row r="75">
          <cell r="A75" t="str">
            <v>Bh1</v>
          </cell>
          <cell r="B75">
            <v>0</v>
          </cell>
          <cell r="C75">
            <v>4500</v>
          </cell>
          <cell r="D75">
            <v>7500</v>
          </cell>
          <cell r="E75">
            <v>12000</v>
          </cell>
          <cell r="F75">
            <v>15000</v>
          </cell>
        </row>
        <row r="76">
          <cell r="A76" t="str">
            <v>Bh2</v>
          </cell>
          <cell r="B76">
            <v>0</v>
          </cell>
          <cell r="C76">
            <v>3900</v>
          </cell>
          <cell r="D76">
            <v>6900</v>
          </cell>
          <cell r="E76">
            <v>10800</v>
          </cell>
          <cell r="F76">
            <v>13800</v>
          </cell>
        </row>
        <row r="77">
          <cell r="A77" t="str">
            <v>Bh3</v>
          </cell>
          <cell r="B77">
            <v>0</v>
          </cell>
          <cell r="C77">
            <v>3600</v>
          </cell>
          <cell r="D77">
            <v>6300</v>
          </cell>
          <cell r="E77">
            <v>9900</v>
          </cell>
          <cell r="F77">
            <v>12600</v>
          </cell>
        </row>
        <row r="78">
          <cell r="A78" t="str">
            <v>Bh4</v>
          </cell>
          <cell r="B78">
            <v>0</v>
          </cell>
          <cell r="C78">
            <v>3600</v>
          </cell>
          <cell r="D78">
            <v>6300</v>
          </cell>
          <cell r="E78">
            <v>9900</v>
          </cell>
          <cell r="F78">
            <v>12600</v>
          </cell>
        </row>
      </sheetData>
      <sheetData sheetId="29" refreshError="1"/>
      <sheetData sheetId="30" refreshError="1"/>
      <sheetData sheetId="31" refreshError="1"/>
      <sheetData sheetId="32" refreshError="1"/>
      <sheetData sheetId="33" refreshError="1"/>
      <sheetData sheetId="34">
        <row r="4">
          <cell r="A4">
            <v>1</v>
          </cell>
          <cell r="B4">
            <v>141011</v>
          </cell>
          <cell r="C4">
            <v>143641</v>
          </cell>
          <cell r="D4">
            <v>145461</v>
          </cell>
          <cell r="E4">
            <v>148092</v>
          </cell>
          <cell r="F4">
            <v>149912</v>
          </cell>
          <cell r="G4">
            <v>131168.56</v>
          </cell>
        </row>
        <row r="5">
          <cell r="A5">
            <v>2</v>
          </cell>
          <cell r="B5">
            <v>143176</v>
          </cell>
          <cell r="C5">
            <v>145871</v>
          </cell>
          <cell r="D5">
            <v>147736</v>
          </cell>
          <cell r="E5">
            <v>150429</v>
          </cell>
          <cell r="F5">
            <v>152295</v>
          </cell>
          <cell r="G5">
            <v>133198.04</v>
          </cell>
        </row>
        <row r="6">
          <cell r="A6">
            <v>3</v>
          </cell>
          <cell r="B6">
            <v>145401</v>
          </cell>
          <cell r="C6">
            <v>148160</v>
          </cell>
          <cell r="D6">
            <v>150071</v>
          </cell>
          <cell r="E6">
            <v>152830</v>
          </cell>
          <cell r="F6">
            <v>154742</v>
          </cell>
          <cell r="G6">
            <v>135282.59</v>
          </cell>
        </row>
        <row r="7">
          <cell r="A7">
            <v>4</v>
          </cell>
          <cell r="B7">
            <v>147687</v>
          </cell>
          <cell r="C7">
            <v>150515</v>
          </cell>
          <cell r="D7">
            <v>152473</v>
          </cell>
          <cell r="E7">
            <v>155300</v>
          </cell>
          <cell r="F7">
            <v>157257</v>
          </cell>
          <cell r="G7">
            <v>137424.97</v>
          </cell>
        </row>
        <row r="8">
          <cell r="A8">
            <v>5</v>
          </cell>
          <cell r="B8">
            <v>150035</v>
          </cell>
          <cell r="C8">
            <v>152932</v>
          </cell>
          <cell r="D8">
            <v>154939</v>
          </cell>
          <cell r="E8">
            <v>157836</v>
          </cell>
          <cell r="F8">
            <v>159841</v>
          </cell>
          <cell r="G8">
            <v>139625.18</v>
          </cell>
        </row>
        <row r="9">
          <cell r="A9">
            <v>6</v>
          </cell>
          <cell r="B9">
            <v>152450</v>
          </cell>
          <cell r="C9">
            <v>155418</v>
          </cell>
          <cell r="D9">
            <v>157474</v>
          </cell>
          <cell r="E9">
            <v>160442</v>
          </cell>
          <cell r="F9">
            <v>162497</v>
          </cell>
          <cell r="G9">
            <v>141887.34</v>
          </cell>
        </row>
        <row r="10">
          <cell r="A10">
            <v>7</v>
          </cell>
          <cell r="B10">
            <v>154928</v>
          </cell>
          <cell r="C10">
            <v>157970</v>
          </cell>
          <cell r="D10">
            <v>160076</v>
          </cell>
          <cell r="E10">
            <v>163118</v>
          </cell>
          <cell r="F10">
            <v>165223</v>
          </cell>
          <cell r="G10">
            <v>144210.09</v>
          </cell>
        </row>
        <row r="11">
          <cell r="A11">
            <v>8</v>
          </cell>
          <cell r="B11">
            <v>157475</v>
          </cell>
          <cell r="C11">
            <v>160592</v>
          </cell>
          <cell r="D11">
            <v>162751</v>
          </cell>
          <cell r="E11">
            <v>165868</v>
          </cell>
          <cell r="F11">
            <v>168027</v>
          </cell>
          <cell r="G11">
            <v>146597.54999999999</v>
          </cell>
        </row>
        <row r="12">
          <cell r="A12">
            <v>9</v>
          </cell>
          <cell r="B12">
            <v>160094</v>
          </cell>
          <cell r="C12">
            <v>163288</v>
          </cell>
          <cell r="D12">
            <v>165501</v>
          </cell>
          <cell r="E12">
            <v>168695</v>
          </cell>
          <cell r="F12">
            <v>170908</v>
          </cell>
          <cell r="G12">
            <v>149051.1</v>
          </cell>
        </row>
        <row r="13">
          <cell r="A13">
            <v>10</v>
          </cell>
          <cell r="B13">
            <v>162783</v>
          </cell>
          <cell r="C13">
            <v>166058</v>
          </cell>
          <cell r="D13">
            <v>168325</v>
          </cell>
          <cell r="E13">
            <v>171600</v>
          </cell>
          <cell r="F13">
            <v>173868</v>
          </cell>
          <cell r="G13">
            <v>151572.10999999999</v>
          </cell>
        </row>
        <row r="14">
          <cell r="A14">
            <v>11</v>
          </cell>
          <cell r="B14">
            <v>164905</v>
          </cell>
          <cell r="C14">
            <v>168261</v>
          </cell>
          <cell r="D14">
            <v>170585</v>
          </cell>
          <cell r="E14">
            <v>173941</v>
          </cell>
          <cell r="F14">
            <v>176265</v>
          </cell>
          <cell r="G14">
            <v>154161.97</v>
          </cell>
        </row>
        <row r="15">
          <cell r="A15">
            <v>12</v>
          </cell>
          <cell r="B15">
            <v>167744</v>
          </cell>
          <cell r="C15">
            <v>171185</v>
          </cell>
          <cell r="D15">
            <v>173568</v>
          </cell>
          <cell r="E15">
            <v>177008</v>
          </cell>
          <cell r="F15">
            <v>179390</v>
          </cell>
          <cell r="G15">
            <v>156823.42000000001</v>
          </cell>
        </row>
        <row r="16">
          <cell r="A16">
            <v>13</v>
          </cell>
          <cell r="B16">
            <v>170663</v>
          </cell>
          <cell r="C16">
            <v>174190</v>
          </cell>
          <cell r="D16">
            <v>176632</v>
          </cell>
          <cell r="E16">
            <v>180160</v>
          </cell>
          <cell r="F16">
            <v>182601</v>
          </cell>
          <cell r="G16">
            <v>159557.85</v>
          </cell>
        </row>
        <row r="17">
          <cell r="A17">
            <v>14</v>
          </cell>
          <cell r="B17">
            <v>173661</v>
          </cell>
          <cell r="C17">
            <v>177278</v>
          </cell>
          <cell r="D17">
            <v>179781</v>
          </cell>
          <cell r="E17">
            <v>183397</v>
          </cell>
          <cell r="F17">
            <v>185900</v>
          </cell>
          <cell r="G17">
            <v>162368</v>
          </cell>
        </row>
        <row r="18">
          <cell r="A18">
            <v>15</v>
          </cell>
          <cell r="B18">
            <v>176742</v>
          </cell>
          <cell r="C18">
            <v>180449</v>
          </cell>
          <cell r="D18">
            <v>183015</v>
          </cell>
          <cell r="E18">
            <v>186723</v>
          </cell>
          <cell r="F18">
            <v>189289</v>
          </cell>
          <cell r="G18">
            <v>165253.88</v>
          </cell>
        </row>
        <row r="19">
          <cell r="A19">
            <v>16</v>
          </cell>
          <cell r="B19">
            <v>179103</v>
          </cell>
          <cell r="C19">
            <v>182904</v>
          </cell>
          <cell r="D19">
            <v>185536</v>
          </cell>
          <cell r="E19">
            <v>189337</v>
          </cell>
          <cell r="F19">
            <v>191969</v>
          </cell>
          <cell r="G19">
            <v>168220.99</v>
          </cell>
        </row>
        <row r="20">
          <cell r="A20">
            <v>17</v>
          </cell>
          <cell r="B20">
            <v>182355</v>
          </cell>
          <cell r="C20">
            <v>186253</v>
          </cell>
          <cell r="D20">
            <v>188951</v>
          </cell>
          <cell r="E20">
            <v>192849</v>
          </cell>
          <cell r="F20">
            <v>195546</v>
          </cell>
          <cell r="G20">
            <v>171267.96</v>
          </cell>
        </row>
        <row r="21">
          <cell r="A21">
            <v>18</v>
          </cell>
          <cell r="B21">
            <v>185698</v>
          </cell>
          <cell r="C21">
            <v>189695</v>
          </cell>
          <cell r="D21">
            <v>192462</v>
          </cell>
          <cell r="E21">
            <v>196458</v>
          </cell>
          <cell r="F21">
            <v>199224</v>
          </cell>
          <cell r="G21">
            <v>174400.3</v>
          </cell>
        </row>
        <row r="22">
          <cell r="A22">
            <v>19</v>
          </cell>
          <cell r="B22">
            <v>188193</v>
          </cell>
          <cell r="C22">
            <v>192292</v>
          </cell>
          <cell r="D22">
            <v>195128</v>
          </cell>
          <cell r="E22">
            <v>199227</v>
          </cell>
          <cell r="F22">
            <v>202065</v>
          </cell>
          <cell r="G22">
            <v>177618</v>
          </cell>
        </row>
        <row r="23">
          <cell r="A23">
            <v>20</v>
          </cell>
          <cell r="B23">
            <v>190784</v>
          </cell>
          <cell r="C23">
            <v>194986</v>
          </cell>
          <cell r="D23">
            <v>197896</v>
          </cell>
          <cell r="E23">
            <v>202098</v>
          </cell>
          <cell r="F23">
            <v>205007</v>
          </cell>
          <cell r="G23">
            <v>180923.82</v>
          </cell>
        </row>
        <row r="24">
          <cell r="A24">
            <v>21</v>
          </cell>
          <cell r="B24">
            <v>193942</v>
          </cell>
          <cell r="C24">
            <v>198252</v>
          </cell>
          <cell r="D24">
            <v>201236</v>
          </cell>
          <cell r="E24">
            <v>205546</v>
          </cell>
          <cell r="F24">
            <v>208530</v>
          </cell>
          <cell r="G24">
            <v>184321.88</v>
          </cell>
        </row>
        <row r="25">
          <cell r="A25">
            <v>22</v>
          </cell>
          <cell r="B25">
            <v>196868</v>
          </cell>
          <cell r="C25">
            <v>201178</v>
          </cell>
          <cell r="D25">
            <v>204162</v>
          </cell>
          <cell r="E25">
            <v>208472</v>
          </cell>
          <cell r="F25">
            <v>211456</v>
          </cell>
          <cell r="G25">
            <v>187717.13</v>
          </cell>
        </row>
        <row r="26">
          <cell r="A26">
            <v>23</v>
          </cell>
          <cell r="B26">
            <v>200004</v>
          </cell>
          <cell r="C26">
            <v>204194</v>
          </cell>
          <cell r="D26">
            <v>207097</v>
          </cell>
          <cell r="E26">
            <v>211289</v>
          </cell>
          <cell r="F26">
            <v>214190</v>
          </cell>
          <cell r="G26">
            <v>191104.14</v>
          </cell>
        </row>
        <row r="27">
          <cell r="A27">
            <v>24</v>
          </cell>
          <cell r="B27">
            <v>203235</v>
          </cell>
          <cell r="C27">
            <v>207308</v>
          </cell>
          <cell r="D27">
            <v>210128</v>
          </cell>
          <cell r="E27">
            <v>214201</v>
          </cell>
          <cell r="F27">
            <v>217021</v>
          </cell>
          <cell r="G27">
            <v>194587.44</v>
          </cell>
        </row>
        <row r="28">
          <cell r="A28">
            <v>25</v>
          </cell>
          <cell r="B28">
            <v>206538</v>
          </cell>
          <cell r="C28">
            <v>210484</v>
          </cell>
          <cell r="D28">
            <v>213216</v>
          </cell>
          <cell r="E28">
            <v>217162</v>
          </cell>
          <cell r="F28">
            <v>219894</v>
          </cell>
          <cell r="G28">
            <v>198161</v>
          </cell>
        </row>
        <row r="29">
          <cell r="A29">
            <v>26</v>
          </cell>
          <cell r="B29">
            <v>209918</v>
          </cell>
          <cell r="C29">
            <v>213727</v>
          </cell>
          <cell r="D29">
            <v>216364</v>
          </cell>
          <cell r="E29">
            <v>220174</v>
          </cell>
          <cell r="F29">
            <v>222811</v>
          </cell>
          <cell r="G29">
            <v>201828.54</v>
          </cell>
        </row>
        <row r="30">
          <cell r="A30">
            <v>27</v>
          </cell>
          <cell r="B30">
            <v>213370</v>
          </cell>
          <cell r="C30">
            <v>217033</v>
          </cell>
          <cell r="D30">
            <v>219570</v>
          </cell>
          <cell r="E30">
            <v>223233</v>
          </cell>
          <cell r="F30">
            <v>225770</v>
          </cell>
          <cell r="G30">
            <v>205591</v>
          </cell>
        </row>
        <row r="31">
          <cell r="A31">
            <v>28</v>
          </cell>
          <cell r="B31">
            <v>216901</v>
          </cell>
          <cell r="C31">
            <v>220409</v>
          </cell>
          <cell r="D31">
            <v>222837</v>
          </cell>
          <cell r="E31">
            <v>226345</v>
          </cell>
          <cell r="F31">
            <v>228774</v>
          </cell>
          <cell r="G31">
            <v>209453.43</v>
          </cell>
        </row>
        <row r="32">
          <cell r="A32">
            <v>29</v>
          </cell>
          <cell r="B32">
            <v>220510</v>
          </cell>
          <cell r="C32">
            <v>223852</v>
          </cell>
          <cell r="D32">
            <v>226166</v>
          </cell>
          <cell r="E32">
            <v>229508</v>
          </cell>
          <cell r="F32">
            <v>231821</v>
          </cell>
          <cell r="G32">
            <v>213415.37</v>
          </cell>
        </row>
        <row r="33">
          <cell r="A33">
            <v>30</v>
          </cell>
          <cell r="B33">
            <v>224202</v>
          </cell>
          <cell r="C33">
            <v>227367</v>
          </cell>
          <cell r="D33">
            <v>229558</v>
          </cell>
          <cell r="E33">
            <v>232721</v>
          </cell>
          <cell r="F33">
            <v>234912</v>
          </cell>
          <cell r="G33">
            <v>217481.83</v>
          </cell>
        </row>
        <row r="34">
          <cell r="A34">
            <v>31</v>
          </cell>
          <cell r="B34">
            <v>227973</v>
          </cell>
          <cell r="C34">
            <v>230949</v>
          </cell>
          <cell r="D34">
            <v>233011</v>
          </cell>
          <cell r="E34">
            <v>235987</v>
          </cell>
          <cell r="F34">
            <v>238048</v>
          </cell>
          <cell r="G34">
            <v>221653.7</v>
          </cell>
        </row>
        <row r="35">
          <cell r="A35">
            <v>32</v>
          </cell>
          <cell r="B35">
            <v>231831</v>
          </cell>
          <cell r="C35">
            <v>234607</v>
          </cell>
          <cell r="D35">
            <v>236529</v>
          </cell>
          <cell r="E35">
            <v>239306</v>
          </cell>
          <cell r="F35">
            <v>241227</v>
          </cell>
          <cell r="G35">
            <v>225935.95</v>
          </cell>
        </row>
        <row r="36">
          <cell r="A36">
            <v>33</v>
          </cell>
          <cell r="B36">
            <v>235771</v>
          </cell>
          <cell r="C36">
            <v>238334</v>
          </cell>
          <cell r="D36">
            <v>240110</v>
          </cell>
          <cell r="E36">
            <v>242674</v>
          </cell>
          <cell r="F36">
            <v>244449</v>
          </cell>
          <cell r="G36">
            <v>230328.08</v>
          </cell>
        </row>
        <row r="37">
          <cell r="A37">
            <v>34</v>
          </cell>
          <cell r="B37">
            <v>239801</v>
          </cell>
          <cell r="C37">
            <v>242140</v>
          </cell>
          <cell r="D37">
            <v>243759</v>
          </cell>
          <cell r="E37">
            <v>246096</v>
          </cell>
          <cell r="F37">
            <v>247715</v>
          </cell>
          <cell r="G37">
            <v>234836.36</v>
          </cell>
        </row>
        <row r="38">
          <cell r="A38">
            <v>35</v>
          </cell>
          <cell r="B38">
            <v>243921</v>
          </cell>
          <cell r="C38">
            <v>246021</v>
          </cell>
          <cell r="D38">
            <v>247474</v>
          </cell>
          <cell r="E38">
            <v>249574</v>
          </cell>
          <cell r="F38">
            <v>251027</v>
          </cell>
          <cell r="G38">
            <v>239462.99</v>
          </cell>
        </row>
        <row r="39">
          <cell r="A39">
            <v>36</v>
          </cell>
          <cell r="B39">
            <v>248130</v>
          </cell>
          <cell r="C39">
            <v>249976</v>
          </cell>
          <cell r="D39">
            <v>251255</v>
          </cell>
          <cell r="E39">
            <v>253102</v>
          </cell>
          <cell r="F39">
            <v>254380</v>
          </cell>
          <cell r="G39">
            <v>244208.78</v>
          </cell>
        </row>
        <row r="40">
          <cell r="A40">
            <v>37</v>
          </cell>
          <cell r="B40">
            <v>252432</v>
          </cell>
          <cell r="C40">
            <v>254012</v>
          </cell>
          <cell r="D40">
            <v>255104</v>
          </cell>
          <cell r="E40">
            <v>256684</v>
          </cell>
          <cell r="F40">
            <v>257778</v>
          </cell>
          <cell r="G40">
            <v>249078.59</v>
          </cell>
        </row>
        <row r="41">
          <cell r="A41">
            <v>38</v>
          </cell>
          <cell r="B41">
            <v>256976</v>
          </cell>
          <cell r="C41">
            <v>258297</v>
          </cell>
          <cell r="D41">
            <v>259212</v>
          </cell>
          <cell r="E41">
            <v>260534</v>
          </cell>
          <cell r="F41">
            <v>261450</v>
          </cell>
          <cell r="G41">
            <v>254168.8</v>
          </cell>
        </row>
        <row r="42">
          <cell r="A42">
            <v>39</v>
          </cell>
          <cell r="B42">
            <v>261564</v>
          </cell>
          <cell r="C42">
            <v>262582</v>
          </cell>
          <cell r="D42">
            <v>263287</v>
          </cell>
          <cell r="E42">
            <v>264304</v>
          </cell>
          <cell r="F42">
            <v>265009</v>
          </cell>
          <cell r="G42">
            <v>259403.21</v>
          </cell>
        </row>
        <row r="43">
          <cell r="A43">
            <v>40</v>
          </cell>
          <cell r="B43">
            <v>266252</v>
          </cell>
          <cell r="C43">
            <v>266948</v>
          </cell>
          <cell r="D43">
            <v>267430</v>
          </cell>
          <cell r="E43">
            <v>268126</v>
          </cell>
          <cell r="F43">
            <v>268608</v>
          </cell>
          <cell r="G43">
            <v>264773.06</v>
          </cell>
        </row>
        <row r="44">
          <cell r="A44">
            <v>41</v>
          </cell>
          <cell r="B44">
            <v>271043</v>
          </cell>
          <cell r="C44">
            <v>271399</v>
          </cell>
          <cell r="D44">
            <v>271647</v>
          </cell>
          <cell r="E44">
            <v>272004</v>
          </cell>
          <cell r="F44">
            <v>272251</v>
          </cell>
          <cell r="G44">
            <v>270283.09000000003</v>
          </cell>
        </row>
        <row r="45">
          <cell r="A45">
            <v>42</v>
          </cell>
          <cell r="B45">
            <v>275937</v>
          </cell>
          <cell r="C45">
            <v>275937</v>
          </cell>
          <cell r="D45">
            <v>275937</v>
          </cell>
          <cell r="E45">
            <v>275937</v>
          </cell>
          <cell r="F45">
            <v>275937</v>
          </cell>
          <cell r="G45">
            <v>275936.7</v>
          </cell>
        </row>
        <row r="46">
          <cell r="A46">
            <v>43</v>
          </cell>
          <cell r="B46">
            <v>282063</v>
          </cell>
          <cell r="C46">
            <v>282063</v>
          </cell>
          <cell r="D46">
            <v>282063</v>
          </cell>
          <cell r="E46">
            <v>282063</v>
          </cell>
          <cell r="F46">
            <v>282063</v>
          </cell>
          <cell r="G46">
            <v>282062.88</v>
          </cell>
        </row>
        <row r="47">
          <cell r="A47">
            <v>44</v>
          </cell>
          <cell r="B47">
            <v>288356</v>
          </cell>
          <cell r="C47">
            <v>288356</v>
          </cell>
          <cell r="D47">
            <v>288356</v>
          </cell>
          <cell r="E47">
            <v>288356</v>
          </cell>
          <cell r="F47">
            <v>288356</v>
          </cell>
          <cell r="G47">
            <v>288356.47999999998</v>
          </cell>
        </row>
        <row r="48">
          <cell r="A48">
            <v>45</v>
          </cell>
          <cell r="B48">
            <v>294824</v>
          </cell>
          <cell r="C48">
            <v>294824</v>
          </cell>
          <cell r="D48">
            <v>294824</v>
          </cell>
          <cell r="E48">
            <v>294824</v>
          </cell>
          <cell r="F48">
            <v>294824</v>
          </cell>
          <cell r="G48">
            <v>294824.2</v>
          </cell>
        </row>
        <row r="49">
          <cell r="A49">
            <v>46</v>
          </cell>
          <cell r="B49">
            <v>301470</v>
          </cell>
          <cell r="C49">
            <v>301470</v>
          </cell>
          <cell r="D49">
            <v>301470</v>
          </cell>
          <cell r="E49">
            <v>301470</v>
          </cell>
          <cell r="F49">
            <v>301470</v>
          </cell>
          <cell r="G49">
            <v>301470.05</v>
          </cell>
        </row>
        <row r="50">
          <cell r="A50">
            <v>47</v>
          </cell>
          <cell r="B50">
            <v>315314</v>
          </cell>
          <cell r="C50">
            <v>315314</v>
          </cell>
          <cell r="D50">
            <v>315314</v>
          </cell>
          <cell r="E50">
            <v>315314</v>
          </cell>
          <cell r="F50">
            <v>315314</v>
          </cell>
          <cell r="G50">
            <v>315313.56</v>
          </cell>
        </row>
        <row r="51">
          <cell r="A51">
            <v>48</v>
          </cell>
          <cell r="B51">
            <v>336492</v>
          </cell>
          <cell r="C51">
            <v>336492</v>
          </cell>
          <cell r="D51">
            <v>336492</v>
          </cell>
          <cell r="E51">
            <v>336492</v>
          </cell>
          <cell r="F51">
            <v>336492</v>
          </cell>
          <cell r="G51">
            <v>336491.35</v>
          </cell>
        </row>
        <row r="52">
          <cell r="A52">
            <v>49</v>
          </cell>
          <cell r="B52">
            <v>359957</v>
          </cell>
          <cell r="C52">
            <v>359957</v>
          </cell>
          <cell r="D52">
            <v>359957</v>
          </cell>
          <cell r="E52">
            <v>359957</v>
          </cell>
          <cell r="F52">
            <v>359957</v>
          </cell>
          <cell r="G52">
            <v>359956.74</v>
          </cell>
        </row>
        <row r="53">
          <cell r="A53">
            <v>50</v>
          </cell>
          <cell r="B53">
            <v>397581</v>
          </cell>
          <cell r="C53">
            <v>397581</v>
          </cell>
          <cell r="D53">
            <v>397581</v>
          </cell>
          <cell r="E53">
            <v>397581</v>
          </cell>
          <cell r="F53">
            <v>397581</v>
          </cell>
          <cell r="G53">
            <v>397581.73</v>
          </cell>
        </row>
        <row r="54">
          <cell r="A54">
            <v>51</v>
          </cell>
          <cell r="B54">
            <v>444240</v>
          </cell>
          <cell r="C54">
            <v>444240</v>
          </cell>
          <cell r="D54">
            <v>444240</v>
          </cell>
          <cell r="E54">
            <v>444240</v>
          </cell>
          <cell r="F54">
            <v>444240</v>
          </cell>
          <cell r="G54">
            <v>444240.63</v>
          </cell>
        </row>
        <row r="55">
          <cell r="A55">
            <v>52</v>
          </cell>
          <cell r="B55">
            <v>484035</v>
          </cell>
          <cell r="C55">
            <v>484035</v>
          </cell>
          <cell r="D55">
            <v>484035</v>
          </cell>
          <cell r="E55">
            <v>484035</v>
          </cell>
          <cell r="F55">
            <v>484035</v>
          </cell>
          <cell r="G55">
            <v>484035.37</v>
          </cell>
        </row>
        <row r="56">
          <cell r="A56">
            <v>53</v>
          </cell>
          <cell r="B56">
            <v>538581</v>
          </cell>
          <cell r="C56">
            <v>538581</v>
          </cell>
          <cell r="D56">
            <v>538581</v>
          </cell>
          <cell r="E56">
            <v>538581</v>
          </cell>
          <cell r="F56">
            <v>538581</v>
          </cell>
          <cell r="G56">
            <v>538581.69999999995</v>
          </cell>
        </row>
        <row r="57">
          <cell r="A57">
            <v>54</v>
          </cell>
          <cell r="B57">
            <v>604096</v>
          </cell>
          <cell r="C57">
            <v>604096</v>
          </cell>
          <cell r="D57">
            <v>604096</v>
          </cell>
          <cell r="E57">
            <v>604096</v>
          </cell>
          <cell r="F57">
            <v>604096</v>
          </cell>
          <cell r="G57">
            <v>604095.94999999995</v>
          </cell>
        </row>
        <row r="58">
          <cell r="A58">
            <v>55</v>
          </cell>
          <cell r="B58">
            <v>679129</v>
          </cell>
          <cell r="C58">
            <v>679129</v>
          </cell>
          <cell r="D58">
            <v>679129</v>
          </cell>
          <cell r="E58">
            <v>679129</v>
          </cell>
          <cell r="F58">
            <v>679129</v>
          </cell>
          <cell r="G58">
            <v>679128.96</v>
          </cell>
        </row>
        <row r="59">
          <cell r="A59" t="str">
            <v>Læ1</v>
          </cell>
          <cell r="B59">
            <v>213400</v>
          </cell>
          <cell r="C59">
            <v>213400</v>
          </cell>
          <cell r="D59">
            <v>213400</v>
          </cell>
          <cell r="E59">
            <v>213400</v>
          </cell>
          <cell r="F59">
            <v>213400</v>
          </cell>
          <cell r="G59">
            <v>213400</v>
          </cell>
        </row>
        <row r="60">
          <cell r="A60" t="str">
            <v>Læ2</v>
          </cell>
          <cell r="B60">
            <v>227400</v>
          </cell>
          <cell r="C60">
            <v>227400</v>
          </cell>
          <cell r="D60">
            <v>227400</v>
          </cell>
          <cell r="E60">
            <v>227400</v>
          </cell>
          <cell r="F60">
            <v>227400</v>
          </cell>
          <cell r="G60">
            <v>227400</v>
          </cell>
        </row>
        <row r="61">
          <cell r="A61" t="str">
            <v>Læ3</v>
          </cell>
          <cell r="B61">
            <v>248500</v>
          </cell>
          <cell r="C61">
            <v>248500</v>
          </cell>
          <cell r="D61">
            <v>248500</v>
          </cell>
          <cell r="E61">
            <v>248500</v>
          </cell>
          <cell r="F61">
            <v>248500</v>
          </cell>
          <cell r="G61">
            <v>248500</v>
          </cell>
        </row>
        <row r="62">
          <cell r="A62" t="str">
            <v>Bh1</v>
          </cell>
          <cell r="B62">
            <v>203400</v>
          </cell>
          <cell r="C62">
            <v>203400</v>
          </cell>
          <cell r="D62">
            <v>203400</v>
          </cell>
          <cell r="E62">
            <v>203400</v>
          </cell>
          <cell r="F62">
            <v>203400</v>
          </cell>
          <cell r="G62">
            <v>203400</v>
          </cell>
        </row>
        <row r="63">
          <cell r="A63" t="str">
            <v>Bh2</v>
          </cell>
          <cell r="B63">
            <v>213400</v>
          </cell>
          <cell r="C63">
            <v>213400</v>
          </cell>
          <cell r="D63">
            <v>213400</v>
          </cell>
          <cell r="E63">
            <v>213400</v>
          </cell>
          <cell r="F63">
            <v>213400</v>
          </cell>
          <cell r="G63">
            <v>213400</v>
          </cell>
        </row>
        <row r="64">
          <cell r="A64" t="str">
            <v>Bh3</v>
          </cell>
          <cell r="B64">
            <v>221500</v>
          </cell>
          <cell r="C64">
            <v>221500</v>
          </cell>
          <cell r="D64">
            <v>221500</v>
          </cell>
          <cell r="E64">
            <v>221500</v>
          </cell>
          <cell r="F64">
            <v>221500</v>
          </cell>
          <cell r="G64">
            <v>221500</v>
          </cell>
        </row>
        <row r="69">
          <cell r="A69" t="str">
            <v>Læ1</v>
          </cell>
          <cell r="B69">
            <v>0</v>
          </cell>
          <cell r="C69">
            <v>3900</v>
          </cell>
          <cell r="D69">
            <v>6900</v>
          </cell>
          <cell r="E69">
            <v>10800</v>
          </cell>
          <cell r="F69">
            <v>13800</v>
          </cell>
        </row>
        <row r="70">
          <cell r="A70" t="str">
            <v>Læ2</v>
          </cell>
          <cell r="B70">
            <v>0</v>
          </cell>
          <cell r="C70">
            <v>3300</v>
          </cell>
          <cell r="D70">
            <v>5700</v>
          </cell>
          <cell r="E70">
            <v>9000</v>
          </cell>
          <cell r="F70">
            <v>11400</v>
          </cell>
        </row>
        <row r="71">
          <cell r="A71" t="str">
            <v>Læ3</v>
          </cell>
          <cell r="B71">
            <v>0</v>
          </cell>
          <cell r="C71">
            <v>2100</v>
          </cell>
          <cell r="D71">
            <v>3900</v>
          </cell>
          <cell r="E71">
            <v>6000</v>
          </cell>
          <cell r="F71">
            <v>7500</v>
          </cell>
        </row>
        <row r="72">
          <cell r="A72" t="str">
            <v>Bh1</v>
          </cell>
          <cell r="B72">
            <v>0</v>
          </cell>
          <cell r="C72">
            <v>4500</v>
          </cell>
          <cell r="D72">
            <v>7500</v>
          </cell>
          <cell r="E72">
            <v>12000</v>
          </cell>
          <cell r="F72">
            <v>15000</v>
          </cell>
        </row>
        <row r="73">
          <cell r="A73" t="str">
            <v>Bh2</v>
          </cell>
          <cell r="B73">
            <v>0</v>
          </cell>
          <cell r="C73">
            <v>3900</v>
          </cell>
          <cell r="D73">
            <v>6900</v>
          </cell>
          <cell r="E73">
            <v>10800</v>
          </cell>
          <cell r="F73">
            <v>13800</v>
          </cell>
        </row>
        <row r="74">
          <cell r="A74" t="str">
            <v>Bh3</v>
          </cell>
          <cell r="B74">
            <v>0</v>
          </cell>
          <cell r="C74">
            <v>3600</v>
          </cell>
          <cell r="D74">
            <v>6300</v>
          </cell>
          <cell r="E74">
            <v>9900</v>
          </cell>
          <cell r="F74">
            <v>12600</v>
          </cell>
        </row>
      </sheetData>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aeldreorlov"/>
      <sheetName val="LonspecAarBarsel"/>
      <sheetName val="Feriedifference ny ferielov"/>
      <sheetName val="Feriedifference ny ferielov (2)"/>
      <sheetName val="LonspecAar"/>
      <sheetName val="LonspecAlle"/>
      <sheetName val="Lonspec"/>
      <sheetName val="A"/>
      <sheetName val="ArkA"/>
      <sheetName val="Ark3"/>
      <sheetName val="Ark4"/>
      <sheetName val="Ark5"/>
      <sheetName val="B"/>
      <sheetName val="C"/>
      <sheetName val="D"/>
      <sheetName val="E"/>
      <sheetName val="F"/>
      <sheetName val="G"/>
      <sheetName val="H"/>
      <sheetName val="I"/>
      <sheetName val="J"/>
      <sheetName val="K"/>
      <sheetName val="L"/>
      <sheetName val="M"/>
      <sheetName val="N"/>
      <sheetName val="O"/>
      <sheetName val="P"/>
      <sheetName val="LonspecLeder"/>
      <sheetName val="Leder"/>
      <sheetName val="andre"/>
      <sheetName val="Lønspec.Øvrigeledere"/>
      <sheetName val="Øvrige.ledere"/>
      <sheetName val="Grundlon12"/>
      <sheetName val="Ex09_10"/>
      <sheetName val="Ex10_11"/>
      <sheetName val="Ex11_12"/>
      <sheetName val="Ex12_13"/>
      <sheetName val="Ex13_14"/>
      <sheetName val="Grundlon"/>
    </sheetNames>
    <sheetDataSet>
      <sheetData sheetId="0"/>
      <sheetData sheetId="1"/>
      <sheetData sheetId="2"/>
      <sheetData sheetId="3"/>
      <sheetData sheetId="4"/>
      <sheetData sheetId="5" refreshError="1">
        <row r="5">
          <cell r="W5" t="str">
            <v>AUG</v>
          </cell>
          <cell r="X5" t="str">
            <v>g</v>
          </cell>
        </row>
        <row r="6">
          <cell r="W6" t="str">
            <v>SEP</v>
          </cell>
          <cell r="X6" t="str">
            <v>h</v>
          </cell>
        </row>
        <row r="7">
          <cell r="W7" t="str">
            <v>OKT</v>
          </cell>
          <cell r="X7" t="str">
            <v>i</v>
          </cell>
        </row>
        <row r="8">
          <cell r="W8" t="str">
            <v>NOV</v>
          </cell>
          <cell r="X8" t="str">
            <v>j</v>
          </cell>
        </row>
        <row r="9">
          <cell r="W9" t="str">
            <v>DEC</v>
          </cell>
          <cell r="X9" t="str">
            <v>k</v>
          </cell>
        </row>
        <row r="10">
          <cell r="W10" t="str">
            <v>JAN</v>
          </cell>
          <cell r="X10" t="str">
            <v>l</v>
          </cell>
        </row>
        <row r="11">
          <cell r="W11" t="str">
            <v>FEB</v>
          </cell>
          <cell r="X11" t="str">
            <v>m</v>
          </cell>
        </row>
        <row r="12">
          <cell r="W12" t="str">
            <v>MAR</v>
          </cell>
          <cell r="X12" t="str">
            <v>n</v>
          </cell>
        </row>
        <row r="13">
          <cell r="W13" t="str">
            <v>APR</v>
          </cell>
          <cell r="X13" t="str">
            <v>o</v>
          </cell>
        </row>
        <row r="14">
          <cell r="W14" t="str">
            <v>MAJ</v>
          </cell>
          <cell r="X14" t="str">
            <v>p</v>
          </cell>
        </row>
        <row r="15">
          <cell r="W15" t="str">
            <v>JUN</v>
          </cell>
          <cell r="X15" t="str">
            <v>q</v>
          </cell>
        </row>
        <row r="16">
          <cell r="W16" t="str">
            <v>JUL</v>
          </cell>
          <cell r="X16" t="str">
            <v>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5">
          <cell r="I5" t="str">
            <v>AUG</v>
          </cell>
          <cell r="J5" t="str">
            <v>e</v>
          </cell>
        </row>
        <row r="6">
          <cell r="I6" t="str">
            <v>SEP</v>
          </cell>
          <cell r="J6" t="str">
            <v>F</v>
          </cell>
        </row>
        <row r="7">
          <cell r="I7" t="str">
            <v>OKT</v>
          </cell>
          <cell r="J7" t="str">
            <v>G</v>
          </cell>
        </row>
        <row r="8">
          <cell r="I8" t="str">
            <v>NOV</v>
          </cell>
          <cell r="J8" t="str">
            <v>H</v>
          </cell>
        </row>
        <row r="9">
          <cell r="I9" t="str">
            <v>DEC</v>
          </cell>
          <cell r="J9" t="str">
            <v>I</v>
          </cell>
        </row>
        <row r="12">
          <cell r="I12" t="str">
            <v>JAN</v>
          </cell>
          <cell r="J12" t="str">
            <v>J</v>
          </cell>
        </row>
        <row r="14">
          <cell r="I14" t="str">
            <v>FEB</v>
          </cell>
          <cell r="J14" t="str">
            <v>K</v>
          </cell>
        </row>
        <row r="15">
          <cell r="I15" t="str">
            <v>MAR</v>
          </cell>
          <cell r="J15" t="str">
            <v>L</v>
          </cell>
        </row>
        <row r="16">
          <cell r="I16" t="str">
            <v>APR</v>
          </cell>
          <cell r="J16" t="str">
            <v>M</v>
          </cell>
        </row>
        <row r="17">
          <cell r="I17" t="str">
            <v>MAJ</v>
          </cell>
          <cell r="J17" t="str">
            <v>N</v>
          </cell>
        </row>
        <row r="18">
          <cell r="I18" t="str">
            <v>JUN</v>
          </cell>
          <cell r="J18" t="str">
            <v>O</v>
          </cell>
        </row>
        <row r="19">
          <cell r="I19" t="str">
            <v>JUL</v>
          </cell>
          <cell r="J19" t="str">
            <v>P</v>
          </cell>
        </row>
      </sheetData>
      <sheetData sheetId="28"/>
      <sheetData sheetId="29"/>
      <sheetData sheetId="30"/>
      <sheetData sheetId="31"/>
      <sheetData sheetId="32" refreshError="1"/>
      <sheetData sheetId="33"/>
      <sheetData sheetId="34"/>
      <sheetData sheetId="35"/>
      <sheetData sheetId="36"/>
      <sheetData sheetId="37"/>
      <sheetData sheetId="38" refreshError="1"/>
    </sheetDataSet>
  </externalBook>
</externalLink>
</file>

<file path=xl/persons/person.xml><?xml version="1.0" encoding="utf-8"?>
<personList xmlns="http://schemas.microsoft.com/office/spreadsheetml/2018/threadedcomments" xmlns:x="http://schemas.openxmlformats.org/spreadsheetml/2006/main">
  <person displayName="Tove Dohn" id="{FB0F3622-D79A-8043-BAB2-7D3AB49272AE}"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10" dT="2021-07-06T16:24:05.05" personId="{FB0F3622-D79A-8043-BAB2-7D3AB49272AE}" id="{581D637D-FCE8-C244-9521-76DF182F4FAF}">
    <text>Indtast her ny gældende reguleringsprocent pr. 1. april.</text>
  </threadedComment>
  <threadedComment ref="G11" dT="2019-09-02T13:23:56.78" personId="{FB0F3622-D79A-8043-BAB2-7D3AB49272AE}" id="{1184EB09-3915-554A-AD11-8A524C27F5A2}">
    <text>Skolens stedtillægsområde videreføres til de øvrige faner.</text>
  </threadedComment>
  <threadedComment ref="S11" dT="2019-09-02T13:23:56.78" personId="{FB0F3622-D79A-8043-BAB2-7D3AB49272AE}" id="{FCEF8104-1B89-6D4B-B1E7-497826EDC4B8}">
    <text>Skolens stedtillægsområde videreføres til de øvrige faner.</text>
  </threadedComment>
  <threadedComment ref="F28" dT="2020-07-09T09:24:44.18" personId="{FB0F3622-D79A-8043-BAB2-7D3AB49272AE}" id="{5B1AB1B1-344F-F243-AD23-1A45F4A515D6}">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8B5ABA50-69AF-9142-9BBD-ECBC79EA041A}">
    <text>Indtast her ny skatteprocent pr. 1. januar.</text>
  </threadedComment>
  <threadedComment ref="X31" dT="2019-06-30T11:21:14.80" personId="{FB0F3622-D79A-8043-BAB2-7D3AB49272AE}" id="{258BA8DE-7D20-E945-B01A-B4E0265CAA20}">
    <text>Indtast her ny skatteprocent pr. 1. januar.</text>
  </threadedComment>
  <threadedComment ref="L32" dT="2019-06-30T11:21:31.78" personId="{FB0F3622-D79A-8043-BAB2-7D3AB49272AE}" id="{11D714B9-23A8-8944-BBBE-90D49C9164DD}">
    <text>Indtast her nyt fradrag pr. januar.</text>
  </threadedComment>
  <threadedComment ref="X32" dT="2019-06-30T11:21:31.78" personId="{FB0F3622-D79A-8043-BAB2-7D3AB49272AE}" id="{4305BB63-AA73-EF4A-8691-A6661C12C01B}">
    <text>Indtast her nyt fradrag pr. januar.</text>
  </threadedComment>
  <threadedComment ref="E33" dT="2019-06-30T11:20:29.94" personId="{FB0F3622-D79A-8043-BAB2-7D3AB49272AE}" id="{F55AA4F2-DA90-F340-BDD5-C06EDB7F2CEE}">
    <text>Indtast her ny km.godt.takst pr. 1. januar.</text>
  </threadedComment>
  <threadedComment ref="E34" dT="2019-06-30T11:20:50.73" personId="{FB0F3622-D79A-8043-BAB2-7D3AB49272AE}" id="{D03932DA-FCF1-724B-B478-93046BFEE32F}">
    <text>Indtast her ny km.godt.takst pr. 1. januar.</text>
  </threadedComment>
  <threadedComment ref="P41" dT="2021-07-06T16:36:29.71" personId="{FB0F3622-D79A-8043-BAB2-7D3AB49272AE}" id="{474EC1B6-D212-0E48-AEE3-C6ED17F0CAAB}">
    <text>Særlig ferietillæg optjent september 2021 - maj 2022 udbetales. 1,5% af den ferieberettiget løn. Den ferieberettigede løn kan aflæses i celle S86</text>
  </threadedComment>
  <threadedComment ref="S41" dT="2021-07-06T16:35:21.76" personId="{FB0F3622-D79A-8043-BAB2-7D3AB49272AE}" id="{329AE066-F8A5-134B-981A-320C83B6847B}">
    <text xml:space="preserve">Særlig ferietillæg optjent juni - aug. udbetales.(1,5%). Kan aflæses i celle A86 for juni og juli + celle G86 ved. august. </text>
  </threadedComment>
  <threadedComment ref="AB41" dT="2021-07-06T16:36:29.71" personId="{FB0F3622-D79A-8043-BAB2-7D3AB49272AE}" id="{D6837C45-DE5F-0845-91F2-AA455746CC44}">
    <text>Særlig ferietillæg optjent september 2021 - maj 2022 udbetales. 1,5% af den ferieberettiget løn. Den ferieberettigede løn kan aflæses i celle S86</text>
  </threadedComment>
  <threadedComment ref="A98" dT="2021-07-06T16:31:58.53" personId="{FB0F3622-D79A-8043-BAB2-7D3AB49272AE}" id="{DD28F6F6-1B62-1C41-A4F2-5D0D727A02ED}">
    <text>Indtast her den ferieberettiget løn ved. juni og juli vedr. det skoleår der lige er afsluttet. Bruges sammen med august måned til at udbetale ferietillæg efter.</text>
  </threadedComment>
  <threadedComment ref="A107" dT="2021-07-06T16:33:09.33" personId="{FB0F3622-D79A-8043-BAB2-7D3AB49272AE}" id="{D2A2B5C2-0B1E-904F-A8D1-C621143ACB19}">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2.xml><?xml version="1.0" encoding="utf-8"?>
<ThreadedComments xmlns="http://schemas.microsoft.com/office/spreadsheetml/2018/threadedcomments" xmlns:x="http://schemas.openxmlformats.org/spreadsheetml/2006/main">
  <threadedComment ref="AA10" dT="2021-07-06T16:24:05.05" personId="{FB0F3622-D79A-8043-BAB2-7D3AB49272AE}" id="{C9F8E59F-8EA7-B74B-9C2B-C2947D71C7DA}">
    <text>Indtast her ny gældende reguleringsprocent pr. 1. april.</text>
  </threadedComment>
  <threadedComment ref="G11" dT="2019-09-02T13:23:56.78" personId="{FB0F3622-D79A-8043-BAB2-7D3AB49272AE}" id="{426F35A1-F469-7143-80C9-01FB0F8BE29B}">
    <text>Skolens stedtillægsområde videreføres til de øvrige faner.</text>
  </threadedComment>
  <threadedComment ref="S11" dT="2019-09-02T13:23:56.78" personId="{FB0F3622-D79A-8043-BAB2-7D3AB49272AE}" id="{79CA4C70-E907-CD42-AB67-64083D633084}">
    <text>Skolens stedtillægsområde videreføres til de øvrige faner.</text>
  </threadedComment>
  <threadedComment ref="F28" dT="2020-07-09T09:24:44.18" personId="{FB0F3622-D79A-8043-BAB2-7D3AB49272AE}" id="{1C898FBA-720A-5146-92DD-BFE2E21EB607}">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442DE1FF-D894-BD48-8751-280610ECBDCE}">
    <text>Indtast her ny skatteprocent pr. 1. januar.</text>
  </threadedComment>
  <threadedComment ref="X31" dT="2019-06-30T11:21:14.80" personId="{FB0F3622-D79A-8043-BAB2-7D3AB49272AE}" id="{CC0E5A88-6ACA-FC4F-9162-AA9C71606E65}">
    <text>Indtast her ny skatteprocent pr. 1. januar.</text>
  </threadedComment>
  <threadedComment ref="L32" dT="2019-06-30T11:21:31.78" personId="{FB0F3622-D79A-8043-BAB2-7D3AB49272AE}" id="{276F252F-46A9-E140-9CDC-7734DBC4854B}">
    <text>Indtast her nyt fradrag pr. januar.</text>
  </threadedComment>
  <threadedComment ref="X32" dT="2019-06-30T11:21:31.78" personId="{FB0F3622-D79A-8043-BAB2-7D3AB49272AE}" id="{F9555DAA-1C35-3C4C-9634-CBE1B1683875}">
    <text>Indtast her nyt fradrag pr. januar.</text>
  </threadedComment>
  <threadedComment ref="E33" dT="2019-06-30T11:20:29.94" personId="{FB0F3622-D79A-8043-BAB2-7D3AB49272AE}" id="{E27E7D60-F26F-F747-9574-8472D5866B1D}">
    <text>Indtast her ny km.godt.takst pr. 1. januar.</text>
  </threadedComment>
  <threadedComment ref="E34" dT="2019-06-30T11:20:50.73" personId="{FB0F3622-D79A-8043-BAB2-7D3AB49272AE}" id="{DD99EF79-15B6-7A47-8365-E95DBC736C2A}">
    <text>Indtast her ny km.godt.takst pr. 1. januar.</text>
  </threadedComment>
  <threadedComment ref="P41" dT="2021-07-06T16:36:29.71" personId="{FB0F3622-D79A-8043-BAB2-7D3AB49272AE}" id="{0FDCC895-4EF3-1D42-9C7D-C08648EF1149}">
    <text>Særlig ferietillæg optjent september 2021 - maj 2022 udbetales. 1,5% af den ferieberettiget løn. Den ferieberettigede løn kan aflæses i celle S86</text>
  </threadedComment>
  <threadedComment ref="S41" dT="2021-07-06T16:35:21.76" personId="{FB0F3622-D79A-8043-BAB2-7D3AB49272AE}" id="{5AF0B84A-8F4A-3B47-8C45-4B24242238CC}">
    <text xml:space="preserve">Særlig ferietillæg optjent juni - aug. udbetales.(1,5%). Kan aflæses i celle A86 for juni og juli + celle G86 ved. august. </text>
  </threadedComment>
  <threadedComment ref="AB41" dT="2021-07-06T16:36:29.71" personId="{FB0F3622-D79A-8043-BAB2-7D3AB49272AE}" id="{67B64A28-1265-514F-862C-D266FDA6BB91}">
    <text>Særlig ferietillæg optjent september 2021 - maj 2022 udbetales. 1,5% af den ferieberettiget løn. Den ferieberettigede løn kan aflæses i celle S86</text>
  </threadedComment>
  <threadedComment ref="A98" dT="2021-07-06T16:31:58.53" personId="{FB0F3622-D79A-8043-BAB2-7D3AB49272AE}" id="{F8CA4E4F-5C34-EE40-BADE-315BA4BF5E5F}">
    <text>Indtast her den ferieberettiget løn ved. juni og juli vedr. det skoleår der lige er afsluttet. Bruges sammen med august måned til at udbetale ferietillæg efter.</text>
  </threadedComment>
  <threadedComment ref="A107" dT="2021-07-06T16:33:09.33" personId="{FB0F3622-D79A-8043-BAB2-7D3AB49272AE}" id="{93EFD5EC-EC8F-3B46-A7F9-D251AE68BA4A}">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3.xml><?xml version="1.0" encoding="utf-8"?>
<ThreadedComments xmlns="http://schemas.microsoft.com/office/spreadsheetml/2018/threadedcomments" xmlns:x="http://schemas.openxmlformats.org/spreadsheetml/2006/main">
  <threadedComment ref="AA10" dT="2021-07-06T16:24:05.05" personId="{FB0F3622-D79A-8043-BAB2-7D3AB49272AE}" id="{B85B68DC-09E4-D54D-AAE5-D5CECC0A233A}">
    <text>Indtast her ny gældende reguleringsprocent pr. 1. april.</text>
  </threadedComment>
  <threadedComment ref="G11" dT="2019-09-02T13:23:56.78" personId="{FB0F3622-D79A-8043-BAB2-7D3AB49272AE}" id="{9B4C5AA8-29DD-5F4C-BDB7-6CA3BC494CF7}">
    <text>Skolens stedtillægsområde videreføres til de øvrige faner.</text>
  </threadedComment>
  <threadedComment ref="S11" dT="2019-09-02T13:23:56.78" personId="{FB0F3622-D79A-8043-BAB2-7D3AB49272AE}" id="{41770DBD-C54C-4442-A352-E019ECCD7CDA}">
    <text>Skolens stedtillægsområde videreføres til de øvrige faner.</text>
  </threadedComment>
  <threadedComment ref="F28" dT="2020-07-09T09:24:44.18" personId="{FB0F3622-D79A-8043-BAB2-7D3AB49272AE}" id="{70C8BF77-2140-D34E-B06C-DEB2EA57749A}">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4690F695-B557-374F-8E63-670EDE603EE2}">
    <text>Indtast her ny skatteprocent pr. 1. januar.</text>
  </threadedComment>
  <threadedComment ref="X31" dT="2019-06-30T11:21:14.80" personId="{FB0F3622-D79A-8043-BAB2-7D3AB49272AE}" id="{0D62ED7B-754D-0A45-A30C-721FA5A22100}">
    <text>Indtast her ny skatteprocent pr. 1. januar.</text>
  </threadedComment>
  <threadedComment ref="L32" dT="2019-06-30T11:21:31.78" personId="{FB0F3622-D79A-8043-BAB2-7D3AB49272AE}" id="{5D50059A-9378-1F4C-9FED-C8F543A4F6AD}">
    <text>Indtast her nyt fradrag pr. januar.</text>
  </threadedComment>
  <threadedComment ref="X32" dT="2019-06-30T11:21:31.78" personId="{FB0F3622-D79A-8043-BAB2-7D3AB49272AE}" id="{E9450131-E1EE-D146-9501-B0392EFEB337}">
    <text>Indtast her nyt fradrag pr. januar.</text>
  </threadedComment>
  <threadedComment ref="E33" dT="2019-06-30T11:20:29.94" personId="{FB0F3622-D79A-8043-BAB2-7D3AB49272AE}" id="{14DF077D-071B-1F45-9E82-5A56FC53D4C5}">
    <text>Indtast her ny km.godt.takst pr. 1. januar.</text>
  </threadedComment>
  <threadedComment ref="E34" dT="2019-06-30T11:20:50.73" personId="{FB0F3622-D79A-8043-BAB2-7D3AB49272AE}" id="{0CD8563C-C734-5142-89EE-3A19F3BE62C2}">
    <text>Indtast her ny km.godt.takst pr. 1. januar.</text>
  </threadedComment>
  <threadedComment ref="P41" dT="2021-07-06T16:36:29.71" personId="{FB0F3622-D79A-8043-BAB2-7D3AB49272AE}" id="{CF95F709-04A1-8F44-B8B4-D332DD9C5DB8}">
    <text>Særlig ferietillæg optjent september 2021 - maj 2022 udbetales. 1,5% af den ferieberettiget løn. Den ferieberettigede løn kan aflæses i celle S86</text>
  </threadedComment>
  <threadedComment ref="S41" dT="2021-07-06T16:35:21.76" personId="{FB0F3622-D79A-8043-BAB2-7D3AB49272AE}" id="{59386801-E38C-8C4F-A730-ACE17C17C47A}">
    <text xml:space="preserve">Særlig ferietillæg optjent juni - aug. udbetales.(1,5%). Kan aflæses i celle A86 for juni og juli + celle G86 ved. august. </text>
  </threadedComment>
  <threadedComment ref="AB41" dT="2021-07-06T16:36:29.71" personId="{FB0F3622-D79A-8043-BAB2-7D3AB49272AE}" id="{EA50DEAA-2B96-494A-80A7-19A0DBC6DFC3}">
    <text>Særlig ferietillæg optjent september 2021 - maj 2022 udbetales. 1,5% af den ferieberettiget løn. Den ferieberettigede løn kan aflæses i celle S86</text>
  </threadedComment>
  <threadedComment ref="A98" dT="2021-07-06T16:31:58.53" personId="{FB0F3622-D79A-8043-BAB2-7D3AB49272AE}" id="{5613059A-59B6-4A42-A65A-1E2F8B5E0112}">
    <text>Indtast her den ferieberettiget løn ved. juni og juli vedr. det skoleår der lige er afsluttet. Bruges sammen med august måned til at udbetale ferietillæg efter.</text>
  </threadedComment>
  <threadedComment ref="A107" dT="2021-07-06T16:33:09.33" personId="{FB0F3622-D79A-8043-BAB2-7D3AB49272AE}" id="{0259EC91-AFE3-8041-83E2-479931A1F93E}">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4.xml><?xml version="1.0" encoding="utf-8"?>
<ThreadedComments xmlns="http://schemas.microsoft.com/office/spreadsheetml/2018/threadedcomments" xmlns:x="http://schemas.openxmlformats.org/spreadsheetml/2006/main">
  <threadedComment ref="AA10" dT="2021-07-06T16:24:05.05" personId="{FB0F3622-D79A-8043-BAB2-7D3AB49272AE}" id="{19C71D93-0F53-2443-99E5-A58B368C4510}">
    <text>Indtast her ny gældende reguleringsprocent pr. 1. april.</text>
  </threadedComment>
  <threadedComment ref="G11" dT="2019-09-02T13:23:56.78" personId="{FB0F3622-D79A-8043-BAB2-7D3AB49272AE}" id="{C0B0C5F7-3B2D-384D-9F05-7222604C2F8A}">
    <text>Skolens stedtillægsområde videreføres til de øvrige faner.</text>
  </threadedComment>
  <threadedComment ref="S11" dT="2019-09-02T13:23:56.78" personId="{FB0F3622-D79A-8043-BAB2-7D3AB49272AE}" id="{E7302DCF-E274-254A-A580-EE7E6E871521}">
    <text>Skolens stedtillægsområde videreføres til de øvrige faner.</text>
  </threadedComment>
  <threadedComment ref="F28" dT="2020-07-09T09:24:44.18" personId="{FB0F3622-D79A-8043-BAB2-7D3AB49272AE}" id="{B080EB7A-5A63-5B4D-8613-8F1BB26B5327}">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11BFBA70-5996-7B4E-A4FF-53A1B4F95815}">
    <text>Indtast her ny skatteprocent pr. 1. januar.</text>
  </threadedComment>
  <threadedComment ref="X31" dT="2019-06-30T11:21:14.80" personId="{FB0F3622-D79A-8043-BAB2-7D3AB49272AE}" id="{95E2E91F-4653-9944-B7A3-4E09E9DADA5F}">
    <text>Indtast her ny skatteprocent pr. 1. januar.</text>
  </threadedComment>
  <threadedComment ref="L32" dT="2019-06-30T11:21:31.78" personId="{FB0F3622-D79A-8043-BAB2-7D3AB49272AE}" id="{B78C7F8A-2D9B-D841-A6EE-99D97CE00FC9}">
    <text>Indtast her nyt fradrag pr. januar.</text>
  </threadedComment>
  <threadedComment ref="X32" dT="2019-06-30T11:21:31.78" personId="{FB0F3622-D79A-8043-BAB2-7D3AB49272AE}" id="{88F0A3F7-6695-9A4D-BA41-8E1E064397C5}">
    <text>Indtast her nyt fradrag pr. januar.</text>
  </threadedComment>
  <threadedComment ref="E33" dT="2019-06-30T11:20:29.94" personId="{FB0F3622-D79A-8043-BAB2-7D3AB49272AE}" id="{8C79B15C-7FB4-6D42-BC90-7E7E34523D3F}">
    <text>Indtast her ny km.godt.takst pr. 1. januar.</text>
  </threadedComment>
  <threadedComment ref="E34" dT="2019-06-30T11:20:50.73" personId="{FB0F3622-D79A-8043-BAB2-7D3AB49272AE}" id="{866F2EB2-965F-A042-9947-E734AB288A38}">
    <text>Indtast her ny km.godt.takst pr. 1. januar.</text>
  </threadedComment>
  <threadedComment ref="P41" dT="2021-07-06T16:36:29.71" personId="{FB0F3622-D79A-8043-BAB2-7D3AB49272AE}" id="{8633368A-7016-2843-9230-F1DAC33693AD}">
    <text>Særlig ferietillæg optjent september 2021 - maj 2022 udbetales. 1,5% af den ferieberettiget løn. Den ferieberettigede løn kan aflæses i celle S86</text>
  </threadedComment>
  <threadedComment ref="S41" dT="2021-07-06T16:35:21.76" personId="{FB0F3622-D79A-8043-BAB2-7D3AB49272AE}" id="{E548AB15-FBEA-A24F-9405-191D176417E4}">
    <text xml:space="preserve">Særlig ferietillæg optjent juni - aug. udbetales.(1,5%). Kan aflæses i celle A86 for juni og juli + celle G86 ved. august. </text>
  </threadedComment>
  <threadedComment ref="AB41" dT="2021-07-06T16:36:29.71" personId="{FB0F3622-D79A-8043-BAB2-7D3AB49272AE}" id="{137DF26B-3B98-4049-B3BC-75D3830814D3}">
    <text>Særlig ferietillæg optjent september 2021 - maj 2022 udbetales. 1,5% af den ferieberettiget løn. Den ferieberettigede løn kan aflæses i celle S86</text>
  </threadedComment>
  <threadedComment ref="A98" dT="2021-07-06T16:31:58.53" personId="{FB0F3622-D79A-8043-BAB2-7D3AB49272AE}" id="{2A0EA790-D124-A246-8255-E61BEF04397C}">
    <text>Indtast her den ferieberettiget løn ved. juni og juli vedr. det skoleår der lige er afsluttet. Bruges sammen med august måned til at udbetale ferietillæg efter.</text>
  </threadedComment>
  <threadedComment ref="A107" dT="2021-07-06T16:33:09.33" personId="{FB0F3622-D79A-8043-BAB2-7D3AB49272AE}" id="{1A3B24ED-6852-FA47-9D23-4E88BE7DC79F}">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5.xml><?xml version="1.0" encoding="utf-8"?>
<ThreadedComments xmlns="http://schemas.microsoft.com/office/spreadsheetml/2018/threadedcomments" xmlns:x="http://schemas.openxmlformats.org/spreadsheetml/2006/main">
  <threadedComment ref="AA10" dT="2021-07-06T16:24:05.05" personId="{FB0F3622-D79A-8043-BAB2-7D3AB49272AE}" id="{5B81C1F4-0EB9-DB43-9CAD-7A0C67544424}">
    <text>Indtast her ny gældende reguleringsprocent pr. 1. april.</text>
  </threadedComment>
  <threadedComment ref="G11" dT="2019-09-02T13:23:56.78" personId="{FB0F3622-D79A-8043-BAB2-7D3AB49272AE}" id="{D3BF769D-BB83-994B-BCE2-5E2DBAF6F4DE}">
    <text>Skolens stedtillægsområde videreføres til de øvrige faner.</text>
  </threadedComment>
  <threadedComment ref="S11" dT="2019-09-02T13:23:56.78" personId="{FB0F3622-D79A-8043-BAB2-7D3AB49272AE}" id="{7170D9E9-E906-5448-8F8F-FC48BDE4755A}">
    <text>Skolens stedtillægsområde videreføres til de øvrige faner.</text>
  </threadedComment>
  <threadedComment ref="F28" dT="2020-07-09T09:24:44.18" personId="{FB0F3622-D79A-8043-BAB2-7D3AB49272AE}" id="{EE7BEC4A-B07A-C04E-B508-02CD11C447E4}">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2AF44B2A-BE0F-8D44-9213-06687221E6C7}">
    <text>Indtast her ny skatteprocent pr. 1. januar.</text>
  </threadedComment>
  <threadedComment ref="X31" dT="2019-06-30T11:21:14.80" personId="{FB0F3622-D79A-8043-BAB2-7D3AB49272AE}" id="{D7C42F75-6E38-5A4A-B785-1245967BC0D4}">
    <text>Indtast her ny skatteprocent pr. 1. januar.</text>
  </threadedComment>
  <threadedComment ref="L32" dT="2019-06-30T11:21:31.78" personId="{FB0F3622-D79A-8043-BAB2-7D3AB49272AE}" id="{109426CB-CC87-B449-83D3-ADD69617FDB9}">
    <text>Indtast her nyt fradrag pr. januar.</text>
  </threadedComment>
  <threadedComment ref="X32" dT="2019-06-30T11:21:31.78" personId="{FB0F3622-D79A-8043-BAB2-7D3AB49272AE}" id="{C3399BA6-C466-C045-9507-602C151BC81F}">
    <text>Indtast her nyt fradrag pr. januar.</text>
  </threadedComment>
  <threadedComment ref="E33" dT="2019-06-30T11:20:29.94" personId="{FB0F3622-D79A-8043-BAB2-7D3AB49272AE}" id="{45D4E830-32AB-0E44-84DD-0A94F40CCCB1}">
    <text>Indtast her ny km.godt.takst pr. 1. januar.</text>
  </threadedComment>
  <threadedComment ref="E34" dT="2019-06-30T11:20:50.73" personId="{FB0F3622-D79A-8043-BAB2-7D3AB49272AE}" id="{C92C1970-8D5E-E546-89B4-188CEE7C7343}">
    <text>Indtast her ny km.godt.takst pr. 1. januar.</text>
  </threadedComment>
  <threadedComment ref="P41" dT="2021-07-06T16:36:29.71" personId="{FB0F3622-D79A-8043-BAB2-7D3AB49272AE}" id="{9227024F-DDDB-FB44-9E54-6EAF041D397D}">
    <text>Særlig ferietillæg optjent september 2021 - maj 2022 udbetales. 1,5% af den ferieberettiget løn. Den ferieberettigede løn kan aflæses i celle S86</text>
  </threadedComment>
  <threadedComment ref="S41" dT="2021-07-06T16:35:21.76" personId="{FB0F3622-D79A-8043-BAB2-7D3AB49272AE}" id="{7A3D5409-58FF-C541-B493-A0CC42E183FC}">
    <text xml:space="preserve">Særlig ferietillæg optjent juni - aug. udbetales.(1,5%). Kan aflæses i celle A86 for juni og juli + celle G86 ved. august. </text>
  </threadedComment>
  <threadedComment ref="AB41" dT="2021-07-06T16:36:29.71" personId="{FB0F3622-D79A-8043-BAB2-7D3AB49272AE}" id="{EFDCCAE8-D7EF-1D4E-A18D-8974A631F1FF}">
    <text>Særlig ferietillæg optjent september 2021 - maj 2022 udbetales. 1,5% af den ferieberettiget løn. Den ferieberettigede løn kan aflæses i celle S86</text>
  </threadedComment>
  <threadedComment ref="A98" dT="2021-07-06T16:31:58.53" personId="{FB0F3622-D79A-8043-BAB2-7D3AB49272AE}" id="{D7AFAE07-0D50-184A-853D-3901B658BAB9}">
    <text>Indtast her den ferieberettiget løn ved. juni og juli vedr. det skoleår der lige er afsluttet. Bruges sammen med august måned til at udbetale ferietillæg efter.</text>
  </threadedComment>
  <threadedComment ref="A107" dT="2021-07-06T16:33:09.33" personId="{FB0F3622-D79A-8043-BAB2-7D3AB49272AE}" id="{A99B111C-8E98-5549-AAD6-9D860127440B}">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6.xml><?xml version="1.0" encoding="utf-8"?>
<ThreadedComments xmlns="http://schemas.microsoft.com/office/spreadsheetml/2018/threadedcomments" xmlns:x="http://schemas.openxmlformats.org/spreadsheetml/2006/main">
  <threadedComment ref="AA10" dT="2021-07-06T16:24:05.05" personId="{FB0F3622-D79A-8043-BAB2-7D3AB49272AE}" id="{15BE0015-C088-544E-A333-3BA63FA1D1D6}">
    <text>Indtast her ny gældende reguleringsprocent pr. 1. april.</text>
  </threadedComment>
  <threadedComment ref="G11" dT="2019-09-02T13:23:56.78" personId="{FB0F3622-D79A-8043-BAB2-7D3AB49272AE}" id="{F2F14879-4481-FE45-9E90-88D4D7FE4C20}">
    <text>Skolens stedtillægsområde videreføres til de øvrige faner.</text>
  </threadedComment>
  <threadedComment ref="S11" dT="2019-09-02T13:23:56.78" personId="{FB0F3622-D79A-8043-BAB2-7D3AB49272AE}" id="{D98B51D4-316A-B24B-BF51-0BB01B8E224A}">
    <text>Skolens stedtillægsområde videreføres til de øvrige faner.</text>
  </threadedComment>
  <threadedComment ref="F28" dT="2020-07-09T09:24:44.18" personId="{FB0F3622-D79A-8043-BAB2-7D3AB49272AE}" id="{0549E610-3CDF-4A4A-9DDC-E7614F21E30F}">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0394055F-97C6-3345-96E1-AE0F03EA8E29}">
    <text>Indtast her ny skatteprocent pr. 1. januar.</text>
  </threadedComment>
  <threadedComment ref="X31" dT="2019-06-30T11:21:14.80" personId="{FB0F3622-D79A-8043-BAB2-7D3AB49272AE}" id="{87417B93-9073-AF4D-BB1F-3D0191DEF26F}">
    <text>Indtast her ny skatteprocent pr. 1. januar.</text>
  </threadedComment>
  <threadedComment ref="L32" dT="2019-06-30T11:21:31.78" personId="{FB0F3622-D79A-8043-BAB2-7D3AB49272AE}" id="{6706AF11-B85A-AA46-A141-7411A162BB49}">
    <text>Indtast her nyt fradrag pr. januar.</text>
  </threadedComment>
  <threadedComment ref="X32" dT="2019-06-30T11:21:31.78" personId="{FB0F3622-D79A-8043-BAB2-7D3AB49272AE}" id="{BDF49297-33FE-1140-87A8-E763FFB1BF55}">
    <text>Indtast her nyt fradrag pr. januar.</text>
  </threadedComment>
  <threadedComment ref="E33" dT="2019-06-30T11:20:29.94" personId="{FB0F3622-D79A-8043-BAB2-7D3AB49272AE}" id="{40602255-8497-A14A-88A1-9D85E6889E4D}">
    <text>Indtast her ny km.godt.takst pr. 1. januar.</text>
  </threadedComment>
  <threadedComment ref="E34" dT="2019-06-30T11:20:50.73" personId="{FB0F3622-D79A-8043-BAB2-7D3AB49272AE}" id="{323E2A4D-93C4-5C44-B2EC-072B7A8C5F63}">
    <text>Indtast her ny km.godt.takst pr. 1. januar.</text>
  </threadedComment>
  <threadedComment ref="P41" dT="2021-07-06T16:36:29.71" personId="{FB0F3622-D79A-8043-BAB2-7D3AB49272AE}" id="{D260DDDB-BF53-284F-BEAF-2DCE4C6EEAF8}">
    <text>Særlig ferietillæg optjent september 2021 - maj 2022 udbetales. 1,5% af den ferieberettiget løn. Den ferieberettigede løn kan aflæses i celle S86</text>
  </threadedComment>
  <threadedComment ref="S41" dT="2021-07-06T16:35:21.76" personId="{FB0F3622-D79A-8043-BAB2-7D3AB49272AE}" id="{1E196177-501F-5748-BEA6-7DBBAF85221E}">
    <text xml:space="preserve">Særlig ferietillæg optjent juni - aug. udbetales.(1,5%). Kan aflæses i celle A86 for juni og juli + celle G86 ved. august. </text>
  </threadedComment>
  <threadedComment ref="AB41" dT="2021-07-06T16:36:29.71" personId="{FB0F3622-D79A-8043-BAB2-7D3AB49272AE}" id="{DE281791-A6E1-9C4F-A2B3-42C3AC706702}">
    <text>Særlig ferietillæg optjent september 2021 - maj 2022 udbetales. 1,5% af den ferieberettiget løn. Den ferieberettigede løn kan aflæses i celle S86</text>
  </threadedComment>
  <threadedComment ref="A98" dT="2021-07-06T16:31:58.53" personId="{FB0F3622-D79A-8043-BAB2-7D3AB49272AE}" id="{0C278D8A-56FD-5242-AE2F-EDE092BAD6FC}">
    <text>Indtast her den ferieberettiget løn ved. juni og juli vedr. det skoleår der lige er afsluttet. Bruges sammen med august måned til at udbetale ferietillæg efter.</text>
  </threadedComment>
  <threadedComment ref="A107" dT="2021-07-06T16:33:09.33" personId="{FB0F3622-D79A-8043-BAB2-7D3AB49272AE}" id="{66A19D0F-A12E-F947-A21D-2084C86D7669}">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7.xml><?xml version="1.0" encoding="utf-8"?>
<ThreadedComments xmlns="http://schemas.microsoft.com/office/spreadsheetml/2018/threadedcomments" xmlns:x="http://schemas.openxmlformats.org/spreadsheetml/2006/main">
  <threadedComment ref="AA10" dT="2021-07-06T16:24:05.05" personId="{FB0F3622-D79A-8043-BAB2-7D3AB49272AE}" id="{3A9EEEAA-7273-074C-88B4-C34744A2E964}">
    <text>Indtast her ny gældende reguleringsprocent pr. 1. april.</text>
  </threadedComment>
  <threadedComment ref="G11" dT="2019-09-02T13:23:56.78" personId="{FB0F3622-D79A-8043-BAB2-7D3AB49272AE}" id="{8327150E-BD54-8143-AC7D-7655952252FF}">
    <text>Skolens stedtillægsområde videreføres til de øvrige faner.</text>
  </threadedComment>
  <threadedComment ref="S11" dT="2019-09-02T13:23:56.78" personId="{FB0F3622-D79A-8043-BAB2-7D3AB49272AE}" id="{897C5416-5E77-1046-B5E9-6552F9AE206F}">
    <text>Skolens stedtillægsområde videreføres til de øvrige faner.</text>
  </threadedComment>
  <threadedComment ref="F28" dT="2020-07-09T09:24:44.18" personId="{FB0F3622-D79A-8043-BAB2-7D3AB49272AE}" id="{D0C46CE8-D43A-4248-8A5E-F84181461679}">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D762145C-0DDB-0642-8D6D-325F843AFDA2}">
    <text>Indtast her ny skatteprocent pr. 1. januar.</text>
  </threadedComment>
  <threadedComment ref="X31" dT="2019-06-30T11:21:14.80" personId="{FB0F3622-D79A-8043-BAB2-7D3AB49272AE}" id="{75797FEF-ABAF-4C49-A126-72D71A2828F1}">
    <text>Indtast her ny skatteprocent pr. 1. januar.</text>
  </threadedComment>
  <threadedComment ref="L32" dT="2019-06-30T11:21:31.78" personId="{FB0F3622-D79A-8043-BAB2-7D3AB49272AE}" id="{E5735F42-15A1-BB40-B53E-316AD5AD641C}">
    <text>Indtast her nyt fradrag pr. januar.</text>
  </threadedComment>
  <threadedComment ref="X32" dT="2019-06-30T11:21:31.78" personId="{FB0F3622-D79A-8043-BAB2-7D3AB49272AE}" id="{72487FE6-49F3-1C4F-9E59-8813B7FF0C4F}">
    <text>Indtast her nyt fradrag pr. januar.</text>
  </threadedComment>
  <threadedComment ref="E33" dT="2019-06-30T11:20:29.94" personId="{FB0F3622-D79A-8043-BAB2-7D3AB49272AE}" id="{47248552-3155-EA4F-A01C-EA8AAC5AF2ED}">
    <text>Indtast her ny km.godt.takst pr. 1. januar.</text>
  </threadedComment>
  <threadedComment ref="E34" dT="2019-06-30T11:20:50.73" personId="{FB0F3622-D79A-8043-BAB2-7D3AB49272AE}" id="{B9C8B232-2C60-5B4D-8746-A41703F95859}">
    <text>Indtast her ny km.godt.takst pr. 1. januar.</text>
  </threadedComment>
  <threadedComment ref="P41" dT="2021-07-06T16:36:29.71" personId="{FB0F3622-D79A-8043-BAB2-7D3AB49272AE}" id="{2A1003CD-2BC4-9040-8376-77B8ADB9B977}">
    <text>Særlig ferietillæg optjent september 2021 - maj 2022 udbetales. 1,5% af den ferieberettiget løn. Den ferieberettigede løn kan aflæses i celle S86</text>
  </threadedComment>
  <threadedComment ref="S41" dT="2021-07-06T16:35:21.76" personId="{FB0F3622-D79A-8043-BAB2-7D3AB49272AE}" id="{BE3A15C6-A6B9-DB44-B7A0-AEE70DCFF788}">
    <text xml:space="preserve">Særlig ferietillæg optjent juni - aug. udbetales.(1,5%). Kan aflæses i celle A86 for juni og juli + celle G86 ved. august. </text>
  </threadedComment>
  <threadedComment ref="AB41" dT="2021-07-06T16:36:29.71" personId="{FB0F3622-D79A-8043-BAB2-7D3AB49272AE}" id="{322F110A-70D6-4645-95CF-6907956EBEFB}">
    <text>Særlig ferietillæg optjent september 2021 - maj 2022 udbetales. 1,5% af den ferieberettiget løn. Den ferieberettigede løn kan aflæses i celle S86</text>
  </threadedComment>
  <threadedComment ref="A98" dT="2021-07-06T16:31:58.53" personId="{FB0F3622-D79A-8043-BAB2-7D3AB49272AE}" id="{03394D53-DD02-0245-9142-DD269F77AF3E}">
    <text>Indtast her den ferieberettiget løn ved. juni og juli vedr. det skoleår der lige er afsluttet. Bruges sammen med august måned til at udbetale ferietillæg efter.</text>
  </threadedComment>
  <threadedComment ref="A107" dT="2021-07-06T16:33:09.33" personId="{FB0F3622-D79A-8043-BAB2-7D3AB49272AE}" id="{663AD1B3-E362-9F4B-8D76-C2AE84915D2E}">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8.xml><?xml version="1.0" encoding="utf-8"?>
<ThreadedComments xmlns="http://schemas.microsoft.com/office/spreadsheetml/2018/threadedcomments" xmlns:x="http://schemas.openxmlformats.org/spreadsheetml/2006/main">
  <threadedComment ref="AA10" dT="2021-07-06T16:24:05.05" personId="{FB0F3622-D79A-8043-BAB2-7D3AB49272AE}" id="{8CD1634A-E179-BF4E-9FAB-7E442C63D601}">
    <text>Indtast her ny gældende reguleringsprocent pr. 1. april.</text>
  </threadedComment>
  <threadedComment ref="G11" dT="2019-09-02T13:23:56.78" personId="{FB0F3622-D79A-8043-BAB2-7D3AB49272AE}" id="{76D9F3F4-CA38-414D-B9C2-E83C6077A49D}">
    <text>Skolens stedtillægsområde videreføres til de øvrige faner.</text>
  </threadedComment>
  <threadedComment ref="S11" dT="2019-09-02T13:23:56.78" personId="{FB0F3622-D79A-8043-BAB2-7D3AB49272AE}" id="{0BE781D5-8A03-D040-A436-443116EF56D6}">
    <text>Skolens stedtillægsområde videreføres til de øvrige faner.</text>
  </threadedComment>
  <threadedComment ref="F28" dT="2020-07-09T09:24:44.18" personId="{FB0F3622-D79A-8043-BAB2-7D3AB49272AE}" id="{F2229A43-A480-D64E-995E-21FB4BB217C1}">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B21FE956-4196-8F45-A01D-5FE9A94BBDD2}">
    <text>Indtast her ny skatteprocent pr. 1. januar.</text>
  </threadedComment>
  <threadedComment ref="X31" dT="2019-06-30T11:21:14.80" personId="{FB0F3622-D79A-8043-BAB2-7D3AB49272AE}" id="{5FEEE556-75E1-4243-8C5F-74CB7226FCDA}">
    <text>Indtast her ny skatteprocent pr. 1. januar.</text>
  </threadedComment>
  <threadedComment ref="L32" dT="2019-06-30T11:21:31.78" personId="{FB0F3622-D79A-8043-BAB2-7D3AB49272AE}" id="{1EE94952-9A60-834B-BC6B-C90ED062692F}">
    <text>Indtast her nyt fradrag pr. januar.</text>
  </threadedComment>
  <threadedComment ref="X32" dT="2019-06-30T11:21:31.78" personId="{FB0F3622-D79A-8043-BAB2-7D3AB49272AE}" id="{8685D0EC-EDE3-7944-BC18-11AD7E29DD3C}">
    <text>Indtast her nyt fradrag pr. januar.</text>
  </threadedComment>
  <threadedComment ref="E33" dT="2019-06-30T11:20:29.94" personId="{FB0F3622-D79A-8043-BAB2-7D3AB49272AE}" id="{9230BEDE-975F-2143-AEC5-7F409A94DA30}">
    <text>Indtast her ny km.godt.takst pr. 1. januar.</text>
  </threadedComment>
  <threadedComment ref="E34" dT="2019-06-30T11:20:50.73" personId="{FB0F3622-D79A-8043-BAB2-7D3AB49272AE}" id="{7DD87A33-93D5-9144-A384-69EE8570E4A3}">
    <text>Indtast her ny km.godt.takst pr. 1. januar.</text>
  </threadedComment>
  <threadedComment ref="P41" dT="2021-07-06T16:36:29.71" personId="{FB0F3622-D79A-8043-BAB2-7D3AB49272AE}" id="{6C43C2D9-0F68-964F-BDD0-BF4558924DE0}">
    <text>Særlig ferietillæg optjent september 2021 - maj 2022 udbetales. 1,5% af den ferieberettiget løn. Den ferieberettigede løn kan aflæses i celle S86</text>
  </threadedComment>
  <threadedComment ref="S41" dT="2021-07-06T16:35:21.76" personId="{FB0F3622-D79A-8043-BAB2-7D3AB49272AE}" id="{BAEDFC37-87BE-1848-9FE1-FEC78E8B44F8}">
    <text xml:space="preserve">Særlig ferietillæg optjent juni - aug. udbetales.(1,5%). Kan aflæses i celle A86 for juni og juli + celle G86 ved. august. </text>
  </threadedComment>
  <threadedComment ref="AB41" dT="2021-07-06T16:36:29.71" personId="{FB0F3622-D79A-8043-BAB2-7D3AB49272AE}" id="{44D2A993-38B9-FB46-8B0B-32599720C2BF}">
    <text>Særlig ferietillæg optjent september 2021 - maj 2022 udbetales. 1,5% af den ferieberettiget løn. Den ferieberettigede løn kan aflæses i celle S86</text>
  </threadedComment>
  <threadedComment ref="A98" dT="2021-07-06T16:31:58.53" personId="{FB0F3622-D79A-8043-BAB2-7D3AB49272AE}" id="{5BED378C-E60E-D34A-9592-AD66197B212B}">
    <text>Indtast her den ferieberettiget løn ved. juni og juli vedr. det skoleår der lige er afsluttet. Bruges sammen med august måned til at udbetale ferietillæg efter.</text>
  </threadedComment>
  <threadedComment ref="A107" dT="2021-07-06T16:33:09.33" personId="{FB0F3622-D79A-8043-BAB2-7D3AB49272AE}" id="{2270FD42-9424-9449-BC70-B2BD249A311F}">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9.xml><?xml version="1.0" encoding="utf-8"?>
<ThreadedComments xmlns="http://schemas.microsoft.com/office/spreadsheetml/2018/threadedcomments" xmlns:x="http://schemas.openxmlformats.org/spreadsheetml/2006/main">
  <threadedComment ref="AA10" dT="2021-07-06T16:24:05.05" personId="{FB0F3622-D79A-8043-BAB2-7D3AB49272AE}" id="{69770546-2001-B741-A76B-D9AF5AE58B56}">
    <text>Indtast her ny gældende reguleringsprocent pr. 1. april.</text>
  </threadedComment>
  <threadedComment ref="G11" dT="2019-09-02T13:23:56.78" personId="{FB0F3622-D79A-8043-BAB2-7D3AB49272AE}" id="{B8E98BB0-3123-3A43-9E7A-E1A56B7814CB}">
    <text>Skolens stedtillægsområde videreføres til de øvrige faner.</text>
  </threadedComment>
  <threadedComment ref="S11" dT="2019-09-02T13:23:56.78" personId="{FB0F3622-D79A-8043-BAB2-7D3AB49272AE}" id="{F66BE225-D4E0-CD41-B6A5-DB04FC60435E}">
    <text>Skolens stedtillægsområde videreføres til de øvrige faner.</text>
  </threadedComment>
  <threadedComment ref="F28" dT="2020-07-09T09:24:44.18" personId="{FB0F3622-D79A-8043-BAB2-7D3AB49272AE}" id="{F49C24AE-75C5-E648-935F-7C45B211BFC9}">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B5E2D4A0-EA11-944A-AE9C-031769630A7F}">
    <text>Indtast her ny skatteprocent pr. 1. januar.</text>
  </threadedComment>
  <threadedComment ref="X31" dT="2019-06-30T11:21:14.80" personId="{FB0F3622-D79A-8043-BAB2-7D3AB49272AE}" id="{11471B3A-0340-A845-B4D8-115A573F85C7}">
    <text>Indtast her ny skatteprocent pr. 1. januar.</text>
  </threadedComment>
  <threadedComment ref="L32" dT="2019-06-30T11:21:31.78" personId="{FB0F3622-D79A-8043-BAB2-7D3AB49272AE}" id="{4D7D0377-AF02-5744-807D-B106F3352D66}">
    <text>Indtast her nyt fradrag pr. januar.</text>
  </threadedComment>
  <threadedComment ref="X32" dT="2019-06-30T11:21:31.78" personId="{FB0F3622-D79A-8043-BAB2-7D3AB49272AE}" id="{9DAA251F-DC9F-EC4D-B976-52479E1478B2}">
    <text>Indtast her nyt fradrag pr. januar.</text>
  </threadedComment>
  <threadedComment ref="E33" dT="2019-06-30T11:20:29.94" personId="{FB0F3622-D79A-8043-BAB2-7D3AB49272AE}" id="{F235D5E1-00D7-D346-9D34-7D96E03358C6}">
    <text>Indtast her ny km.godt.takst pr. 1. januar.</text>
  </threadedComment>
  <threadedComment ref="E34" dT="2019-06-30T11:20:50.73" personId="{FB0F3622-D79A-8043-BAB2-7D3AB49272AE}" id="{AA79F7E0-1700-664C-A2E3-403DE48E9566}">
    <text>Indtast her ny km.godt.takst pr. 1. januar.</text>
  </threadedComment>
  <threadedComment ref="P41" dT="2021-07-06T16:36:29.71" personId="{FB0F3622-D79A-8043-BAB2-7D3AB49272AE}" id="{3FAC7B20-4C8E-9847-A7CF-71C4783AEC39}">
    <text>Særlig ferietillæg optjent september 2021 - maj 2022 udbetales. 1,5% af den ferieberettiget løn. Den ferieberettigede løn kan aflæses i celle S86</text>
  </threadedComment>
  <threadedComment ref="S41" dT="2021-07-06T16:35:21.76" personId="{FB0F3622-D79A-8043-BAB2-7D3AB49272AE}" id="{FAD89D29-A73E-D04D-B15B-C46845B2F80C}">
    <text xml:space="preserve">Særlig ferietillæg optjent juni - aug. udbetales.(1,5%). Kan aflæses i celle A86 for juni og juli + celle G86 ved. august. </text>
  </threadedComment>
  <threadedComment ref="AB41" dT="2021-07-06T16:36:29.71" personId="{FB0F3622-D79A-8043-BAB2-7D3AB49272AE}" id="{5542C515-7991-B54A-A590-945E4471082C}">
    <text>Særlig ferietillæg optjent september 2021 - maj 2022 udbetales. 1,5% af den ferieberettiget løn. Den ferieberettigede løn kan aflæses i celle S86</text>
  </threadedComment>
  <threadedComment ref="A98" dT="2021-07-06T16:31:58.53" personId="{FB0F3622-D79A-8043-BAB2-7D3AB49272AE}" id="{F1C880E0-46D6-0E4C-A27E-717581445E7E}">
    <text>Indtast her den ferieberettiget løn ved. juni og juli vedr. det skoleår der lige er afsluttet. Bruges sammen med august måned til at udbetale ferietillæg efter.</text>
  </threadedComment>
  <threadedComment ref="A107" dT="2021-07-06T16:33:09.33" personId="{FB0F3622-D79A-8043-BAB2-7D3AB49272AE}" id="{DA1A718C-9773-3A47-B4BD-675A92D5EABE}">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threadedComments/threadedComment10.xml><?xml version="1.0" encoding="utf-8"?>
<ThreadedComments xmlns="http://schemas.microsoft.com/office/spreadsheetml/2018/threadedcomments" xmlns:x="http://schemas.openxmlformats.org/spreadsheetml/2006/main">
  <threadedComment ref="AA10" dT="2021-07-06T16:24:05.05" personId="{FB0F3622-D79A-8043-BAB2-7D3AB49272AE}" id="{39C68FF6-0D5C-F548-9925-BB912356D4E9}">
    <text>Indtast her ny gældende reguleringsprocent pr. 1. april.</text>
  </threadedComment>
  <threadedComment ref="G11" dT="2019-09-02T13:23:56.78" personId="{FB0F3622-D79A-8043-BAB2-7D3AB49272AE}" id="{4CB8F96F-04AE-6949-9169-3564364B432E}">
    <text>Skolens stedtillægsområde videreføres til de øvrige faner.</text>
  </threadedComment>
  <threadedComment ref="S11" dT="2019-09-02T13:23:56.78" personId="{FB0F3622-D79A-8043-BAB2-7D3AB49272AE}" id="{7BC86EFF-1BE5-5544-A909-BB007894A13F}">
    <text>Skolens stedtillægsområde videreføres til de øvrige faner.</text>
  </threadedComment>
  <threadedComment ref="F28" dT="2020-07-09T09:24:44.18" personId="{FB0F3622-D79A-8043-BAB2-7D3AB49272AE}" id="{42839117-7BAA-EB44-AC6C-CDBEC24E5269}">
    <text xml:space="preserve">Har den ansatte ikke samme beskæftigelsesgrad på ferietidspunktet som på optjeningstidspunktet, skal der udregnes en feriedifference. Denne difference bergnes i et særligt regneark "feriedifferenceberegner NY Ferielov"". Differencen tastes som enten et negativt eller positivt beløb.
Feriedifference skal også beregnes ved særlige feriedage. Difference vedr. særlige feriedage beregnes i regnearket "ferieløn"
</text>
  </threadedComment>
  <threadedComment ref="L31" dT="2019-06-30T11:21:14.80" personId="{FB0F3622-D79A-8043-BAB2-7D3AB49272AE}" id="{BA416830-D877-5A46-AEA9-7529D27FAB71}">
    <text>Indtast her ny skatteprocent pr. 1. januar.</text>
  </threadedComment>
  <threadedComment ref="X31" dT="2019-06-30T11:21:14.80" personId="{FB0F3622-D79A-8043-BAB2-7D3AB49272AE}" id="{86212424-442E-A84D-9A15-B881B7B12D27}">
    <text>Indtast her ny skatteprocent pr. 1. januar.</text>
  </threadedComment>
  <threadedComment ref="L32" dT="2019-06-30T11:21:31.78" personId="{FB0F3622-D79A-8043-BAB2-7D3AB49272AE}" id="{872DF5B4-6FD5-D947-9FA1-9E6495890E00}">
    <text>Indtast her nyt fradrag pr. januar.</text>
  </threadedComment>
  <threadedComment ref="X32" dT="2019-06-30T11:21:31.78" personId="{FB0F3622-D79A-8043-BAB2-7D3AB49272AE}" id="{007A644C-5AC2-2848-B44B-8F51BB0CF77A}">
    <text>Indtast her nyt fradrag pr. januar.</text>
  </threadedComment>
  <threadedComment ref="E33" dT="2019-06-30T11:20:29.94" personId="{FB0F3622-D79A-8043-BAB2-7D3AB49272AE}" id="{1544ED8C-59E1-C749-BA08-841301BC2F50}">
    <text>Indtast her ny km.godt.takst pr. 1. januar.</text>
  </threadedComment>
  <threadedComment ref="E34" dT="2019-06-30T11:20:50.73" personId="{FB0F3622-D79A-8043-BAB2-7D3AB49272AE}" id="{B7DEF68B-928A-D84E-9A06-0074771D2257}">
    <text>Indtast her ny km.godt.takst pr. 1. januar.</text>
  </threadedComment>
  <threadedComment ref="P41" dT="2021-07-06T16:36:29.71" personId="{FB0F3622-D79A-8043-BAB2-7D3AB49272AE}" id="{871ABF98-E086-6940-8566-1F087C8679AB}">
    <text>Særlig ferietillæg optjent september 2021 - maj 2022 udbetales. 1,5% af den ferieberettiget løn. Den ferieberettigede løn kan aflæses i celle S86</text>
  </threadedComment>
  <threadedComment ref="S41" dT="2021-07-06T16:35:21.76" personId="{FB0F3622-D79A-8043-BAB2-7D3AB49272AE}" id="{3996A67C-2D0E-CC49-AB8D-6150AD8F3121}">
    <text xml:space="preserve">Særlig ferietillæg optjent juni - aug. udbetales.(1,5%). Kan aflæses i celle A86 for juni og juli + celle G86 ved. august. </text>
  </threadedComment>
  <threadedComment ref="AB41" dT="2021-07-06T16:36:29.71" personId="{FB0F3622-D79A-8043-BAB2-7D3AB49272AE}" id="{8A3365B1-276B-7F4B-9492-A995BEA56B08}">
    <text>Særlig ferietillæg optjent september 2021 - maj 2022 udbetales. 1,5% af den ferieberettiget løn. Den ferieberettigede løn kan aflæses i celle S86</text>
  </threadedComment>
  <threadedComment ref="A98" dT="2021-07-06T16:31:58.53" personId="{FB0F3622-D79A-8043-BAB2-7D3AB49272AE}" id="{D2CCCB84-FC92-ED40-B164-8A9190021ABD}">
    <text>Indtast her den ferieberettiget løn ved. juni og juli vedr. det skoleår der lige er afsluttet. Bruges sammen med august måned til at udbetale ferietillæg efter.</text>
  </threadedComment>
  <threadedComment ref="A107" dT="2021-07-06T16:33:09.33" personId="{FB0F3622-D79A-8043-BAB2-7D3AB49272AE}" id="{DDD9D463-247D-204D-9825-CC9FF008A5C8}">
    <text>Indtast her feriepengeberegningsgrundlaget for januar - juli vedr. det skoleår der lige er afsluttet. Tillægget er de ferieberettigede løsdele + egetbidrag pension minus(løn og egetbidrag pension vedr. løn under ferie). Bruges til at udbetale feriedage og særlige feriedage.</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ove@friskolerne.dk"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2.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5">
    <pageSetUpPr fitToPage="1"/>
  </sheetPr>
  <dimension ref="A1:Y286"/>
  <sheetViews>
    <sheetView workbookViewId="0">
      <pane xSplit="6" ySplit="3" topLeftCell="G4" activePane="bottomRight" state="frozen"/>
      <selection activeCell="G1" sqref="G1"/>
      <selection pane="topRight" activeCell="G1" sqref="G1"/>
      <selection pane="bottomLeft" activeCell="G1" sqref="G1"/>
      <selection pane="bottomRight" activeCell="F1" sqref="F1"/>
    </sheetView>
  </sheetViews>
  <sheetFormatPr baseColWidth="10" defaultColWidth="20.85546875" defaultRowHeight="13"/>
  <cols>
    <col min="1" max="1" width="10.140625" style="2" customWidth="1"/>
    <col min="2" max="2" width="4.140625" style="6" customWidth="1"/>
    <col min="3" max="5" width="5.140625" style="6" customWidth="1"/>
    <col min="6" max="6" width="33.28515625" style="2" customWidth="1"/>
    <col min="7" max="7" width="11.85546875" style="2" customWidth="1"/>
    <col min="8" max="18" width="9.7109375" style="2" customWidth="1"/>
    <col min="19" max="19" width="44.85546875" style="2" customWidth="1"/>
    <col min="20" max="20" width="9.7109375" style="2" customWidth="1"/>
    <col min="21" max="21" width="10.140625" style="2" customWidth="1"/>
    <col min="22" max="25" width="8.7109375" style="2" customWidth="1"/>
    <col min="26" max="16384" width="20.85546875" style="25"/>
  </cols>
  <sheetData>
    <row r="1" spans="1:25" ht="27" customHeight="1">
      <c r="A1" s="247" t="s">
        <v>261</v>
      </c>
      <c r="B1" s="1">
        <v>1</v>
      </c>
      <c r="C1" s="790" t="s">
        <v>119</v>
      </c>
      <c r="D1" s="790" t="s">
        <v>120</v>
      </c>
      <c r="E1" s="790" t="s">
        <v>139</v>
      </c>
      <c r="F1" s="174" t="s">
        <v>172</v>
      </c>
      <c r="G1" s="502" t="s">
        <v>136</v>
      </c>
      <c r="H1" s="175" t="str">
        <f>G1</f>
        <v>Q</v>
      </c>
      <c r="I1" s="175" t="str">
        <f t="shared" ref="I1:R2" si="0">H1</f>
        <v>Q</v>
      </c>
      <c r="J1" s="175" t="str">
        <f t="shared" si="0"/>
        <v>Q</v>
      </c>
      <c r="K1" s="175" t="str">
        <f t="shared" si="0"/>
        <v>Q</v>
      </c>
      <c r="L1" s="175" t="str">
        <f t="shared" si="0"/>
        <v>Q</v>
      </c>
      <c r="M1" s="175" t="str">
        <f t="shared" si="0"/>
        <v>Q</v>
      </c>
      <c r="N1" s="175" t="str">
        <f t="shared" si="0"/>
        <v>Q</v>
      </c>
      <c r="O1" s="175" t="str">
        <f t="shared" si="0"/>
        <v>Q</v>
      </c>
      <c r="P1" s="175" t="str">
        <f t="shared" si="0"/>
        <v>Q</v>
      </c>
      <c r="Q1" s="175" t="str">
        <f t="shared" si="0"/>
        <v>Q</v>
      </c>
      <c r="R1" s="175" t="str">
        <f t="shared" si="0"/>
        <v>Q</v>
      </c>
      <c r="S1" s="2" t="s">
        <v>64</v>
      </c>
      <c r="T1" s="27"/>
      <c r="U1" s="27"/>
      <c r="V1" s="27"/>
      <c r="W1" s="27"/>
      <c r="X1" s="27"/>
      <c r="Y1" s="27"/>
    </row>
    <row r="2" spans="1:25" ht="27" customHeight="1">
      <c r="A2" s="520">
        <v>2018</v>
      </c>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T2" s="27"/>
      <c r="U2" s="27"/>
      <c r="V2" s="27"/>
      <c r="W2" s="27"/>
      <c r="X2" s="27"/>
      <c r="Y2" s="27"/>
    </row>
    <row r="3" spans="1:25" ht="14" customHeight="1">
      <c r="A3" s="248" t="s">
        <v>141</v>
      </c>
      <c r="B3" s="3">
        <f>B2+1</f>
        <v>3</v>
      </c>
      <c r="C3" s="790"/>
      <c r="D3" s="790"/>
      <c r="E3" s="790"/>
      <c r="F3" s="29" t="s">
        <v>12</v>
      </c>
      <c r="G3" s="198" t="str">
        <f>"AUG "&amp;RIGHT(A1,2)+0</f>
        <v>AUG 18</v>
      </c>
      <c r="H3" s="176" t="str">
        <f>"SEP"&amp;RIGHT(A1,2)+0</f>
        <v>SEP18</v>
      </c>
      <c r="I3" s="176" t="str">
        <f>"OKT "&amp;RIGHT(A1,2)+0</f>
        <v>OKT 18</v>
      </c>
      <c r="J3" s="176" t="str">
        <f>"NOV "&amp;RIGHT(A1,2)+0</f>
        <v>NOV 18</v>
      </c>
      <c r="K3" s="511" t="str">
        <f>"DEC "&amp;RIGHT(A1,2)+0</f>
        <v>DEC 18</v>
      </c>
      <c r="L3" s="511" t="str">
        <f>"JAN "&amp;RIGHT(A1,2)+1</f>
        <v>JAN 19</v>
      </c>
      <c r="M3" s="511" t="str">
        <f>"FEB "&amp;RIGHT(A1,2)+1</f>
        <v>FEB 19</v>
      </c>
      <c r="N3" s="511" t="str">
        <f>"MAR "&amp;RIGHT(A1,2)+1</f>
        <v>MAR 19</v>
      </c>
      <c r="O3" s="177" t="str">
        <f>"APR "&amp;RIGHT(A1,2)+1</f>
        <v>APR 19</v>
      </c>
      <c r="P3" s="177" t="str">
        <f>"MAJ "&amp;RIGHT(A1,2)+1</f>
        <v>MAJ 19</v>
      </c>
      <c r="Q3" s="177" t="str">
        <f>"JUN "&amp;RIGHT(A1,2)+1</f>
        <v>JUN 19</v>
      </c>
      <c r="R3" s="177" t="str">
        <f>"JUL "&amp;RIGHT(A1,2)+1</f>
        <v>JUL 19</v>
      </c>
      <c r="S3" s="62" t="s">
        <v>55</v>
      </c>
      <c r="T3" s="27"/>
      <c r="U3" s="27"/>
      <c r="V3" s="27"/>
      <c r="W3" s="27"/>
      <c r="X3" s="27"/>
      <c r="Y3" s="27"/>
    </row>
    <row r="4" spans="1:25" ht="27" customHeight="1">
      <c r="A4" s="791" t="s">
        <v>252</v>
      </c>
      <c r="B4" s="3">
        <f>B3+1</f>
        <v>4</v>
      </c>
      <c r="C4" s="149" t="s">
        <v>118</v>
      </c>
      <c r="D4" s="149" t="s">
        <v>118</v>
      </c>
      <c r="E4" s="149" t="s">
        <v>118</v>
      </c>
      <c r="F4" s="29" t="s">
        <v>143</v>
      </c>
      <c r="G4" s="482">
        <v>1</v>
      </c>
      <c r="H4" s="483">
        <f>G4</f>
        <v>1</v>
      </c>
      <c r="I4" s="484">
        <f t="shared" ref="I4:R4" si="1">H4</f>
        <v>1</v>
      </c>
      <c r="J4" s="483">
        <f t="shared" si="1"/>
        <v>1</v>
      </c>
      <c r="K4" s="484">
        <f t="shared" si="1"/>
        <v>1</v>
      </c>
      <c r="L4" s="484">
        <f t="shared" si="1"/>
        <v>1</v>
      </c>
      <c r="M4" s="485">
        <f t="shared" si="1"/>
        <v>1</v>
      </c>
      <c r="N4" s="484">
        <f t="shared" si="1"/>
        <v>1</v>
      </c>
      <c r="O4" s="483">
        <f t="shared" si="1"/>
        <v>1</v>
      </c>
      <c r="P4" s="484">
        <f t="shared" si="1"/>
        <v>1</v>
      </c>
      <c r="Q4" s="483">
        <f t="shared" si="1"/>
        <v>1</v>
      </c>
      <c r="R4" s="484">
        <f t="shared" si="1"/>
        <v>1</v>
      </c>
      <c r="S4" s="4" t="s">
        <v>187</v>
      </c>
      <c r="T4" s="510">
        <v>2</v>
      </c>
      <c r="U4" s="510"/>
      <c r="V4" s="27"/>
      <c r="W4" s="27"/>
      <c r="X4" s="27"/>
      <c r="Y4" s="27"/>
    </row>
    <row r="5" spans="1:25" ht="24" customHeight="1">
      <c r="A5" s="792"/>
      <c r="B5" s="3">
        <f>B4+1</f>
        <v>5</v>
      </c>
      <c r="C5" s="159"/>
      <c r="D5" s="160"/>
      <c r="E5" s="161"/>
      <c r="F5" s="422" t="s">
        <v>179</v>
      </c>
      <c r="G5" s="501">
        <v>14.7</v>
      </c>
      <c r="H5" s="178">
        <f t="shared" ref="H5:R5" si="2">$G5</f>
        <v>14.7</v>
      </c>
      <c r="I5" s="178">
        <f t="shared" si="2"/>
        <v>14.7</v>
      </c>
      <c r="J5" s="178">
        <f t="shared" si="2"/>
        <v>14.7</v>
      </c>
      <c r="K5" s="178">
        <f t="shared" si="2"/>
        <v>14.7</v>
      </c>
      <c r="L5" s="178">
        <f t="shared" si="2"/>
        <v>14.7</v>
      </c>
      <c r="M5" s="178">
        <f t="shared" si="2"/>
        <v>14.7</v>
      </c>
      <c r="N5" s="178">
        <f t="shared" si="2"/>
        <v>14.7</v>
      </c>
      <c r="O5" s="178">
        <f t="shared" si="2"/>
        <v>14.7</v>
      </c>
      <c r="P5" s="178">
        <f t="shared" si="2"/>
        <v>14.7</v>
      </c>
      <c r="Q5" s="178">
        <f t="shared" si="2"/>
        <v>14.7</v>
      </c>
      <c r="R5" s="178">
        <f t="shared" si="2"/>
        <v>14.7</v>
      </c>
      <c r="S5" s="2" t="s">
        <v>253</v>
      </c>
      <c r="T5" s="510">
        <v>3</v>
      </c>
      <c r="U5" s="510"/>
      <c r="V5" s="27"/>
      <c r="W5" s="27"/>
      <c r="X5" s="27"/>
      <c r="Y5" s="27"/>
    </row>
    <row r="6" spans="1:25" ht="12" customHeight="1">
      <c r="A6" s="792"/>
      <c r="B6" s="221">
        <f t="shared" ref="B6:B69" si="3">B5+1</f>
        <v>6</v>
      </c>
      <c r="C6" s="168"/>
      <c r="D6" s="169"/>
      <c r="E6" s="170"/>
      <c r="F6" s="422" t="s">
        <v>140</v>
      </c>
      <c r="G6" s="503" t="s">
        <v>260</v>
      </c>
      <c r="H6" s="172" t="str">
        <f t="shared" ref="H6:R14" si="4">G6</f>
        <v>Ja</v>
      </c>
      <c r="I6" s="172" t="str">
        <f t="shared" si="4"/>
        <v>Ja</v>
      </c>
      <c r="J6" s="172" t="str">
        <f t="shared" si="4"/>
        <v>Ja</v>
      </c>
      <c r="K6" s="172" t="str">
        <f t="shared" si="4"/>
        <v>Ja</v>
      </c>
      <c r="L6" s="172" t="str">
        <f t="shared" si="4"/>
        <v>Ja</v>
      </c>
      <c r="M6" s="172" t="str">
        <f t="shared" si="4"/>
        <v>Ja</v>
      </c>
      <c r="N6" s="172" t="str">
        <f t="shared" si="4"/>
        <v>Ja</v>
      </c>
      <c r="O6" s="172" t="str">
        <f t="shared" si="4"/>
        <v>Ja</v>
      </c>
      <c r="P6" s="172" t="str">
        <f t="shared" si="4"/>
        <v>Ja</v>
      </c>
      <c r="Q6" s="172" t="str">
        <f t="shared" si="4"/>
        <v>Ja</v>
      </c>
      <c r="R6" s="172" t="str">
        <f t="shared" si="4"/>
        <v>Ja</v>
      </c>
      <c r="S6" s="2" t="s">
        <v>189</v>
      </c>
      <c r="T6" s="510">
        <v>4</v>
      </c>
      <c r="U6" s="510"/>
      <c r="V6" s="27"/>
      <c r="W6" s="27"/>
      <c r="X6" s="27"/>
      <c r="Y6" s="27"/>
    </row>
    <row r="7" spans="1:25" ht="24" customHeight="1">
      <c r="A7" s="792"/>
      <c r="B7" s="3">
        <f t="shared" si="3"/>
        <v>7</v>
      </c>
      <c r="C7" s="159"/>
      <c r="D7" s="160"/>
      <c r="E7" s="161"/>
      <c r="F7" s="423" t="s">
        <v>148</v>
      </c>
      <c r="G7" s="504" t="s">
        <v>260</v>
      </c>
      <c r="H7" s="171" t="str">
        <f t="shared" si="4"/>
        <v>Ja</v>
      </c>
      <c r="I7" s="171" t="str">
        <f t="shared" si="4"/>
        <v>Ja</v>
      </c>
      <c r="J7" s="171" t="str">
        <f t="shared" si="4"/>
        <v>Ja</v>
      </c>
      <c r="K7" s="171" t="str">
        <f t="shared" si="4"/>
        <v>Ja</v>
      </c>
      <c r="L7" s="171" t="str">
        <f t="shared" si="4"/>
        <v>Ja</v>
      </c>
      <c r="M7" s="171" t="str">
        <f t="shared" si="4"/>
        <v>Ja</v>
      </c>
      <c r="N7" s="171" t="str">
        <f t="shared" si="4"/>
        <v>Ja</v>
      </c>
      <c r="O7" s="171" t="str">
        <f t="shared" si="4"/>
        <v>Ja</v>
      </c>
      <c r="P7" s="171" t="str">
        <f t="shared" si="4"/>
        <v>Ja</v>
      </c>
      <c r="Q7" s="171" t="str">
        <f t="shared" si="4"/>
        <v>Ja</v>
      </c>
      <c r="R7" s="171" t="str">
        <f t="shared" si="4"/>
        <v>Ja</v>
      </c>
      <c r="S7" s="4" t="s">
        <v>149</v>
      </c>
      <c r="T7" s="510">
        <v>5</v>
      </c>
      <c r="U7" s="510"/>
      <c r="V7" s="27"/>
      <c r="W7" s="27"/>
      <c r="X7" s="27"/>
      <c r="Y7" s="27"/>
    </row>
    <row r="8" spans="1:25" ht="14" customHeight="1">
      <c r="A8" s="792"/>
      <c r="B8" s="3">
        <f>B7+1</f>
        <v>8</v>
      </c>
      <c r="C8" s="159"/>
      <c r="D8" s="160"/>
      <c r="E8" s="161"/>
      <c r="F8" s="422" t="s">
        <v>176</v>
      </c>
      <c r="G8" s="418">
        <v>1.0696829999999999</v>
      </c>
      <c r="H8" s="179">
        <f t="shared" si="4"/>
        <v>1.0696829999999999</v>
      </c>
      <c r="I8" s="519"/>
      <c r="J8" s="179">
        <f t="shared" si="4"/>
        <v>0</v>
      </c>
      <c r="K8" s="522">
        <f>J8</f>
        <v>0</v>
      </c>
      <c r="L8" s="179">
        <f t="shared" si="4"/>
        <v>0</v>
      </c>
      <c r="M8" s="179">
        <f t="shared" si="4"/>
        <v>0</v>
      </c>
      <c r="N8" s="179">
        <f t="shared" si="4"/>
        <v>0</v>
      </c>
      <c r="O8" s="337"/>
      <c r="P8" s="179">
        <f>O8</f>
        <v>0</v>
      </c>
      <c r="Q8" s="179">
        <f>P8</f>
        <v>0</v>
      </c>
      <c r="R8" s="179">
        <f>Q8</f>
        <v>0</v>
      </c>
      <c r="S8" s="19"/>
      <c r="T8" s="510">
        <v>6</v>
      </c>
      <c r="U8" s="510"/>
      <c r="V8" s="27"/>
      <c r="W8" s="27"/>
      <c r="X8" s="27"/>
      <c r="Y8" s="27"/>
    </row>
    <row r="9" spans="1:25" ht="14" customHeight="1">
      <c r="A9" s="792"/>
      <c r="B9" s="228">
        <f t="shared" si="3"/>
        <v>9</v>
      </c>
      <c r="C9" s="159"/>
      <c r="D9" s="160"/>
      <c r="E9" s="161"/>
      <c r="F9" s="424" t="s">
        <v>44</v>
      </c>
      <c r="G9" s="180">
        <v>2</v>
      </c>
      <c r="H9" s="500">
        <f>G9</f>
        <v>2</v>
      </c>
      <c r="I9" s="500">
        <f t="shared" si="4"/>
        <v>2</v>
      </c>
      <c r="J9" s="500">
        <f t="shared" si="4"/>
        <v>2</v>
      </c>
      <c r="K9" s="500">
        <f t="shared" si="4"/>
        <v>2</v>
      </c>
      <c r="L9" s="500">
        <f t="shared" si="4"/>
        <v>2</v>
      </c>
      <c r="M9" s="500">
        <f t="shared" si="4"/>
        <v>2</v>
      </c>
      <c r="N9" s="500">
        <f t="shared" si="4"/>
        <v>2</v>
      </c>
      <c r="O9" s="500">
        <f t="shared" si="4"/>
        <v>2</v>
      </c>
      <c r="P9" s="500">
        <f t="shared" si="4"/>
        <v>2</v>
      </c>
      <c r="Q9" s="500">
        <f t="shared" si="4"/>
        <v>2</v>
      </c>
      <c r="R9" s="500">
        <f t="shared" si="4"/>
        <v>2</v>
      </c>
      <c r="T9" s="510"/>
      <c r="U9" s="510"/>
      <c r="V9" s="27"/>
      <c r="W9" s="27"/>
      <c r="X9" s="27"/>
      <c r="Y9" s="27"/>
    </row>
    <row r="10" spans="1:25" ht="12" customHeight="1">
      <c r="A10" s="792"/>
      <c r="B10" s="3">
        <f t="shared" si="3"/>
        <v>10</v>
      </c>
      <c r="C10" s="159"/>
      <c r="D10" s="160"/>
      <c r="E10" s="161"/>
      <c r="F10" s="422" t="s">
        <v>10</v>
      </c>
      <c r="G10" s="505">
        <v>1</v>
      </c>
      <c r="H10" s="181">
        <f>G10</f>
        <v>1</v>
      </c>
      <c r="I10" s="181">
        <f t="shared" si="4"/>
        <v>1</v>
      </c>
      <c r="J10" s="181">
        <f t="shared" si="4"/>
        <v>1</v>
      </c>
      <c r="K10" s="181">
        <f t="shared" si="4"/>
        <v>1</v>
      </c>
      <c r="L10" s="181">
        <f t="shared" si="4"/>
        <v>1</v>
      </c>
      <c r="M10" s="181">
        <f t="shared" si="4"/>
        <v>1</v>
      </c>
      <c r="N10" s="181">
        <f t="shared" si="4"/>
        <v>1</v>
      </c>
      <c r="O10" s="181">
        <f t="shared" si="4"/>
        <v>1</v>
      </c>
      <c r="P10" s="181">
        <v>0.9</v>
      </c>
      <c r="Q10" s="181">
        <f t="shared" si="4"/>
        <v>0.9</v>
      </c>
      <c r="R10" s="181">
        <f t="shared" si="4"/>
        <v>0.9</v>
      </c>
      <c r="S10" s="4"/>
      <c r="T10" s="510"/>
      <c r="U10" s="510"/>
      <c r="V10" s="27"/>
      <c r="W10" s="27"/>
      <c r="X10" s="27"/>
      <c r="Y10" s="27"/>
    </row>
    <row r="11" spans="1:25" ht="14" customHeight="1">
      <c r="A11" s="792"/>
      <c r="B11" s="3">
        <f t="shared" si="3"/>
        <v>11</v>
      </c>
      <c r="C11" s="150" t="s">
        <v>121</v>
      </c>
      <c r="D11" s="151" t="s">
        <v>121</v>
      </c>
      <c r="E11" s="152" t="s">
        <v>121</v>
      </c>
      <c r="F11" s="425" t="s">
        <v>230</v>
      </c>
      <c r="G11" s="506">
        <v>14</v>
      </c>
      <c r="H11" s="518">
        <f>G11</f>
        <v>14</v>
      </c>
      <c r="I11" s="518">
        <f t="shared" si="4"/>
        <v>14</v>
      </c>
      <c r="J11" s="518">
        <f t="shared" si="4"/>
        <v>14</v>
      </c>
      <c r="K11" s="518">
        <f t="shared" si="4"/>
        <v>14</v>
      </c>
      <c r="L11" s="518">
        <f t="shared" si="4"/>
        <v>14</v>
      </c>
      <c r="M11" s="518">
        <f t="shared" si="4"/>
        <v>14</v>
      </c>
      <c r="N11" s="518">
        <f t="shared" si="4"/>
        <v>14</v>
      </c>
      <c r="O11" s="518">
        <f t="shared" si="4"/>
        <v>14</v>
      </c>
      <c r="P11" s="518">
        <f t="shared" si="4"/>
        <v>14</v>
      </c>
      <c r="Q11" s="518">
        <f t="shared" si="4"/>
        <v>14</v>
      </c>
      <c r="R11" s="518">
        <f t="shared" si="4"/>
        <v>14</v>
      </c>
      <c r="S11" s="4" t="s">
        <v>242</v>
      </c>
      <c r="T11" s="27"/>
      <c r="U11" s="27"/>
      <c r="V11" s="27"/>
      <c r="W11" s="27"/>
      <c r="X11" s="27"/>
      <c r="Y11" s="27"/>
    </row>
    <row r="12" spans="1:25" ht="25" customHeight="1">
      <c r="A12" s="792"/>
      <c r="B12" s="3">
        <f t="shared" si="3"/>
        <v>12</v>
      </c>
      <c r="C12" s="153" t="s">
        <v>121</v>
      </c>
      <c r="D12" s="154" t="s">
        <v>121</v>
      </c>
      <c r="E12" s="155" t="s">
        <v>121</v>
      </c>
      <c r="F12" s="148" t="str">
        <f>"Fast aftalt årlig løn "&amp;IF(E12&lt;&gt;"","i grundbeløb pr. 31.03.2012","(ikke reguleret)")</f>
        <v>Fast aftalt årlig løn i grundbeløb pr. 31.03.2012</v>
      </c>
      <c r="G12" s="507"/>
      <c r="H12" s="216">
        <f t="shared" si="4"/>
        <v>0</v>
      </c>
      <c r="I12" s="216">
        <f t="shared" si="4"/>
        <v>0</v>
      </c>
      <c r="J12" s="216">
        <f t="shared" si="4"/>
        <v>0</v>
      </c>
      <c r="K12" s="216">
        <f t="shared" si="4"/>
        <v>0</v>
      </c>
      <c r="L12" s="216">
        <f t="shared" si="4"/>
        <v>0</v>
      </c>
      <c r="M12" s="216">
        <f t="shared" si="4"/>
        <v>0</v>
      </c>
      <c r="N12" s="216">
        <f t="shared" si="4"/>
        <v>0</v>
      </c>
      <c r="O12" s="216">
        <f>N12</f>
        <v>0</v>
      </c>
      <c r="P12" s="216">
        <f t="shared" si="4"/>
        <v>0</v>
      </c>
      <c r="Q12" s="216">
        <f t="shared" si="4"/>
        <v>0</v>
      </c>
      <c r="R12" s="216">
        <f t="shared" si="4"/>
        <v>0</v>
      </c>
      <c r="S12" s="4"/>
      <c r="T12" s="27"/>
      <c r="U12" s="27"/>
      <c r="V12" s="27"/>
      <c r="W12" s="27"/>
      <c r="X12" s="27"/>
      <c r="Y12" s="27"/>
    </row>
    <row r="13" spans="1:25" ht="24" customHeight="1">
      <c r="A13" s="792"/>
      <c r="B13" s="3">
        <f t="shared" si="3"/>
        <v>13</v>
      </c>
      <c r="C13" s="153" t="s">
        <v>121</v>
      </c>
      <c r="D13" s="154"/>
      <c r="E13" s="155" t="s">
        <v>121</v>
      </c>
      <c r="F13" s="147" t="s">
        <v>150</v>
      </c>
      <c r="G13" s="508"/>
      <c r="H13" s="58">
        <f>G13</f>
        <v>0</v>
      </c>
      <c r="I13" s="58">
        <f t="shared" si="4"/>
        <v>0</v>
      </c>
      <c r="J13" s="58">
        <f t="shared" si="4"/>
        <v>0</v>
      </c>
      <c r="K13" s="58">
        <f t="shared" si="4"/>
        <v>0</v>
      </c>
      <c r="L13" s="58">
        <f t="shared" si="4"/>
        <v>0</v>
      </c>
      <c r="M13" s="58">
        <f t="shared" si="4"/>
        <v>0</v>
      </c>
      <c r="N13" s="58">
        <f t="shared" si="4"/>
        <v>0</v>
      </c>
      <c r="O13" s="58">
        <f t="shared" si="4"/>
        <v>0</v>
      </c>
      <c r="P13" s="58">
        <f t="shared" si="4"/>
        <v>0</v>
      </c>
      <c r="Q13" s="58">
        <f t="shared" si="4"/>
        <v>0</v>
      </c>
      <c r="R13" s="58">
        <f t="shared" si="4"/>
        <v>0</v>
      </c>
      <c r="S13" s="5"/>
      <c r="T13" s="27"/>
      <c r="U13" s="27"/>
      <c r="V13" s="27"/>
      <c r="W13" s="27"/>
      <c r="X13" s="27"/>
      <c r="Y13" s="27"/>
    </row>
    <row r="14" spans="1:25" ht="24" customHeight="1">
      <c r="A14" s="792"/>
      <c r="B14" s="3">
        <f t="shared" si="3"/>
        <v>14</v>
      </c>
      <c r="C14" s="153" t="s">
        <v>121</v>
      </c>
      <c r="D14" s="154"/>
      <c r="E14" s="155" t="s">
        <v>121</v>
      </c>
      <c r="F14" s="147" t="s">
        <v>123</v>
      </c>
      <c r="G14" s="508"/>
      <c r="H14" s="58">
        <f>G14</f>
        <v>0</v>
      </c>
      <c r="I14" s="58">
        <f t="shared" si="4"/>
        <v>0</v>
      </c>
      <c r="J14" s="58">
        <f t="shared" si="4"/>
        <v>0</v>
      </c>
      <c r="K14" s="58">
        <f t="shared" si="4"/>
        <v>0</v>
      </c>
      <c r="L14" s="58">
        <f t="shared" si="4"/>
        <v>0</v>
      </c>
      <c r="M14" s="58">
        <f t="shared" si="4"/>
        <v>0</v>
      </c>
      <c r="N14" s="58">
        <f t="shared" si="4"/>
        <v>0</v>
      </c>
      <c r="O14" s="58">
        <f t="shared" si="4"/>
        <v>0</v>
      </c>
      <c r="P14" s="58">
        <f t="shared" si="4"/>
        <v>0</v>
      </c>
      <c r="Q14" s="58">
        <f t="shared" si="4"/>
        <v>0</v>
      </c>
      <c r="R14" s="58">
        <f t="shared" si="4"/>
        <v>0</v>
      </c>
      <c r="T14" s="27"/>
      <c r="U14" s="27"/>
      <c r="V14" s="27"/>
      <c r="W14" s="27"/>
      <c r="X14" s="27"/>
      <c r="Y14" s="27"/>
    </row>
    <row r="15" spans="1:25" ht="24" customHeight="1">
      <c r="A15" s="792"/>
      <c r="B15" s="3">
        <f t="shared" si="3"/>
        <v>15</v>
      </c>
      <c r="C15" s="153" t="s">
        <v>121</v>
      </c>
      <c r="D15" s="154"/>
      <c r="E15" s="155" t="s">
        <v>121</v>
      </c>
      <c r="F15" s="147" t="s">
        <v>124</v>
      </c>
      <c r="G15" s="508"/>
      <c r="H15" s="58">
        <f t="shared" ref="H15:R22" si="5">G15</f>
        <v>0</v>
      </c>
      <c r="I15" s="58">
        <f t="shared" si="5"/>
        <v>0</v>
      </c>
      <c r="J15" s="58">
        <f t="shared" si="5"/>
        <v>0</v>
      </c>
      <c r="K15" s="58">
        <f t="shared" si="5"/>
        <v>0</v>
      </c>
      <c r="L15" s="58">
        <f t="shared" si="5"/>
        <v>0</v>
      </c>
      <c r="M15" s="58">
        <f t="shared" si="5"/>
        <v>0</v>
      </c>
      <c r="N15" s="58">
        <f t="shared" si="5"/>
        <v>0</v>
      </c>
      <c r="O15" s="58">
        <f t="shared" si="5"/>
        <v>0</v>
      </c>
      <c r="P15" s="58">
        <f t="shared" si="5"/>
        <v>0</v>
      </c>
      <c r="Q15" s="58">
        <f t="shared" si="5"/>
        <v>0</v>
      </c>
      <c r="R15" s="58">
        <f t="shared" si="5"/>
        <v>0</v>
      </c>
      <c r="T15" s="27"/>
      <c r="U15" s="27"/>
      <c r="V15" s="27"/>
      <c r="W15" s="27"/>
      <c r="X15" s="27"/>
      <c r="Y15" s="27"/>
    </row>
    <row r="16" spans="1:25" ht="24" customHeight="1">
      <c r="A16" s="792"/>
      <c r="B16" s="3">
        <f t="shared" si="3"/>
        <v>16</v>
      </c>
      <c r="C16" s="153" t="s">
        <v>121</v>
      </c>
      <c r="D16" s="154"/>
      <c r="E16" s="155" t="s">
        <v>121</v>
      </c>
      <c r="F16" s="147" t="s">
        <v>125</v>
      </c>
      <c r="G16" s="508"/>
      <c r="H16" s="58">
        <f>G16</f>
        <v>0</v>
      </c>
      <c r="I16" s="58">
        <f t="shared" si="5"/>
        <v>0</v>
      </c>
      <c r="J16" s="58">
        <f t="shared" si="5"/>
        <v>0</v>
      </c>
      <c r="K16" s="58">
        <f t="shared" si="5"/>
        <v>0</v>
      </c>
      <c r="L16" s="58">
        <f t="shared" si="5"/>
        <v>0</v>
      </c>
      <c r="M16" s="58">
        <f t="shared" si="5"/>
        <v>0</v>
      </c>
      <c r="N16" s="58">
        <f t="shared" si="5"/>
        <v>0</v>
      </c>
      <c r="O16" s="58">
        <f t="shared" si="5"/>
        <v>0</v>
      </c>
      <c r="P16" s="58">
        <f t="shared" si="5"/>
        <v>0</v>
      </c>
      <c r="Q16" s="58">
        <f t="shared" si="5"/>
        <v>0</v>
      </c>
      <c r="R16" s="58">
        <f t="shared" si="5"/>
        <v>0</v>
      </c>
      <c r="T16" s="27"/>
      <c r="U16" s="27"/>
      <c r="V16" s="27"/>
      <c r="W16" s="27"/>
      <c r="X16" s="27"/>
      <c r="Y16" s="27"/>
    </row>
    <row r="17" spans="1:25" ht="24" customHeight="1">
      <c r="A17" s="792"/>
      <c r="B17" s="3">
        <f t="shared" si="3"/>
        <v>17</v>
      </c>
      <c r="C17" s="153" t="s">
        <v>121</v>
      </c>
      <c r="D17" s="154" t="s">
        <v>121</v>
      </c>
      <c r="E17" s="155" t="s">
        <v>121</v>
      </c>
      <c r="F17" s="147" t="s">
        <v>122</v>
      </c>
      <c r="G17" s="508"/>
      <c r="H17" s="58">
        <f t="shared" si="5"/>
        <v>0</v>
      </c>
      <c r="I17" s="58">
        <f t="shared" si="5"/>
        <v>0</v>
      </c>
      <c r="J17" s="58">
        <f t="shared" si="5"/>
        <v>0</v>
      </c>
      <c r="K17" s="58">
        <f t="shared" si="5"/>
        <v>0</v>
      </c>
      <c r="L17" s="58">
        <f t="shared" si="5"/>
        <v>0</v>
      </c>
      <c r="M17" s="58">
        <f t="shared" si="5"/>
        <v>0</v>
      </c>
      <c r="N17" s="58">
        <f t="shared" si="5"/>
        <v>0</v>
      </c>
      <c r="O17" s="58">
        <f t="shared" si="5"/>
        <v>0</v>
      </c>
      <c r="P17" s="58">
        <f t="shared" si="5"/>
        <v>0</v>
      </c>
      <c r="Q17" s="58">
        <f t="shared" si="5"/>
        <v>0</v>
      </c>
      <c r="R17" s="58">
        <f t="shared" si="5"/>
        <v>0</v>
      </c>
      <c r="T17" s="27"/>
      <c r="U17" s="27"/>
      <c r="V17" s="27"/>
      <c r="W17" s="27"/>
      <c r="X17" s="27"/>
      <c r="Y17" s="27"/>
    </row>
    <row r="18" spans="1:25" ht="24" customHeight="1">
      <c r="A18" s="792"/>
      <c r="B18" s="3">
        <f t="shared" si="3"/>
        <v>18</v>
      </c>
      <c r="C18" s="153" t="s">
        <v>121</v>
      </c>
      <c r="D18" s="154" t="s">
        <v>121</v>
      </c>
      <c r="E18" s="155" t="s">
        <v>121</v>
      </c>
      <c r="F18" s="147" t="s">
        <v>126</v>
      </c>
      <c r="G18" s="508"/>
      <c r="H18" s="58">
        <f t="shared" si="5"/>
        <v>0</v>
      </c>
      <c r="I18" s="58">
        <f t="shared" si="5"/>
        <v>0</v>
      </c>
      <c r="J18" s="58">
        <f t="shared" si="5"/>
        <v>0</v>
      </c>
      <c r="K18" s="58">
        <f t="shared" si="5"/>
        <v>0</v>
      </c>
      <c r="L18" s="58">
        <f t="shared" si="5"/>
        <v>0</v>
      </c>
      <c r="M18" s="58">
        <f t="shared" si="5"/>
        <v>0</v>
      </c>
      <c r="N18" s="58">
        <f t="shared" si="5"/>
        <v>0</v>
      </c>
      <c r="O18" s="58">
        <f t="shared" si="5"/>
        <v>0</v>
      </c>
      <c r="P18" s="58">
        <f t="shared" si="5"/>
        <v>0</v>
      </c>
      <c r="Q18" s="58">
        <f t="shared" si="5"/>
        <v>0</v>
      </c>
      <c r="R18" s="58">
        <f t="shared" si="5"/>
        <v>0</v>
      </c>
      <c r="T18" s="27"/>
      <c r="U18" s="27"/>
      <c r="V18" s="27"/>
      <c r="W18" s="27"/>
      <c r="X18" s="27"/>
      <c r="Y18" s="27"/>
    </row>
    <row r="19" spans="1:25" ht="24" customHeight="1">
      <c r="A19" s="792"/>
      <c r="B19" s="3">
        <f t="shared" si="3"/>
        <v>19</v>
      </c>
      <c r="C19" s="153" t="s">
        <v>121</v>
      </c>
      <c r="D19" s="154" t="s">
        <v>121</v>
      </c>
      <c r="E19" s="155" t="s">
        <v>121</v>
      </c>
      <c r="F19" s="147" t="s">
        <v>127</v>
      </c>
      <c r="G19" s="508"/>
      <c r="H19" s="58">
        <f t="shared" si="5"/>
        <v>0</v>
      </c>
      <c r="I19" s="58">
        <f t="shared" si="5"/>
        <v>0</v>
      </c>
      <c r="J19" s="58">
        <f t="shared" si="5"/>
        <v>0</v>
      </c>
      <c r="K19" s="58">
        <f t="shared" si="5"/>
        <v>0</v>
      </c>
      <c r="L19" s="58">
        <f t="shared" si="5"/>
        <v>0</v>
      </c>
      <c r="M19" s="58">
        <f t="shared" si="5"/>
        <v>0</v>
      </c>
      <c r="N19" s="58">
        <f t="shared" si="5"/>
        <v>0</v>
      </c>
      <c r="O19" s="58">
        <f t="shared" si="5"/>
        <v>0</v>
      </c>
      <c r="P19" s="58">
        <f t="shared" si="5"/>
        <v>0</v>
      </c>
      <c r="Q19" s="58">
        <f t="shared" si="5"/>
        <v>0</v>
      </c>
      <c r="R19" s="58">
        <f t="shared" si="5"/>
        <v>0</v>
      </c>
      <c r="T19" s="27"/>
      <c r="U19" s="27"/>
      <c r="V19" s="27"/>
      <c r="W19" s="27"/>
      <c r="X19" s="27"/>
      <c r="Y19" s="27"/>
    </row>
    <row r="20" spans="1:25" ht="24" customHeight="1">
      <c r="A20" s="792"/>
      <c r="B20" s="3">
        <f t="shared" si="3"/>
        <v>20</v>
      </c>
      <c r="C20" s="153" t="s">
        <v>121</v>
      </c>
      <c r="D20" s="154" t="s">
        <v>121</v>
      </c>
      <c r="E20" s="155" t="s">
        <v>121</v>
      </c>
      <c r="F20" s="426" t="s">
        <v>128</v>
      </c>
      <c r="G20" s="508"/>
      <c r="H20" s="58">
        <f t="shared" si="5"/>
        <v>0</v>
      </c>
      <c r="I20" s="58">
        <f t="shared" si="5"/>
        <v>0</v>
      </c>
      <c r="J20" s="58">
        <f t="shared" si="5"/>
        <v>0</v>
      </c>
      <c r="K20" s="58">
        <f t="shared" si="5"/>
        <v>0</v>
      </c>
      <c r="L20" s="58">
        <f t="shared" si="5"/>
        <v>0</v>
      </c>
      <c r="M20" s="58">
        <f t="shared" si="5"/>
        <v>0</v>
      </c>
      <c r="N20" s="58">
        <f t="shared" si="5"/>
        <v>0</v>
      </c>
      <c r="O20" s="58">
        <f t="shared" si="5"/>
        <v>0</v>
      </c>
      <c r="P20" s="58">
        <f t="shared" si="5"/>
        <v>0</v>
      </c>
      <c r="Q20" s="58">
        <f t="shared" si="5"/>
        <v>0</v>
      </c>
      <c r="R20" s="58">
        <f t="shared" si="5"/>
        <v>0</v>
      </c>
      <c r="S20" s="4"/>
      <c r="T20" s="27"/>
      <c r="U20" s="27"/>
      <c r="V20" s="27"/>
      <c r="W20" s="27"/>
      <c r="X20" s="27"/>
      <c r="Y20" s="27"/>
    </row>
    <row r="21" spans="1:25" ht="24" customHeight="1">
      <c r="A21" s="792"/>
      <c r="B21" s="3">
        <f t="shared" si="3"/>
        <v>21</v>
      </c>
      <c r="C21" s="165"/>
      <c r="D21" s="166"/>
      <c r="E21" s="167"/>
      <c r="F21" s="427" t="s">
        <v>145</v>
      </c>
      <c r="G21" s="508"/>
      <c r="H21" s="58">
        <f t="shared" si="5"/>
        <v>0</v>
      </c>
      <c r="I21" s="58">
        <f t="shared" si="5"/>
        <v>0</v>
      </c>
      <c r="J21" s="58">
        <f t="shared" si="5"/>
        <v>0</v>
      </c>
      <c r="K21" s="58">
        <f t="shared" si="5"/>
        <v>0</v>
      </c>
      <c r="L21" s="58">
        <f t="shared" si="5"/>
        <v>0</v>
      </c>
      <c r="M21" s="58">
        <f t="shared" si="5"/>
        <v>0</v>
      </c>
      <c r="N21" s="58">
        <f t="shared" si="5"/>
        <v>0</v>
      </c>
      <c r="O21" s="58">
        <f t="shared" si="5"/>
        <v>0</v>
      </c>
      <c r="P21" s="58">
        <f t="shared" si="5"/>
        <v>0</v>
      </c>
      <c r="Q21" s="58">
        <f t="shared" si="5"/>
        <v>0</v>
      </c>
      <c r="R21" s="58">
        <f t="shared" si="5"/>
        <v>0</v>
      </c>
      <c r="S21" s="4" t="s">
        <v>151</v>
      </c>
      <c r="T21" s="27"/>
      <c r="U21" s="27"/>
      <c r="V21" s="27"/>
      <c r="W21" s="27"/>
      <c r="X21" s="27"/>
      <c r="Y21" s="27"/>
    </row>
    <row r="22" spans="1:25" ht="14" customHeight="1">
      <c r="A22" s="792"/>
      <c r="B22" s="3">
        <f t="shared" si="3"/>
        <v>22</v>
      </c>
      <c r="C22" s="162"/>
      <c r="D22" s="157"/>
      <c r="E22" s="158" t="s">
        <v>121</v>
      </c>
      <c r="F22" s="173" t="s">
        <v>146</v>
      </c>
      <c r="G22" s="509"/>
      <c r="H22" s="59">
        <f>G22</f>
        <v>0</v>
      </c>
      <c r="I22" s="59">
        <f t="shared" si="5"/>
        <v>0</v>
      </c>
      <c r="J22" s="59">
        <f t="shared" si="5"/>
        <v>0</v>
      </c>
      <c r="K22" s="59">
        <f t="shared" si="5"/>
        <v>0</v>
      </c>
      <c r="L22" s="59">
        <f t="shared" si="5"/>
        <v>0</v>
      </c>
      <c r="M22" s="59">
        <f t="shared" si="5"/>
        <v>0</v>
      </c>
      <c r="N22" s="59">
        <f t="shared" si="5"/>
        <v>0</v>
      </c>
      <c r="O22" s="59">
        <f>N22</f>
        <v>0</v>
      </c>
      <c r="P22" s="59">
        <f t="shared" si="5"/>
        <v>0</v>
      </c>
      <c r="Q22" s="59">
        <f t="shared" si="5"/>
        <v>0</v>
      </c>
      <c r="R22" s="59">
        <f t="shared" si="5"/>
        <v>0</v>
      </c>
      <c r="S22" s="45" t="s">
        <v>50</v>
      </c>
      <c r="T22" s="27"/>
      <c r="U22" s="27"/>
      <c r="V22" s="27"/>
      <c r="W22" s="27"/>
      <c r="X22" s="27"/>
      <c r="Y22" s="27"/>
    </row>
    <row r="23" spans="1:25" ht="14" customHeight="1">
      <c r="A23" s="792"/>
      <c r="B23" s="3">
        <f t="shared" si="3"/>
        <v>23</v>
      </c>
      <c r="C23" s="162"/>
      <c r="D23" s="163"/>
      <c r="E23" s="164"/>
      <c r="F23" s="428" t="s">
        <v>71</v>
      </c>
      <c r="G23" s="210"/>
      <c r="H23" s="211"/>
      <c r="I23" s="211">
        <v>5</v>
      </c>
      <c r="J23" s="211"/>
      <c r="K23" s="211"/>
      <c r="L23" s="211"/>
      <c r="M23" s="211">
        <v>5</v>
      </c>
      <c r="N23" s="211"/>
      <c r="O23" s="211"/>
      <c r="P23" s="395">
        <v>0</v>
      </c>
      <c r="Q23" s="211"/>
      <c r="R23" s="211">
        <v>15</v>
      </c>
      <c r="S23" s="2" t="s">
        <v>135</v>
      </c>
      <c r="T23" s="27"/>
      <c r="U23" s="27"/>
      <c r="V23" s="27"/>
      <c r="W23" s="27"/>
      <c r="X23" s="27"/>
      <c r="Y23" s="27"/>
    </row>
    <row r="24" spans="1:25" ht="27" customHeight="1">
      <c r="A24" s="792"/>
      <c r="B24" s="221">
        <f t="shared" si="3"/>
        <v>24</v>
      </c>
      <c r="C24" s="222"/>
      <c r="D24" s="223"/>
      <c r="E24" s="224"/>
      <c r="F24" s="429" t="s">
        <v>144</v>
      </c>
      <c r="G24" s="212"/>
      <c r="H24" s="213"/>
      <c r="I24" s="213"/>
      <c r="J24" s="213"/>
      <c r="K24" s="213"/>
      <c r="L24" s="213"/>
      <c r="M24" s="213"/>
      <c r="N24" s="213"/>
      <c r="O24" s="213"/>
      <c r="P24" s="182"/>
      <c r="Q24" s="182"/>
      <c r="R24" s="182">
        <v>0</v>
      </c>
      <c r="S24" s="4" t="s">
        <v>132</v>
      </c>
      <c r="T24" s="27"/>
      <c r="U24" s="27"/>
      <c r="V24" s="27"/>
      <c r="W24" s="27"/>
      <c r="X24" s="27"/>
      <c r="Y24" s="27"/>
    </row>
    <row r="25" spans="1:25" ht="14" customHeight="1">
      <c r="A25" s="792"/>
      <c r="B25" s="3">
        <f t="shared" si="3"/>
        <v>25</v>
      </c>
      <c r="C25" s="165"/>
      <c r="D25" s="166"/>
      <c r="E25" s="167"/>
      <c r="F25" s="430" t="str">
        <f>"Gennemsnitlig BG i "&amp;Aar-1</f>
        <v>Gennemsnitlig BG i 2017</v>
      </c>
      <c r="G25" s="336"/>
      <c r="H25" s="217">
        <f t="shared" ref="H25:O25" si="6">G25</f>
        <v>0</v>
      </c>
      <c r="I25" s="217">
        <f t="shared" si="6"/>
        <v>0</v>
      </c>
      <c r="J25" s="217">
        <f t="shared" si="6"/>
        <v>0</v>
      </c>
      <c r="K25" s="217">
        <f t="shared" si="6"/>
        <v>0</v>
      </c>
      <c r="L25" s="217">
        <f t="shared" si="6"/>
        <v>0</v>
      </c>
      <c r="M25" s="217">
        <v>0.85</v>
      </c>
      <c r="N25" s="217">
        <f t="shared" si="6"/>
        <v>0.85</v>
      </c>
      <c r="O25" s="217">
        <f t="shared" si="6"/>
        <v>0.85</v>
      </c>
      <c r="P25" s="184"/>
      <c r="Q25" s="185"/>
      <c r="R25" s="185"/>
      <c r="S25" s="47" t="s">
        <v>152</v>
      </c>
      <c r="T25" s="27"/>
      <c r="U25" s="27"/>
      <c r="V25" s="27"/>
      <c r="W25" s="27"/>
      <c r="X25" s="27"/>
      <c r="Y25" s="27"/>
    </row>
    <row r="26" spans="1:25" ht="14" customHeight="1">
      <c r="A26" s="792"/>
      <c r="B26" s="3">
        <f t="shared" si="3"/>
        <v>26</v>
      </c>
      <c r="C26" s="165"/>
      <c r="D26" s="166"/>
      <c r="E26" s="167"/>
      <c r="F26" s="431" t="str">
        <f>"Gennemsnitlig BG i "&amp;Aar</f>
        <v>Gennemsnitlig BG i 2018</v>
      </c>
      <c r="G26" s="186" t="s">
        <v>153</v>
      </c>
      <c r="H26" s="187"/>
      <c r="I26" s="187"/>
      <c r="J26" s="187"/>
      <c r="K26" s="187"/>
      <c r="L26" s="187"/>
      <c r="M26" s="187"/>
      <c r="N26" s="187"/>
      <c r="O26" s="188"/>
      <c r="P26" s="335"/>
      <c r="Q26" s="218">
        <f>P26</f>
        <v>0</v>
      </c>
      <c r="R26" s="218">
        <f>Q26</f>
        <v>0</v>
      </c>
      <c r="S26" s="44" t="s">
        <v>152</v>
      </c>
      <c r="T26" s="27"/>
      <c r="U26" s="27"/>
      <c r="V26" s="27"/>
      <c r="W26" s="27"/>
      <c r="X26" s="27"/>
      <c r="Y26" s="27"/>
    </row>
    <row r="27" spans="1:25" ht="14" customHeight="1">
      <c r="A27" s="793"/>
      <c r="B27" s="221">
        <f t="shared" si="3"/>
        <v>27</v>
      </c>
      <c r="C27" s="225"/>
      <c r="D27" s="226"/>
      <c r="E27" s="227"/>
      <c r="F27" s="432" t="s">
        <v>67</v>
      </c>
      <c r="G27" s="393"/>
      <c r="H27" s="394"/>
      <c r="I27" s="394"/>
      <c r="J27" s="394"/>
      <c r="K27" s="394"/>
      <c r="L27" s="394"/>
      <c r="M27" s="394"/>
      <c r="N27" s="394"/>
      <c r="O27" s="394"/>
      <c r="P27" s="394"/>
      <c r="Q27" s="394"/>
      <c r="R27" s="394"/>
      <c r="S27" s="45" t="s">
        <v>239</v>
      </c>
      <c r="T27" s="27"/>
      <c r="U27" s="27"/>
      <c r="V27" s="27"/>
      <c r="W27" s="27"/>
      <c r="X27" s="27"/>
      <c r="Y27" s="27"/>
    </row>
    <row r="28" spans="1:25" ht="14" customHeight="1" thickBot="1">
      <c r="A28" s="794" t="s">
        <v>142</v>
      </c>
      <c r="B28" s="3">
        <f t="shared" si="3"/>
        <v>28</v>
      </c>
      <c r="C28" s="162"/>
      <c r="D28" s="163"/>
      <c r="E28" s="164"/>
      <c r="F28" s="433" t="s">
        <v>178</v>
      </c>
      <c r="G28" s="214">
        <v>40</v>
      </c>
      <c r="H28" s="60">
        <f t="shared" ref="H28:R29" si="7">G28</f>
        <v>40</v>
      </c>
      <c r="I28" s="60">
        <f t="shared" si="7"/>
        <v>40</v>
      </c>
      <c r="J28" s="60">
        <f t="shared" si="7"/>
        <v>40</v>
      </c>
      <c r="K28" s="60">
        <f t="shared" si="7"/>
        <v>40</v>
      </c>
      <c r="L28" s="512">
        <f t="shared" si="7"/>
        <v>40</v>
      </c>
      <c r="M28" s="60">
        <f t="shared" si="7"/>
        <v>40</v>
      </c>
      <c r="N28" s="60">
        <f t="shared" si="7"/>
        <v>40</v>
      </c>
      <c r="O28" s="60">
        <f t="shared" si="7"/>
        <v>40</v>
      </c>
      <c r="P28" s="60">
        <f t="shared" si="7"/>
        <v>40</v>
      </c>
      <c r="Q28" s="60">
        <f t="shared" si="7"/>
        <v>40</v>
      </c>
      <c r="R28" s="60">
        <f t="shared" si="7"/>
        <v>40</v>
      </c>
      <c r="S28" s="2" t="s">
        <v>180</v>
      </c>
      <c r="T28" s="27"/>
      <c r="U28" s="27"/>
      <c r="V28" s="27"/>
      <c r="W28" s="27"/>
      <c r="X28" s="27"/>
      <c r="Y28" s="27"/>
    </row>
    <row r="29" spans="1:25" ht="14" customHeight="1">
      <c r="A29" s="794"/>
      <c r="B29" s="221">
        <f t="shared" si="3"/>
        <v>29</v>
      </c>
      <c r="C29" s="795" t="s">
        <v>244</v>
      </c>
      <c r="D29" s="410">
        <f>LEFT($A$1,4)+1</f>
        <v>2018</v>
      </c>
      <c r="E29" s="486">
        <f>LEFT($A$1,4)+2</f>
        <v>2019</v>
      </c>
      <c r="F29" s="432" t="s">
        <v>68</v>
      </c>
      <c r="G29" s="215">
        <v>4000</v>
      </c>
      <c r="H29" s="61">
        <f t="shared" si="7"/>
        <v>4000</v>
      </c>
      <c r="I29" s="61">
        <f t="shared" si="7"/>
        <v>4000</v>
      </c>
      <c r="J29" s="61">
        <f t="shared" si="7"/>
        <v>4000</v>
      </c>
      <c r="K29" s="61">
        <f t="shared" si="7"/>
        <v>4000</v>
      </c>
      <c r="L29" s="513">
        <f t="shared" si="7"/>
        <v>4000</v>
      </c>
      <c r="M29" s="61">
        <f t="shared" si="7"/>
        <v>4000</v>
      </c>
      <c r="N29" s="61">
        <f t="shared" si="7"/>
        <v>4000</v>
      </c>
      <c r="O29" s="61">
        <f t="shared" si="7"/>
        <v>4000</v>
      </c>
      <c r="P29" s="61">
        <f t="shared" si="7"/>
        <v>4000</v>
      </c>
      <c r="Q29" s="61">
        <f t="shared" si="7"/>
        <v>4000</v>
      </c>
      <c r="R29" s="61">
        <f t="shared" si="7"/>
        <v>4000</v>
      </c>
      <c r="S29" s="45"/>
      <c r="T29" s="27"/>
      <c r="U29" s="27"/>
      <c r="V29" s="27"/>
      <c r="W29" s="27"/>
      <c r="X29" s="27"/>
      <c r="Y29" s="27"/>
    </row>
    <row r="30" spans="1:25" ht="12" customHeight="1">
      <c r="A30" s="183"/>
      <c r="B30" s="3">
        <f t="shared" si="3"/>
        <v>30</v>
      </c>
      <c r="C30" s="796"/>
      <c r="D30" s="411">
        <v>1.94</v>
      </c>
      <c r="E30" s="412"/>
      <c r="F30" s="434" t="s">
        <v>245</v>
      </c>
      <c r="G30" s="189"/>
      <c r="H30" s="190"/>
      <c r="I30" s="190"/>
      <c r="J30" s="190"/>
      <c r="K30" s="190"/>
      <c r="L30" s="190"/>
      <c r="M30" s="190"/>
      <c r="N30" s="190"/>
      <c r="O30" s="190"/>
      <c r="P30" s="190"/>
      <c r="Q30" s="190"/>
      <c r="R30" s="190"/>
      <c r="S30" s="415"/>
      <c r="T30" s="27"/>
      <c r="U30" s="27"/>
      <c r="V30" s="27"/>
      <c r="W30" s="27"/>
      <c r="X30" s="27"/>
      <c r="Y30" s="27"/>
    </row>
    <row r="31" spans="1:25" ht="12" customHeight="1" thickBot="1">
      <c r="A31" s="183"/>
      <c r="B31" s="3">
        <f t="shared" si="3"/>
        <v>31</v>
      </c>
      <c r="C31" s="797"/>
      <c r="D31" s="413">
        <v>3.54</v>
      </c>
      <c r="E31" s="414"/>
      <c r="F31" s="435" t="s">
        <v>246</v>
      </c>
      <c r="G31" s="191"/>
      <c r="H31" s="192"/>
      <c r="I31" s="192"/>
      <c r="J31" s="192"/>
      <c r="K31" s="192"/>
      <c r="L31" s="192"/>
      <c r="M31" s="192"/>
      <c r="N31" s="192"/>
      <c r="O31" s="192"/>
      <c r="P31" s="192"/>
      <c r="Q31" s="192"/>
      <c r="R31" s="192"/>
      <c r="S31" s="415"/>
      <c r="T31" s="27"/>
      <c r="U31" s="27"/>
      <c r="V31" s="27"/>
      <c r="W31" s="27"/>
      <c r="X31" s="27"/>
      <c r="Y31" s="27"/>
    </row>
    <row r="32" spans="1:25" ht="12" customHeight="1">
      <c r="A32" s="183"/>
      <c r="B32" s="3">
        <f t="shared" si="3"/>
        <v>32</v>
      </c>
      <c r="C32" s="168"/>
      <c r="D32" s="169"/>
      <c r="E32" s="170"/>
      <c r="F32" s="231" t="s">
        <v>255</v>
      </c>
      <c r="G32" s="191"/>
      <c r="H32" s="192"/>
      <c r="I32" s="192"/>
      <c r="J32" s="192"/>
      <c r="K32" s="192"/>
      <c r="L32" s="192"/>
      <c r="M32" s="192"/>
      <c r="N32" s="192"/>
      <c r="O32" s="192"/>
      <c r="P32" s="192"/>
      <c r="Q32" s="192"/>
      <c r="R32" s="192"/>
      <c r="S32" s="415" t="s">
        <v>75</v>
      </c>
      <c r="T32" s="27"/>
      <c r="U32" s="27"/>
      <c r="V32" s="27"/>
      <c r="W32" s="27"/>
      <c r="X32" s="27"/>
      <c r="Y32" s="27"/>
    </row>
    <row r="33" spans="1:25" ht="12" customHeight="1">
      <c r="A33" s="183"/>
      <c r="B33" s="3">
        <f t="shared" si="3"/>
        <v>33</v>
      </c>
      <c r="C33" s="168"/>
      <c r="D33" s="169"/>
      <c r="E33" s="170"/>
      <c r="F33" s="233" t="s">
        <v>45</v>
      </c>
      <c r="G33" s="193">
        <v>9000</v>
      </c>
      <c r="H33" s="193"/>
      <c r="I33" s="193"/>
      <c r="J33" s="193"/>
      <c r="K33" s="193"/>
      <c r="L33" s="193"/>
      <c r="M33" s="193"/>
      <c r="N33" s="193"/>
      <c r="O33" s="193"/>
      <c r="P33" s="193"/>
      <c r="Q33" s="193"/>
      <c r="R33" s="193"/>
      <c r="S33" s="416" t="s">
        <v>75</v>
      </c>
      <c r="T33" s="27"/>
      <c r="U33" s="27"/>
      <c r="V33" s="27"/>
      <c r="W33" s="27"/>
      <c r="X33" s="27"/>
      <c r="Y33" s="27"/>
    </row>
    <row r="34" spans="1:25" ht="12" customHeight="1">
      <c r="A34" s="183"/>
      <c r="B34" s="3">
        <f t="shared" si="3"/>
        <v>34</v>
      </c>
      <c r="C34" s="168"/>
      <c r="D34" s="169"/>
      <c r="E34" s="170"/>
      <c r="F34" s="231" t="s">
        <v>256</v>
      </c>
      <c r="G34" s="191"/>
      <c r="H34" s="192"/>
      <c r="I34" s="192"/>
      <c r="J34" s="192"/>
      <c r="K34" s="192"/>
      <c r="L34" s="192"/>
      <c r="M34" s="192"/>
      <c r="N34" s="192"/>
      <c r="O34" s="192"/>
      <c r="P34" s="192"/>
      <c r="Q34" s="192"/>
      <c r="R34" s="192"/>
      <c r="S34" s="4" t="s">
        <v>21</v>
      </c>
      <c r="T34" s="27"/>
      <c r="U34" s="27"/>
      <c r="V34" s="27"/>
      <c r="W34" s="27"/>
      <c r="X34" s="27"/>
      <c r="Y34" s="27"/>
    </row>
    <row r="35" spans="1:25" ht="12" customHeight="1">
      <c r="A35" s="183"/>
      <c r="B35" s="3">
        <f t="shared" si="3"/>
        <v>35</v>
      </c>
      <c r="C35" s="150" t="s">
        <v>121</v>
      </c>
      <c r="D35" s="169"/>
      <c r="E35" s="170"/>
      <c r="F35" s="231" t="s">
        <v>257</v>
      </c>
      <c r="G35" s="191"/>
      <c r="H35" s="192"/>
      <c r="I35" s="192"/>
      <c r="J35" s="192"/>
      <c r="K35" s="192"/>
      <c r="L35" s="192"/>
      <c r="M35" s="192"/>
      <c r="N35" s="192"/>
      <c r="O35" s="192"/>
      <c r="P35" s="192"/>
      <c r="Q35" s="192"/>
      <c r="R35" s="192"/>
      <c r="S35" s="4" t="s">
        <v>137</v>
      </c>
      <c r="T35" s="27"/>
      <c r="U35" s="27"/>
      <c r="V35" s="27"/>
      <c r="W35" s="27"/>
      <c r="X35" s="27"/>
      <c r="Y35" s="27"/>
    </row>
    <row r="36" spans="1:25" ht="12" customHeight="1">
      <c r="A36" s="183"/>
      <c r="B36" s="3">
        <f t="shared" si="3"/>
        <v>36</v>
      </c>
      <c r="C36" s="168"/>
      <c r="D36" s="169"/>
      <c r="E36" s="170"/>
      <c r="F36" s="231" t="s">
        <v>258</v>
      </c>
      <c r="G36" s="191"/>
      <c r="H36" s="192"/>
      <c r="I36" s="192"/>
      <c r="J36" s="192"/>
      <c r="K36" s="192"/>
      <c r="L36" s="192"/>
      <c r="M36" s="192"/>
      <c r="N36" s="192"/>
      <c r="O36" s="192"/>
      <c r="P36" s="192"/>
      <c r="Q36" s="192"/>
      <c r="R36" s="192"/>
      <c r="S36" s="4" t="s">
        <v>137</v>
      </c>
      <c r="T36" s="27"/>
      <c r="U36" s="27"/>
      <c r="V36" s="27"/>
      <c r="W36" s="27"/>
      <c r="X36" s="27"/>
      <c r="Y36" s="27"/>
    </row>
    <row r="37" spans="1:25" ht="12" customHeight="1">
      <c r="A37" s="183"/>
      <c r="B37" s="3">
        <f t="shared" si="3"/>
        <v>37</v>
      </c>
      <c r="C37" s="168"/>
      <c r="D37" s="169"/>
      <c r="E37" s="170"/>
      <c r="F37" s="231" t="s">
        <v>259</v>
      </c>
      <c r="G37" s="191"/>
      <c r="H37" s="192"/>
      <c r="I37" s="192"/>
      <c r="J37" s="192"/>
      <c r="K37" s="192"/>
      <c r="L37" s="192"/>
      <c r="M37" s="192"/>
      <c r="N37" s="192"/>
      <c r="O37" s="192"/>
      <c r="P37" s="192"/>
      <c r="Q37" s="192"/>
      <c r="R37" s="192"/>
      <c r="S37" s="4" t="s">
        <v>154</v>
      </c>
      <c r="T37" s="27"/>
      <c r="U37" s="27"/>
      <c r="V37" s="27"/>
      <c r="W37" s="27"/>
      <c r="X37" s="27"/>
      <c r="Y37" s="27"/>
    </row>
    <row r="38" spans="1:25" ht="12" customHeight="1">
      <c r="A38" s="183"/>
      <c r="B38" s="3">
        <f t="shared" si="3"/>
        <v>38</v>
      </c>
      <c r="C38" s="168"/>
      <c r="D38" s="169"/>
      <c r="E38" s="170"/>
      <c r="F38" s="231" t="str">
        <f>"Særlig ferietillæg "&amp;IF(G7="ja","1,5%","1,0%"&amp;"")</f>
        <v>Særlig ferietillæg 1,5%</v>
      </c>
      <c r="G38" s="516" t="str">
        <f>IF(G7="ja","1,5%","1%")</f>
        <v>1,5%</v>
      </c>
      <c r="H38" s="517" t="str">
        <f>"Af den ferieberettigede løn for " &amp;Aar+1&amp;""</f>
        <v>Af den ferieberettigede løn for 2019</v>
      </c>
      <c r="I38" s="195"/>
      <c r="J38" s="195"/>
      <c r="K38" s="195"/>
      <c r="L38" s="195"/>
      <c r="M38" s="195"/>
      <c r="N38" s="195"/>
      <c r="O38" s="195"/>
      <c r="P38" s="196">
        <f>IF(P23&gt;=0,ROUND((1%+0.5%*(P7="JA"))*S85,2),0)</f>
        <v>633.09</v>
      </c>
      <c r="Q38" s="196">
        <f>IF(AND(Q23&gt;0,P38=0),ROUND((1%+0.5%*(P7="JA"))*S85,2),0)</f>
        <v>0</v>
      </c>
      <c r="R38" s="196">
        <f>IF(AND(R23&gt;0,SUM(P38:Q38)=0),ROUND((1%+0.5%*(P7="JA"))*S85,2),0)</f>
        <v>0</v>
      </c>
      <c r="S38" s="4" t="s">
        <v>138</v>
      </c>
      <c r="T38" s="27"/>
      <c r="U38" s="27"/>
      <c r="V38" s="27"/>
      <c r="W38" s="27"/>
      <c r="X38" s="27"/>
      <c r="Y38" s="27"/>
    </row>
    <row r="39" spans="1:25" ht="12" customHeight="1">
      <c r="A39" s="183"/>
      <c r="B39" s="3">
        <f t="shared" si="3"/>
        <v>39</v>
      </c>
      <c r="C39" s="153"/>
      <c r="D39" s="169"/>
      <c r="E39" s="170"/>
      <c r="F39" s="436" t="s">
        <v>48</v>
      </c>
      <c r="G39" s="191"/>
      <c r="H39" s="192"/>
      <c r="I39" s="192"/>
      <c r="J39" s="192"/>
      <c r="K39" s="192"/>
      <c r="L39" s="192"/>
      <c r="M39" s="192"/>
      <c r="N39" s="192"/>
      <c r="O39" s="192"/>
      <c r="P39" s="192"/>
      <c r="Q39" s="192"/>
      <c r="R39" s="192"/>
      <c r="S39" s="26"/>
      <c r="T39" s="27"/>
      <c r="U39" s="27"/>
      <c r="V39" s="27"/>
      <c r="W39" s="27"/>
      <c r="X39" s="27"/>
      <c r="Y39" s="27"/>
    </row>
    <row r="40" spans="1:25" ht="12" customHeight="1">
      <c r="A40" s="183"/>
      <c r="B40" s="3">
        <f t="shared" si="3"/>
        <v>40</v>
      </c>
      <c r="C40" s="153"/>
      <c r="D40" s="169"/>
      <c r="E40" s="170"/>
      <c r="F40" s="436" t="s">
        <v>49</v>
      </c>
      <c r="G40" s="191"/>
      <c r="H40" s="192"/>
      <c r="I40" s="192"/>
      <c r="J40" s="192"/>
      <c r="K40" s="192"/>
      <c r="L40" s="192"/>
      <c r="M40" s="192"/>
      <c r="N40" s="192"/>
      <c r="O40" s="192"/>
      <c r="P40" s="192"/>
      <c r="Q40" s="192"/>
      <c r="R40" s="192"/>
      <c r="S40" s="26"/>
      <c r="T40" s="27"/>
      <c r="U40" s="27"/>
      <c r="V40" s="27"/>
      <c r="W40" s="27"/>
      <c r="X40" s="27"/>
      <c r="Y40" s="27"/>
    </row>
    <row r="41" spans="1:25" ht="12" customHeight="1">
      <c r="A41" s="183"/>
      <c r="B41" s="3">
        <f t="shared" si="3"/>
        <v>41</v>
      </c>
      <c r="C41" s="153"/>
      <c r="D41" s="169"/>
      <c r="E41" s="170"/>
      <c r="F41" s="436" t="s">
        <v>47</v>
      </c>
      <c r="G41" s="191"/>
      <c r="H41" s="192"/>
      <c r="I41" s="192"/>
      <c r="J41" s="192"/>
      <c r="K41" s="192"/>
      <c r="L41" s="192"/>
      <c r="M41" s="192"/>
      <c r="N41" s="192"/>
      <c r="O41" s="192"/>
      <c r="P41" s="192"/>
      <c r="Q41" s="192"/>
      <c r="R41" s="192"/>
      <c r="S41" s="26">
        <f>45*5*7.4</f>
        <v>1665</v>
      </c>
      <c r="T41" s="27"/>
      <c r="U41" s="27"/>
      <c r="V41" s="27"/>
      <c r="W41" s="27"/>
      <c r="X41" s="27"/>
      <c r="Y41" s="27"/>
    </row>
    <row r="42" spans="1:25" ht="12" customHeight="1">
      <c r="A42" s="183"/>
      <c r="B42" s="3">
        <f t="shared" si="3"/>
        <v>42</v>
      </c>
      <c r="C42" s="153"/>
      <c r="D42" s="169"/>
      <c r="E42" s="170"/>
      <c r="F42" s="436" t="s">
        <v>248</v>
      </c>
      <c r="G42" s="191"/>
      <c r="H42" s="192"/>
      <c r="I42" s="192"/>
      <c r="J42" s="192"/>
      <c r="K42" s="192"/>
      <c r="L42" s="192"/>
      <c r="M42" s="192"/>
      <c r="N42" s="192"/>
      <c r="O42" s="192"/>
      <c r="P42" s="192"/>
      <c r="Q42" s="192"/>
      <c r="R42" s="192"/>
      <c r="S42" s="26"/>
      <c r="T42" s="27"/>
      <c r="U42" s="27"/>
      <c r="V42" s="27"/>
      <c r="W42" s="27"/>
      <c r="X42" s="27"/>
      <c r="Y42" s="27"/>
    </row>
    <row r="43" spans="1:25" ht="12" customHeight="1">
      <c r="A43" s="183"/>
      <c r="B43" s="221">
        <f t="shared" si="3"/>
        <v>43</v>
      </c>
      <c r="C43" s="156"/>
      <c r="D43" s="169"/>
      <c r="E43" s="170"/>
      <c r="F43" s="437" t="s">
        <v>46</v>
      </c>
      <c r="G43" s="193"/>
      <c r="H43" s="194"/>
      <c r="I43" s="194"/>
      <c r="J43" s="194"/>
      <c r="K43" s="194"/>
      <c r="L43" s="194"/>
      <c r="M43" s="194"/>
      <c r="N43" s="194"/>
      <c r="O43" s="194"/>
      <c r="P43" s="194"/>
      <c r="Q43" s="194"/>
      <c r="R43" s="194"/>
      <c r="S43" s="46"/>
      <c r="T43" s="27"/>
      <c r="U43" s="27"/>
      <c r="V43" s="27"/>
      <c r="W43" s="27"/>
      <c r="X43" s="27"/>
      <c r="Y43" s="27"/>
    </row>
    <row r="44" spans="1:25" ht="12" customHeight="1">
      <c r="A44" s="183"/>
      <c r="B44" s="3">
        <f t="shared" si="3"/>
        <v>44</v>
      </c>
      <c r="C44" s="780" t="s">
        <v>231</v>
      </c>
      <c r="D44" s="781"/>
      <c r="E44" s="782"/>
      <c r="F44" s="396" t="s">
        <v>232</v>
      </c>
      <c r="G44" s="419"/>
      <c r="H44" s="397">
        <f>G44</f>
        <v>0</v>
      </c>
      <c r="I44" s="397">
        <f t="shared" ref="I44:R46" si="8">H44</f>
        <v>0</v>
      </c>
      <c r="J44" s="397">
        <f t="shared" si="8"/>
        <v>0</v>
      </c>
      <c r="K44" s="397">
        <f t="shared" si="8"/>
        <v>0</v>
      </c>
      <c r="L44" s="397">
        <f t="shared" si="8"/>
        <v>0</v>
      </c>
      <c r="M44" s="397">
        <f t="shared" si="8"/>
        <v>0</v>
      </c>
      <c r="N44" s="397">
        <f t="shared" si="8"/>
        <v>0</v>
      </c>
      <c r="O44" s="397">
        <f t="shared" si="8"/>
        <v>0</v>
      </c>
      <c r="P44" s="397">
        <f t="shared" si="8"/>
        <v>0</v>
      </c>
      <c r="Q44" s="397">
        <f t="shared" si="8"/>
        <v>0</v>
      </c>
      <c r="R44" s="397">
        <f t="shared" si="8"/>
        <v>0</v>
      </c>
      <c r="S44" s="398" t="s">
        <v>233</v>
      </c>
      <c r="T44" s="27"/>
      <c r="U44" s="27"/>
      <c r="V44" s="27"/>
      <c r="W44" s="27"/>
      <c r="X44" s="27"/>
      <c r="Y44" s="27"/>
    </row>
    <row r="45" spans="1:25" ht="12" customHeight="1">
      <c r="A45" s="183"/>
      <c r="B45" s="3">
        <f t="shared" si="3"/>
        <v>45</v>
      </c>
      <c r="C45" s="783"/>
      <c r="D45" s="784"/>
      <c r="E45" s="785"/>
      <c r="F45" s="399" t="s">
        <v>234</v>
      </c>
      <c r="G45" s="420"/>
      <c r="H45" s="400">
        <f>G45</f>
        <v>0</v>
      </c>
      <c r="I45" s="400">
        <f t="shared" si="8"/>
        <v>0</v>
      </c>
      <c r="J45" s="400">
        <f t="shared" si="8"/>
        <v>0</v>
      </c>
      <c r="K45" s="400">
        <f t="shared" si="8"/>
        <v>0</v>
      </c>
      <c r="L45" s="400">
        <f t="shared" si="8"/>
        <v>0</v>
      </c>
      <c r="M45" s="400">
        <f t="shared" si="8"/>
        <v>0</v>
      </c>
      <c r="N45" s="400">
        <f t="shared" si="8"/>
        <v>0</v>
      </c>
      <c r="O45" s="400">
        <f t="shared" si="8"/>
        <v>0</v>
      </c>
      <c r="P45" s="400">
        <f t="shared" si="8"/>
        <v>0</v>
      </c>
      <c r="Q45" s="400">
        <f t="shared" si="8"/>
        <v>0</v>
      </c>
      <c r="R45" s="400">
        <f t="shared" si="8"/>
        <v>0</v>
      </c>
      <c r="S45" s="401" t="s">
        <v>235</v>
      </c>
      <c r="T45" s="27"/>
      <c r="U45" s="27"/>
      <c r="V45" s="27"/>
      <c r="W45" s="27"/>
      <c r="X45" s="27"/>
      <c r="Y45" s="27"/>
    </row>
    <row r="46" spans="1:25" ht="12" customHeight="1">
      <c r="A46" s="197"/>
      <c r="B46" s="3">
        <f t="shared" si="3"/>
        <v>46</v>
      </c>
      <c r="C46" s="786"/>
      <c r="D46" s="787"/>
      <c r="E46" s="788"/>
      <c r="F46" s="402" t="s">
        <v>236</v>
      </c>
      <c r="G46" s="421"/>
      <c r="H46" s="403">
        <f>G46</f>
        <v>0</v>
      </c>
      <c r="I46" s="403">
        <f t="shared" si="8"/>
        <v>0</v>
      </c>
      <c r="J46" s="403">
        <f t="shared" si="8"/>
        <v>0</v>
      </c>
      <c r="K46" s="403">
        <f t="shared" si="8"/>
        <v>0</v>
      </c>
      <c r="L46" s="403">
        <f t="shared" si="8"/>
        <v>0</v>
      </c>
      <c r="M46" s="403">
        <f t="shared" si="8"/>
        <v>0</v>
      </c>
      <c r="N46" s="403">
        <f t="shared" si="8"/>
        <v>0</v>
      </c>
      <c r="O46" s="403">
        <f t="shared" si="8"/>
        <v>0</v>
      </c>
      <c r="P46" s="403">
        <f t="shared" si="8"/>
        <v>0</v>
      </c>
      <c r="Q46" s="403">
        <f t="shared" si="8"/>
        <v>0</v>
      </c>
      <c r="R46" s="403">
        <f t="shared" si="8"/>
        <v>0</v>
      </c>
      <c r="S46" s="404" t="s">
        <v>237</v>
      </c>
      <c r="T46" s="27"/>
      <c r="U46" s="27"/>
      <c r="V46" s="27"/>
      <c r="W46" s="27"/>
      <c r="X46" s="27"/>
      <c r="Y46" s="27"/>
    </row>
    <row r="47" spans="1:25" ht="32" customHeight="1">
      <c r="A47" s="176" t="str">
        <f>A3</f>
        <v>jan-juli</v>
      </c>
      <c r="B47" s="234">
        <f>B46+1</f>
        <v>47</v>
      </c>
      <c r="C47" s="254"/>
      <c r="D47" s="255"/>
      <c r="E47" s="255"/>
      <c r="F47" s="53" t="s">
        <v>69</v>
      </c>
      <c r="G47" s="198" t="str">
        <f t="shared" ref="G47:R47" si="9">G3</f>
        <v>AUG 18</v>
      </c>
      <c r="H47" s="176" t="str">
        <f t="shared" si="9"/>
        <v>SEP18</v>
      </c>
      <c r="I47" s="176" t="str">
        <f t="shared" si="9"/>
        <v>OKT 18</v>
      </c>
      <c r="J47" s="176" t="str">
        <f t="shared" si="9"/>
        <v>NOV 18</v>
      </c>
      <c r="K47" s="176" t="str">
        <f t="shared" si="9"/>
        <v>DEC 18</v>
      </c>
      <c r="L47" s="176" t="str">
        <f t="shared" si="9"/>
        <v>JAN 19</v>
      </c>
      <c r="M47" s="176" t="str">
        <f t="shared" si="9"/>
        <v>FEB 19</v>
      </c>
      <c r="N47" s="176" t="str">
        <f t="shared" si="9"/>
        <v>MAR 19</v>
      </c>
      <c r="O47" s="176" t="str">
        <f t="shared" si="9"/>
        <v>APR 19</v>
      </c>
      <c r="P47" s="176" t="str">
        <f t="shared" si="9"/>
        <v>MAJ 19</v>
      </c>
      <c r="Q47" s="176" t="str">
        <f t="shared" si="9"/>
        <v>JUN 19</v>
      </c>
      <c r="R47" s="176" t="str">
        <f t="shared" si="9"/>
        <v>JUL 19</v>
      </c>
      <c r="S47" s="22" t="s">
        <v>36</v>
      </c>
      <c r="T47" s="27"/>
      <c r="U47" s="27"/>
      <c r="V47" s="27"/>
      <c r="W47" s="27"/>
      <c r="X47" s="27"/>
      <c r="Y47" s="27"/>
    </row>
    <row r="48" spans="1:25">
      <c r="A48" s="230"/>
      <c r="B48" s="235">
        <f t="shared" si="3"/>
        <v>48</v>
      </c>
      <c r="C48" s="256">
        <f t="shared" ref="C48:E57" si="10">(C11&lt;&gt;"")*1</f>
        <v>1</v>
      </c>
      <c r="D48" s="20">
        <f t="shared" si="10"/>
        <v>1</v>
      </c>
      <c r="E48" s="20">
        <f t="shared" si="10"/>
        <v>1</v>
      </c>
      <c r="F48" s="50" t="str">
        <f>IF(ISNUMBER(G11),"Skalatrinsløn","HK-løn")</f>
        <v>Skalatrinsløn</v>
      </c>
      <c r="G48" s="199">
        <f t="shared" ref="G48:R48" si="11">ROUND(IF(AND(G$10&gt;0,G11&gt;0),ROUND((ROUND(VLOOKUP(G11,Skalalontabel12,G9,0)*G8,0))/12,2),0)*G10*G4,2)</f>
        <v>20289.330000000002</v>
      </c>
      <c r="H48" s="199">
        <f t="shared" si="11"/>
        <v>20289.330000000002</v>
      </c>
      <c r="I48" s="199">
        <f t="shared" si="11"/>
        <v>0</v>
      </c>
      <c r="J48" s="199">
        <f t="shared" si="11"/>
        <v>0</v>
      </c>
      <c r="K48" s="199">
        <f t="shared" si="11"/>
        <v>0</v>
      </c>
      <c r="L48" s="199">
        <f t="shared" si="11"/>
        <v>0</v>
      </c>
      <c r="M48" s="199">
        <f t="shared" si="11"/>
        <v>0</v>
      </c>
      <c r="N48" s="199">
        <f t="shared" si="11"/>
        <v>0</v>
      </c>
      <c r="O48" s="199">
        <f t="shared" si="11"/>
        <v>0</v>
      </c>
      <c r="P48" s="199">
        <f t="shared" si="11"/>
        <v>0</v>
      </c>
      <c r="Q48" s="199">
        <f t="shared" si="11"/>
        <v>0</v>
      </c>
      <c r="R48" s="199">
        <f t="shared" si="11"/>
        <v>0</v>
      </c>
      <c r="S48" s="41">
        <f t="shared" ref="S48:S78" si="12">SUM(G48:R48)</f>
        <v>40578.660000000003</v>
      </c>
      <c r="T48" s="27"/>
      <c r="U48" s="27"/>
      <c r="V48" s="27"/>
      <c r="W48" s="27"/>
      <c r="X48" s="27"/>
      <c r="Y48" s="27"/>
    </row>
    <row r="49" spans="1:25">
      <c r="A49" s="231"/>
      <c r="B49" s="235">
        <f t="shared" si="3"/>
        <v>49</v>
      </c>
      <c r="C49" s="249">
        <f t="shared" si="10"/>
        <v>1</v>
      </c>
      <c r="D49" s="1">
        <f t="shared" si="10"/>
        <v>1</v>
      </c>
      <c r="E49" s="1">
        <f t="shared" si="10"/>
        <v>1</v>
      </c>
      <c r="F49" s="51" t="s">
        <v>129</v>
      </c>
      <c r="G49" s="200">
        <f t="shared" ref="G49:R49" si="13">ROUND(IF(G12&gt;0,G12/12)*IF($D12&lt;&gt;"",G$10,1)*IF($E12&lt;&gt;"",G$8,1)*G4,2)</f>
        <v>0</v>
      </c>
      <c r="H49" s="200">
        <f t="shared" si="13"/>
        <v>0</v>
      </c>
      <c r="I49" s="200">
        <f t="shared" si="13"/>
        <v>0</v>
      </c>
      <c r="J49" s="200">
        <f t="shared" si="13"/>
        <v>0</v>
      </c>
      <c r="K49" s="200">
        <f t="shared" si="13"/>
        <v>0</v>
      </c>
      <c r="L49" s="200">
        <f t="shared" si="13"/>
        <v>0</v>
      </c>
      <c r="M49" s="200">
        <f t="shared" si="13"/>
        <v>0</v>
      </c>
      <c r="N49" s="200">
        <f t="shared" si="13"/>
        <v>0</v>
      </c>
      <c r="O49" s="200">
        <f t="shared" si="13"/>
        <v>0</v>
      </c>
      <c r="P49" s="200">
        <f t="shared" si="13"/>
        <v>0</v>
      </c>
      <c r="Q49" s="200">
        <f t="shared" si="13"/>
        <v>0</v>
      </c>
      <c r="R49" s="200">
        <f t="shared" si="13"/>
        <v>0</v>
      </c>
      <c r="S49" s="38">
        <f t="shared" si="12"/>
        <v>0</v>
      </c>
      <c r="T49" s="27"/>
      <c r="U49" s="27"/>
      <c r="V49" s="27"/>
      <c r="W49" s="27"/>
      <c r="X49" s="27"/>
      <c r="Y49" s="27"/>
    </row>
    <row r="50" spans="1:25">
      <c r="A50" s="231"/>
      <c r="B50" s="235">
        <f t="shared" si="3"/>
        <v>50</v>
      </c>
      <c r="C50" s="249">
        <f t="shared" si="10"/>
        <v>1</v>
      </c>
      <c r="D50" s="1">
        <f t="shared" si="10"/>
        <v>0</v>
      </c>
      <c r="E50" s="1">
        <f t="shared" si="10"/>
        <v>1</v>
      </c>
      <c r="F50" s="51" t="s">
        <v>177</v>
      </c>
      <c r="G50" s="200">
        <f t="shared" ref="G50:R50" si="14">ROUND(IF(AND(G$10&gt;0,G13&gt;0),G13/12)*IF($D13&lt;&gt;"",G$10,1)*IF($E13&lt;&gt;"",G$8,1)*G4,2)</f>
        <v>0</v>
      </c>
      <c r="H50" s="200">
        <f t="shared" si="14"/>
        <v>0</v>
      </c>
      <c r="I50" s="200">
        <f t="shared" si="14"/>
        <v>0</v>
      </c>
      <c r="J50" s="200">
        <f t="shared" si="14"/>
        <v>0</v>
      </c>
      <c r="K50" s="200">
        <f t="shared" si="14"/>
        <v>0</v>
      </c>
      <c r="L50" s="200">
        <f t="shared" si="14"/>
        <v>0</v>
      </c>
      <c r="M50" s="200">
        <f t="shared" si="14"/>
        <v>0</v>
      </c>
      <c r="N50" s="200">
        <f t="shared" si="14"/>
        <v>0</v>
      </c>
      <c r="O50" s="200">
        <f t="shared" si="14"/>
        <v>0</v>
      </c>
      <c r="P50" s="200">
        <f t="shared" si="14"/>
        <v>0</v>
      </c>
      <c r="Q50" s="200">
        <f t="shared" si="14"/>
        <v>0</v>
      </c>
      <c r="R50" s="200">
        <f t="shared" si="14"/>
        <v>0</v>
      </c>
      <c r="S50" s="38">
        <f t="shared" si="12"/>
        <v>0</v>
      </c>
      <c r="T50" s="27"/>
      <c r="U50" s="27"/>
      <c r="V50" s="27"/>
      <c r="W50" s="27"/>
      <c r="X50" s="27"/>
      <c r="Y50" s="27"/>
    </row>
    <row r="51" spans="1:25">
      <c r="A51" s="231"/>
      <c r="B51" s="235">
        <f t="shared" si="3"/>
        <v>51</v>
      </c>
      <c r="C51" s="249">
        <f t="shared" si="10"/>
        <v>1</v>
      </c>
      <c r="D51" s="1">
        <f t="shared" si="10"/>
        <v>0</v>
      </c>
      <c r="E51" s="1">
        <f t="shared" si="10"/>
        <v>1</v>
      </c>
      <c r="F51" s="51" t="s">
        <v>185</v>
      </c>
      <c r="G51" s="200">
        <f t="shared" ref="G51:R51" si="15">ROUND(IF(AND(G$10&gt;0,G14&gt;0),G14/12)*IF($D14&lt;&gt;"",G$10,1)*IF($E14&lt;&gt;"",G$8,1)*G4,2)</f>
        <v>0</v>
      </c>
      <c r="H51" s="200">
        <f t="shared" si="15"/>
        <v>0</v>
      </c>
      <c r="I51" s="200">
        <f t="shared" si="15"/>
        <v>0</v>
      </c>
      <c r="J51" s="200">
        <f t="shared" si="15"/>
        <v>0</v>
      </c>
      <c r="K51" s="200">
        <f t="shared" si="15"/>
        <v>0</v>
      </c>
      <c r="L51" s="200">
        <f t="shared" si="15"/>
        <v>0</v>
      </c>
      <c r="M51" s="200">
        <f t="shared" si="15"/>
        <v>0</v>
      </c>
      <c r="N51" s="200">
        <f t="shared" si="15"/>
        <v>0</v>
      </c>
      <c r="O51" s="200">
        <f t="shared" si="15"/>
        <v>0</v>
      </c>
      <c r="P51" s="200">
        <f t="shared" si="15"/>
        <v>0</v>
      </c>
      <c r="Q51" s="200">
        <f t="shared" si="15"/>
        <v>0</v>
      </c>
      <c r="R51" s="200">
        <f t="shared" si="15"/>
        <v>0</v>
      </c>
      <c r="S51" s="38">
        <f t="shared" si="12"/>
        <v>0</v>
      </c>
      <c r="T51" s="27"/>
      <c r="U51" s="27"/>
      <c r="V51" s="27"/>
      <c r="W51" s="27"/>
      <c r="X51" s="27"/>
      <c r="Y51" s="27"/>
    </row>
    <row r="52" spans="1:25">
      <c r="A52" s="231"/>
      <c r="B52" s="235">
        <f t="shared" si="3"/>
        <v>52</v>
      </c>
      <c r="C52" s="249">
        <f t="shared" si="10"/>
        <v>1</v>
      </c>
      <c r="D52" s="1">
        <f t="shared" si="10"/>
        <v>0</v>
      </c>
      <c r="E52" s="1">
        <f t="shared" si="10"/>
        <v>1</v>
      </c>
      <c r="F52" s="51" t="s">
        <v>57</v>
      </c>
      <c r="G52" s="200">
        <f t="shared" ref="G52:R52" si="16">ROUND(IF(AND(G$10&gt;0,G15&gt;0),G15/12)*IF($D15&lt;&gt;"",G$10,1)*IF($E15&lt;&gt;"",G$8,1)*G4,2)</f>
        <v>0</v>
      </c>
      <c r="H52" s="200">
        <f t="shared" si="16"/>
        <v>0</v>
      </c>
      <c r="I52" s="200">
        <f t="shared" si="16"/>
        <v>0</v>
      </c>
      <c r="J52" s="200">
        <f t="shared" si="16"/>
        <v>0</v>
      </c>
      <c r="K52" s="200">
        <f t="shared" si="16"/>
        <v>0</v>
      </c>
      <c r="L52" s="200">
        <f t="shared" si="16"/>
        <v>0</v>
      </c>
      <c r="M52" s="200">
        <f t="shared" si="16"/>
        <v>0</v>
      </c>
      <c r="N52" s="200">
        <f t="shared" si="16"/>
        <v>0</v>
      </c>
      <c r="O52" s="200">
        <f t="shared" si="16"/>
        <v>0</v>
      </c>
      <c r="P52" s="200">
        <f t="shared" si="16"/>
        <v>0</v>
      </c>
      <c r="Q52" s="200">
        <f t="shared" si="16"/>
        <v>0</v>
      </c>
      <c r="R52" s="200">
        <f t="shared" si="16"/>
        <v>0</v>
      </c>
      <c r="S52" s="38">
        <f t="shared" si="12"/>
        <v>0</v>
      </c>
      <c r="T52" s="27"/>
      <c r="U52" s="27"/>
      <c r="V52" s="27"/>
      <c r="W52" s="27"/>
      <c r="X52" s="27"/>
      <c r="Y52" s="27"/>
    </row>
    <row r="53" spans="1:25">
      <c r="A53" s="231"/>
      <c r="B53" s="235">
        <f t="shared" si="3"/>
        <v>53</v>
      </c>
      <c r="C53" s="249">
        <f t="shared" si="10"/>
        <v>1</v>
      </c>
      <c r="D53" s="1">
        <f t="shared" si="10"/>
        <v>0</v>
      </c>
      <c r="E53" s="1">
        <f t="shared" si="10"/>
        <v>1</v>
      </c>
      <c r="F53" s="51" t="s">
        <v>58</v>
      </c>
      <c r="G53" s="200">
        <f t="shared" ref="G53:R53" si="17">ROUND(IF(AND(G$10&gt;0,G16&gt;0),G16/12)*IF($D16&lt;&gt;"",G$10,1)*IF($E16&lt;&gt;"",G$8,1)*G4,2)</f>
        <v>0</v>
      </c>
      <c r="H53" s="200">
        <f t="shared" si="17"/>
        <v>0</v>
      </c>
      <c r="I53" s="200">
        <f t="shared" si="17"/>
        <v>0</v>
      </c>
      <c r="J53" s="200">
        <f t="shared" si="17"/>
        <v>0</v>
      </c>
      <c r="K53" s="200">
        <f t="shared" si="17"/>
        <v>0</v>
      </c>
      <c r="L53" s="200">
        <f t="shared" si="17"/>
        <v>0</v>
      </c>
      <c r="M53" s="200">
        <f t="shared" si="17"/>
        <v>0</v>
      </c>
      <c r="N53" s="200">
        <f t="shared" si="17"/>
        <v>0</v>
      </c>
      <c r="O53" s="200">
        <f t="shared" si="17"/>
        <v>0</v>
      </c>
      <c r="P53" s="200">
        <f t="shared" si="17"/>
        <v>0</v>
      </c>
      <c r="Q53" s="200">
        <f t="shared" si="17"/>
        <v>0</v>
      </c>
      <c r="R53" s="200">
        <f t="shared" si="17"/>
        <v>0</v>
      </c>
      <c r="S53" s="38">
        <f t="shared" si="12"/>
        <v>0</v>
      </c>
      <c r="T53" s="27"/>
      <c r="U53" s="27"/>
      <c r="V53" s="27"/>
      <c r="W53" s="27"/>
      <c r="X53" s="27"/>
      <c r="Y53" s="27"/>
    </row>
    <row r="54" spans="1:25">
      <c r="A54" s="231"/>
      <c r="B54" s="235">
        <f t="shared" si="3"/>
        <v>54</v>
      </c>
      <c r="C54" s="249">
        <f t="shared" si="10"/>
        <v>1</v>
      </c>
      <c r="D54" s="1">
        <f t="shared" si="10"/>
        <v>1</v>
      </c>
      <c r="E54" s="1">
        <f t="shared" si="10"/>
        <v>1</v>
      </c>
      <c r="F54" s="51" t="s">
        <v>59</v>
      </c>
      <c r="G54" s="200">
        <f t="shared" ref="G54:R54" si="18">ROUND(IF(AND(G$10&gt;0,G17&gt;0),G17/12)*IF($D17&lt;&gt;"",G$10,1)*IF($E17&lt;&gt;"",G$8,1)*G4,2)</f>
        <v>0</v>
      </c>
      <c r="H54" s="200">
        <f t="shared" si="18"/>
        <v>0</v>
      </c>
      <c r="I54" s="200">
        <f t="shared" si="18"/>
        <v>0</v>
      </c>
      <c r="J54" s="200">
        <f t="shared" si="18"/>
        <v>0</v>
      </c>
      <c r="K54" s="200">
        <f t="shared" si="18"/>
        <v>0</v>
      </c>
      <c r="L54" s="200">
        <f t="shared" si="18"/>
        <v>0</v>
      </c>
      <c r="M54" s="200">
        <f t="shared" si="18"/>
        <v>0</v>
      </c>
      <c r="N54" s="200">
        <f t="shared" si="18"/>
        <v>0</v>
      </c>
      <c r="O54" s="200">
        <f t="shared" si="18"/>
        <v>0</v>
      </c>
      <c r="P54" s="200">
        <f t="shared" si="18"/>
        <v>0</v>
      </c>
      <c r="Q54" s="200">
        <f t="shared" si="18"/>
        <v>0</v>
      </c>
      <c r="R54" s="200">
        <f t="shared" si="18"/>
        <v>0</v>
      </c>
      <c r="S54" s="38">
        <f t="shared" si="12"/>
        <v>0</v>
      </c>
      <c r="T54" s="27"/>
      <c r="U54" s="27"/>
      <c r="V54" s="27"/>
      <c r="W54" s="27"/>
      <c r="X54" s="27"/>
      <c r="Y54" s="27"/>
    </row>
    <row r="55" spans="1:25">
      <c r="A55" s="231"/>
      <c r="B55" s="235">
        <f t="shared" si="3"/>
        <v>55</v>
      </c>
      <c r="C55" s="249">
        <f t="shared" si="10"/>
        <v>1</v>
      </c>
      <c r="D55" s="1">
        <f t="shared" si="10"/>
        <v>1</v>
      </c>
      <c r="E55" s="1">
        <f t="shared" si="10"/>
        <v>1</v>
      </c>
      <c r="F55" s="51" t="s">
        <v>60</v>
      </c>
      <c r="G55" s="200">
        <f t="shared" ref="G55:R55" si="19">ROUND(IF(AND(G$10&gt;0,G18&gt;0),G18/12)*IF($D18&lt;&gt;"",G$10,1)*IF($E18&lt;&gt;"",G$8,1)*G4,2)</f>
        <v>0</v>
      </c>
      <c r="H55" s="200">
        <f t="shared" si="19"/>
        <v>0</v>
      </c>
      <c r="I55" s="200">
        <f t="shared" si="19"/>
        <v>0</v>
      </c>
      <c r="J55" s="200">
        <f t="shared" si="19"/>
        <v>0</v>
      </c>
      <c r="K55" s="200">
        <f t="shared" si="19"/>
        <v>0</v>
      </c>
      <c r="L55" s="200">
        <f t="shared" si="19"/>
        <v>0</v>
      </c>
      <c r="M55" s="200">
        <f t="shared" si="19"/>
        <v>0</v>
      </c>
      <c r="N55" s="200">
        <f t="shared" si="19"/>
        <v>0</v>
      </c>
      <c r="O55" s="200">
        <f t="shared" si="19"/>
        <v>0</v>
      </c>
      <c r="P55" s="200">
        <f t="shared" si="19"/>
        <v>0</v>
      </c>
      <c r="Q55" s="200">
        <f t="shared" si="19"/>
        <v>0</v>
      </c>
      <c r="R55" s="200">
        <f t="shared" si="19"/>
        <v>0</v>
      </c>
      <c r="S55" s="38">
        <f t="shared" si="12"/>
        <v>0</v>
      </c>
      <c r="T55" s="27"/>
      <c r="U55" s="27"/>
      <c r="V55" s="27"/>
      <c r="W55" s="27"/>
      <c r="X55" s="27"/>
      <c r="Y55" s="27"/>
    </row>
    <row r="56" spans="1:25">
      <c r="A56" s="231"/>
      <c r="B56" s="235">
        <f t="shared" si="3"/>
        <v>56</v>
      </c>
      <c r="C56" s="249">
        <f t="shared" si="10"/>
        <v>1</v>
      </c>
      <c r="D56" s="1">
        <f t="shared" si="10"/>
        <v>1</v>
      </c>
      <c r="E56" s="1">
        <f t="shared" si="10"/>
        <v>1</v>
      </c>
      <c r="F56" s="51" t="s">
        <v>61</v>
      </c>
      <c r="G56" s="200">
        <f t="shared" ref="G56:R57" si="20">ROUND(IF(AND(G$10&gt;0,G19&gt;0),G19/12)*IF($D19&lt;&gt;"",G$10,1)*IF($E19&lt;&gt;"",G$8,1)*G$4,2)</f>
        <v>0</v>
      </c>
      <c r="H56" s="200">
        <f t="shared" si="20"/>
        <v>0</v>
      </c>
      <c r="I56" s="200">
        <f t="shared" si="20"/>
        <v>0</v>
      </c>
      <c r="J56" s="200">
        <f t="shared" si="20"/>
        <v>0</v>
      </c>
      <c r="K56" s="200">
        <f t="shared" si="20"/>
        <v>0</v>
      </c>
      <c r="L56" s="200">
        <f t="shared" si="20"/>
        <v>0</v>
      </c>
      <c r="M56" s="200">
        <f t="shared" si="20"/>
        <v>0</v>
      </c>
      <c r="N56" s="200">
        <f t="shared" si="20"/>
        <v>0</v>
      </c>
      <c r="O56" s="200">
        <f t="shared" si="20"/>
        <v>0</v>
      </c>
      <c r="P56" s="200">
        <f t="shared" si="20"/>
        <v>0</v>
      </c>
      <c r="Q56" s="200">
        <f t="shared" si="20"/>
        <v>0</v>
      </c>
      <c r="R56" s="200">
        <f t="shared" si="20"/>
        <v>0</v>
      </c>
      <c r="S56" s="38">
        <f t="shared" si="12"/>
        <v>0</v>
      </c>
      <c r="T56" s="27"/>
      <c r="U56" s="27"/>
      <c r="V56" s="27"/>
      <c r="W56" s="27"/>
      <c r="X56" s="27"/>
      <c r="Y56" s="27"/>
    </row>
    <row r="57" spans="1:25">
      <c r="A57" s="231"/>
      <c r="B57" s="235">
        <f t="shared" si="3"/>
        <v>57</v>
      </c>
      <c r="C57" s="249">
        <f t="shared" si="10"/>
        <v>1</v>
      </c>
      <c r="D57" s="1">
        <f t="shared" si="10"/>
        <v>1</v>
      </c>
      <c r="E57" s="1">
        <f t="shared" si="10"/>
        <v>1</v>
      </c>
      <c r="F57" s="51" t="s">
        <v>130</v>
      </c>
      <c r="G57" s="200">
        <f t="shared" si="20"/>
        <v>0</v>
      </c>
      <c r="H57" s="200">
        <f t="shared" si="20"/>
        <v>0</v>
      </c>
      <c r="I57" s="200">
        <f t="shared" si="20"/>
        <v>0</v>
      </c>
      <c r="J57" s="200">
        <f t="shared" si="20"/>
        <v>0</v>
      </c>
      <c r="K57" s="200">
        <f t="shared" si="20"/>
        <v>0</v>
      </c>
      <c r="L57" s="200">
        <f t="shared" si="20"/>
        <v>0</v>
      </c>
      <c r="M57" s="200">
        <f t="shared" si="20"/>
        <v>0</v>
      </c>
      <c r="N57" s="200">
        <f t="shared" si="20"/>
        <v>0</v>
      </c>
      <c r="O57" s="200">
        <f t="shared" si="20"/>
        <v>0</v>
      </c>
      <c r="P57" s="200">
        <f t="shared" si="20"/>
        <v>0</v>
      </c>
      <c r="Q57" s="200">
        <f t="shared" si="20"/>
        <v>0</v>
      </c>
      <c r="R57" s="200">
        <f t="shared" si="20"/>
        <v>0</v>
      </c>
      <c r="S57" s="38">
        <f t="shared" si="12"/>
        <v>0</v>
      </c>
      <c r="T57" s="27"/>
      <c r="U57" s="27"/>
      <c r="V57" s="27"/>
      <c r="W57" s="27"/>
      <c r="X57" s="27"/>
      <c r="Y57" s="27"/>
    </row>
    <row r="58" spans="1:25">
      <c r="A58" s="231"/>
      <c r="B58" s="235">
        <f t="shared" si="3"/>
        <v>58</v>
      </c>
      <c r="C58" s="249"/>
      <c r="D58" s="1"/>
      <c r="E58" s="1"/>
      <c r="F58" s="51" t="s">
        <v>133</v>
      </c>
      <c r="G58" s="200">
        <f t="shared" ref="G58:R59" si="21">ROUND(IF(AND(G$10&gt;0,G21&gt;0),G21)*IF($D21&lt;&gt;"",G$10,1)*IF($E21&lt;&gt;"",G$8,1)*G$4,2)</f>
        <v>0</v>
      </c>
      <c r="H58" s="200">
        <f t="shared" si="21"/>
        <v>0</v>
      </c>
      <c r="I58" s="200">
        <f t="shared" si="21"/>
        <v>0</v>
      </c>
      <c r="J58" s="200">
        <f t="shared" si="21"/>
        <v>0</v>
      </c>
      <c r="K58" s="200">
        <f t="shared" si="21"/>
        <v>0</v>
      </c>
      <c r="L58" s="200">
        <f t="shared" si="21"/>
        <v>0</v>
      </c>
      <c r="M58" s="200">
        <f t="shared" si="21"/>
        <v>0</v>
      </c>
      <c r="N58" s="200">
        <f t="shared" si="21"/>
        <v>0</v>
      </c>
      <c r="O58" s="200">
        <f t="shared" si="21"/>
        <v>0</v>
      </c>
      <c r="P58" s="200">
        <f t="shared" si="21"/>
        <v>0</v>
      </c>
      <c r="Q58" s="200">
        <f t="shared" si="21"/>
        <v>0</v>
      </c>
      <c r="R58" s="200">
        <f t="shared" si="21"/>
        <v>0</v>
      </c>
      <c r="S58" s="38">
        <f t="shared" si="12"/>
        <v>0</v>
      </c>
      <c r="T58" s="27"/>
      <c r="U58" s="27"/>
      <c r="V58" s="27"/>
      <c r="W58" s="27"/>
      <c r="X58" s="27"/>
      <c r="Y58" s="27"/>
    </row>
    <row r="59" spans="1:25">
      <c r="A59" s="231"/>
      <c r="B59" s="235">
        <f t="shared" si="3"/>
        <v>59</v>
      </c>
      <c r="C59" s="249"/>
      <c r="D59" s="1">
        <f>(D22&lt;&gt;"")*1</f>
        <v>0</v>
      </c>
      <c r="E59" s="1">
        <f>(E22&lt;&gt;"")*1</f>
        <v>1</v>
      </c>
      <c r="F59" s="51" t="s">
        <v>131</v>
      </c>
      <c r="G59" s="200">
        <f t="shared" si="21"/>
        <v>0</v>
      </c>
      <c r="H59" s="200">
        <f t="shared" si="21"/>
        <v>0</v>
      </c>
      <c r="I59" s="200">
        <f t="shared" si="21"/>
        <v>0</v>
      </c>
      <c r="J59" s="200">
        <f t="shared" si="21"/>
        <v>0</v>
      </c>
      <c r="K59" s="200">
        <f t="shared" si="21"/>
        <v>0</v>
      </c>
      <c r="L59" s="200">
        <f t="shared" si="21"/>
        <v>0</v>
      </c>
      <c r="M59" s="200">
        <f t="shared" si="21"/>
        <v>0</v>
      </c>
      <c r="N59" s="200">
        <f t="shared" si="21"/>
        <v>0</v>
      </c>
      <c r="O59" s="200">
        <f t="shared" si="21"/>
        <v>0</v>
      </c>
      <c r="P59" s="200">
        <f t="shared" si="21"/>
        <v>0</v>
      </c>
      <c r="Q59" s="200">
        <f t="shared" si="21"/>
        <v>0</v>
      </c>
      <c r="R59" s="200">
        <f t="shared" si="21"/>
        <v>0</v>
      </c>
      <c r="S59" s="38">
        <f t="shared" si="12"/>
        <v>0</v>
      </c>
      <c r="T59" s="27"/>
      <c r="U59" s="27"/>
      <c r="V59" s="27"/>
      <c r="W59" s="27"/>
      <c r="X59" s="27"/>
      <c r="Y59" s="27"/>
    </row>
    <row r="60" spans="1:25">
      <c r="A60" s="231"/>
      <c r="B60" s="235">
        <f t="shared" si="3"/>
        <v>60</v>
      </c>
      <c r="C60" s="249">
        <v>1</v>
      </c>
      <c r="D60" s="1"/>
      <c r="E60" s="1"/>
      <c r="F60" s="51" t="s">
        <v>74</v>
      </c>
      <c r="G60" s="201">
        <f t="shared" ref="G60:R60" si="22">-ROUND((MAX(0,MIN(G23,G24*1))+G27)*IF(G7="JA",4.62%,4.8%)*SUM(G48:G59)*G$4,2)</f>
        <v>0</v>
      </c>
      <c r="H60" s="201">
        <f t="shared" si="22"/>
        <v>0</v>
      </c>
      <c r="I60" s="201">
        <f t="shared" si="22"/>
        <v>0</v>
      </c>
      <c r="J60" s="201">
        <f t="shared" si="22"/>
        <v>0</v>
      </c>
      <c r="K60" s="201">
        <f t="shared" si="22"/>
        <v>0</v>
      </c>
      <c r="L60" s="201">
        <f t="shared" si="22"/>
        <v>0</v>
      </c>
      <c r="M60" s="201">
        <f t="shared" si="22"/>
        <v>0</v>
      </c>
      <c r="N60" s="201">
        <f t="shared" si="22"/>
        <v>0</v>
      </c>
      <c r="O60" s="201">
        <f t="shared" si="22"/>
        <v>0</v>
      </c>
      <c r="P60" s="201">
        <f t="shared" si="22"/>
        <v>0</v>
      </c>
      <c r="Q60" s="201">
        <f t="shared" si="22"/>
        <v>0</v>
      </c>
      <c r="R60" s="201">
        <f t="shared" si="22"/>
        <v>0</v>
      </c>
      <c r="S60" s="38">
        <f t="shared" si="12"/>
        <v>0</v>
      </c>
      <c r="T60" s="27"/>
      <c r="U60" s="27"/>
      <c r="V60" s="27"/>
      <c r="W60" s="27"/>
      <c r="X60" s="27"/>
      <c r="Y60" s="27"/>
    </row>
    <row r="61" spans="1:25">
      <c r="A61" s="231"/>
      <c r="B61" s="235">
        <f t="shared" si="3"/>
        <v>61</v>
      </c>
      <c r="C61" s="249">
        <v>1</v>
      </c>
      <c r="D61" s="1"/>
      <c r="E61" s="1"/>
      <c r="F61" s="51" t="s">
        <v>182</v>
      </c>
      <c r="G61" s="201">
        <f>ROUND(IF(LEFT(G7)="N",(G25-G10)*4.8%*G96/G10*MAX((G23-G24),0)*G97,(G25-G10)*4.62%*G96/G10*MAX((G23-G24),0))*G$4,0)</f>
        <v>0</v>
      </c>
      <c r="H61" s="201">
        <f t="shared" ref="H61:O61" si="23">ROUND(IF(LEFT(H7)="N",(H25-H10)*4.8%*H96/H10*MAX((H23-H24),0)*H97,(H25-H10)*4.62%*H96/H10*MAX((H23-H24),0))*H$4,0)</f>
        <v>0</v>
      </c>
      <c r="I61" s="201">
        <f t="shared" si="23"/>
        <v>0</v>
      </c>
      <c r="J61" s="201">
        <f t="shared" si="23"/>
        <v>0</v>
      </c>
      <c r="K61" s="201">
        <f t="shared" si="23"/>
        <v>0</v>
      </c>
      <c r="L61" s="201">
        <f t="shared" si="23"/>
        <v>0</v>
      </c>
      <c r="M61" s="201">
        <f t="shared" si="23"/>
        <v>0</v>
      </c>
      <c r="N61" s="201">
        <f t="shared" si="23"/>
        <v>0</v>
      </c>
      <c r="O61" s="201">
        <f t="shared" si="23"/>
        <v>0</v>
      </c>
      <c r="P61" s="338">
        <f>ROUND(IF(LEFT(P7)="N",(P26-P10)*4.8%*P96/P10*MAX((P23-P24),0)*P97,(P26-P10)*4.62%*P96/P10*MAX((P23-P24),0))*P$4,2)</f>
        <v>0</v>
      </c>
      <c r="Q61" s="338">
        <f t="shared" ref="Q61:R61" si="24">ROUND(IF(LEFT(Q7)="N",(Q26-Q10)*4.8%*Q96/Q10*MAX((Q23-Q24),0)*Q97,(Q26-Q10)*4.62%*Q96/Q10*MAX((Q23-Q24),0))*Q$4,2)</f>
        <v>0</v>
      </c>
      <c r="R61" s="338">
        <f t="shared" si="24"/>
        <v>0</v>
      </c>
      <c r="S61" s="38">
        <f t="shared" si="12"/>
        <v>0</v>
      </c>
      <c r="T61" s="27"/>
      <c r="U61" s="27"/>
      <c r="V61" s="27"/>
      <c r="W61" s="27"/>
      <c r="X61" s="27"/>
      <c r="Y61" s="27"/>
    </row>
    <row r="62" spans="1:25">
      <c r="A62" s="231"/>
      <c r="B62" s="438">
        <f t="shared" si="3"/>
        <v>62</v>
      </c>
      <c r="C62" s="249"/>
      <c r="D62" s="1"/>
      <c r="E62" s="1"/>
      <c r="F62" s="51" t="s">
        <v>62</v>
      </c>
      <c r="G62" s="200">
        <f>SUM(G34:G43)+MAX(G33*G8-8000,0)</f>
        <v>1627.146999999999</v>
      </c>
      <c r="H62" s="200">
        <f t="shared" ref="H62:R62" si="25">SUM(H34:H43)+MAX(H33*H8-8000,0)</f>
        <v>0</v>
      </c>
      <c r="I62" s="200">
        <f t="shared" si="25"/>
        <v>0</v>
      </c>
      <c r="J62" s="200">
        <f t="shared" si="25"/>
        <v>0</v>
      </c>
      <c r="K62" s="200">
        <f t="shared" si="25"/>
        <v>0</v>
      </c>
      <c r="L62" s="200">
        <f t="shared" si="25"/>
        <v>0</v>
      </c>
      <c r="M62" s="200">
        <f t="shared" si="25"/>
        <v>0</v>
      </c>
      <c r="N62" s="200">
        <f t="shared" si="25"/>
        <v>0</v>
      </c>
      <c r="O62" s="200">
        <f t="shared" si="25"/>
        <v>0</v>
      </c>
      <c r="P62" s="200">
        <f>SUM(P34:P43)+MAX(P33*P8-8000,0)</f>
        <v>633.09</v>
      </c>
      <c r="Q62" s="200">
        <f t="shared" si="25"/>
        <v>0</v>
      </c>
      <c r="R62" s="200">
        <f t="shared" si="25"/>
        <v>0</v>
      </c>
      <c r="S62" s="38">
        <f t="shared" si="12"/>
        <v>2260.2369999999992</v>
      </c>
      <c r="T62" s="27"/>
      <c r="U62" s="27"/>
      <c r="V62" s="27"/>
      <c r="W62" s="27"/>
      <c r="X62" s="27"/>
      <c r="Y62" s="27"/>
    </row>
    <row r="63" spans="1:25">
      <c r="A63" s="233"/>
      <c r="B63" s="439">
        <f t="shared" si="3"/>
        <v>63</v>
      </c>
      <c r="C63" s="250"/>
      <c r="D63" s="232"/>
      <c r="E63" s="232"/>
      <c r="F63" s="54" t="s">
        <v>1</v>
      </c>
      <c r="G63" s="202">
        <f>G30*$D30+G31*$D31+G32+IF(G33&gt;0,MIN(G33*G8,8000),0)</f>
        <v>8000</v>
      </c>
      <c r="H63" s="202">
        <f t="shared" ref="H63:K63" si="26">H30*$D30+H31*$D31+H32+IF(H33&gt;0,MIN(H33*H8,8000),0)</f>
        <v>0</v>
      </c>
      <c r="I63" s="202">
        <f t="shared" si="26"/>
        <v>0</v>
      </c>
      <c r="J63" s="202">
        <f t="shared" si="26"/>
        <v>0</v>
      </c>
      <c r="K63" s="202">
        <f t="shared" si="26"/>
        <v>0</v>
      </c>
      <c r="L63" s="417">
        <f>L30*$E30+L31*$E31+L32+IF(L33&gt;0,MIN(L33*L8,8000),0)</f>
        <v>0</v>
      </c>
      <c r="M63" s="417">
        <f t="shared" ref="M63:R63" si="27">M30*$E30+M31*$E31+M32+IF(M33&gt;0,MIN(M33*M8,8000),0)</f>
        <v>0</v>
      </c>
      <c r="N63" s="417">
        <f t="shared" si="27"/>
        <v>0</v>
      </c>
      <c r="O63" s="417">
        <f t="shared" si="27"/>
        <v>0</v>
      </c>
      <c r="P63" s="417">
        <f t="shared" si="27"/>
        <v>0</v>
      </c>
      <c r="Q63" s="417">
        <f t="shared" si="27"/>
        <v>0</v>
      </c>
      <c r="R63" s="417">
        <f t="shared" si="27"/>
        <v>0</v>
      </c>
      <c r="S63" s="39">
        <f t="shared" si="12"/>
        <v>8000</v>
      </c>
      <c r="T63" s="27"/>
      <c r="U63" s="27"/>
      <c r="V63" s="27"/>
      <c r="W63" s="27"/>
      <c r="X63" s="27"/>
      <c r="Y63" s="27"/>
    </row>
    <row r="64" spans="1:25">
      <c r="A64" s="229"/>
      <c r="B64" s="251">
        <f t="shared" si="3"/>
        <v>64</v>
      </c>
      <c r="C64" s="257"/>
      <c r="D64" s="258"/>
      <c r="E64" s="258"/>
      <c r="F64" s="21" t="s">
        <v>33</v>
      </c>
      <c r="G64" s="274">
        <f t="shared" ref="G64:R64" si="28">SUM(G48:G63)</f>
        <v>29916.476999999999</v>
      </c>
      <c r="H64" s="274">
        <f t="shared" si="28"/>
        <v>20289.330000000002</v>
      </c>
      <c r="I64" s="274">
        <f t="shared" si="28"/>
        <v>0</v>
      </c>
      <c r="J64" s="274">
        <f t="shared" si="28"/>
        <v>0</v>
      </c>
      <c r="K64" s="274">
        <f t="shared" si="28"/>
        <v>0</v>
      </c>
      <c r="L64" s="274">
        <f t="shared" si="28"/>
        <v>0</v>
      </c>
      <c r="M64" s="274">
        <f t="shared" si="28"/>
        <v>0</v>
      </c>
      <c r="N64" s="274">
        <f t="shared" si="28"/>
        <v>0</v>
      </c>
      <c r="O64" s="274">
        <f t="shared" si="28"/>
        <v>0</v>
      </c>
      <c r="P64" s="274">
        <f t="shared" si="28"/>
        <v>633.09</v>
      </c>
      <c r="Q64" s="274">
        <f t="shared" si="28"/>
        <v>0</v>
      </c>
      <c r="R64" s="274">
        <f t="shared" si="28"/>
        <v>0</v>
      </c>
      <c r="S64" s="23">
        <f t="shared" si="12"/>
        <v>50838.896999999997</v>
      </c>
      <c r="T64" s="27"/>
      <c r="U64" s="27"/>
      <c r="V64" s="27"/>
      <c r="W64" s="27"/>
      <c r="X64" s="27"/>
      <c r="Y64" s="27"/>
    </row>
    <row r="65" spans="1:25">
      <c r="A65" s="230"/>
      <c r="B65" s="240">
        <f t="shared" si="3"/>
        <v>65</v>
      </c>
      <c r="C65" s="256"/>
      <c r="D65" s="20"/>
      <c r="E65" s="20"/>
      <c r="F65" s="50" t="str">
        <f>"Pensionstillæg af pensionsg. "&amp;IF(ISNUMBER(G11),"Skalatrinsløn","HK-løn")</f>
        <v>Pensionstillæg af pensionsg. Skalatrinsløn</v>
      </c>
      <c r="G65" s="199">
        <f t="shared" ref="G65:R65" si="29">ROUND(IF(AND(G$10&gt;0,G11&gt;0),ROUND((ROUND(VLOOKUP(G11,Skalalontabel12,7,0)*G8,0))/12,2),0)*G10*G4*G5/100/3,2)</f>
        <v>929.52</v>
      </c>
      <c r="H65" s="199">
        <f t="shared" si="29"/>
        <v>929.52</v>
      </c>
      <c r="I65" s="199">
        <f t="shared" si="29"/>
        <v>0</v>
      </c>
      <c r="J65" s="199">
        <f t="shared" si="29"/>
        <v>0</v>
      </c>
      <c r="K65" s="199">
        <f t="shared" si="29"/>
        <v>0</v>
      </c>
      <c r="L65" s="199">
        <f t="shared" si="29"/>
        <v>0</v>
      </c>
      <c r="M65" s="199">
        <f t="shared" si="29"/>
        <v>0</v>
      </c>
      <c r="N65" s="199">
        <f t="shared" si="29"/>
        <v>0</v>
      </c>
      <c r="O65" s="199">
        <f t="shared" si="29"/>
        <v>0</v>
      </c>
      <c r="P65" s="199">
        <f t="shared" si="29"/>
        <v>0</v>
      </c>
      <c r="Q65" s="199">
        <f t="shared" si="29"/>
        <v>0</v>
      </c>
      <c r="R65" s="199">
        <f t="shared" si="29"/>
        <v>0</v>
      </c>
      <c r="S65" s="37">
        <f t="shared" si="12"/>
        <v>1859.04</v>
      </c>
      <c r="T65" s="27"/>
      <c r="U65" s="27"/>
      <c r="V65" s="27"/>
      <c r="W65" s="27"/>
      <c r="X65" s="27"/>
      <c r="Y65" s="27"/>
    </row>
    <row r="66" spans="1:25">
      <c r="A66" s="231"/>
      <c r="B66" s="240">
        <f t="shared" si="3"/>
        <v>66</v>
      </c>
      <c r="C66" s="249"/>
      <c r="D66" s="1"/>
      <c r="E66" s="1"/>
      <c r="F66" s="51" t="s">
        <v>158</v>
      </c>
      <c r="G66" s="199">
        <f t="shared" ref="G66:R74" si="30">ROUND(G49*$C49*G$5/100/3,2)</f>
        <v>0</v>
      </c>
      <c r="H66" s="199">
        <f t="shared" si="30"/>
        <v>0</v>
      </c>
      <c r="I66" s="199">
        <f t="shared" si="30"/>
        <v>0</v>
      </c>
      <c r="J66" s="199">
        <f t="shared" si="30"/>
        <v>0</v>
      </c>
      <c r="K66" s="199">
        <f t="shared" si="30"/>
        <v>0</v>
      </c>
      <c r="L66" s="199">
        <f t="shared" si="30"/>
        <v>0</v>
      </c>
      <c r="M66" s="199">
        <f t="shared" si="30"/>
        <v>0</v>
      </c>
      <c r="N66" s="199">
        <f t="shared" si="30"/>
        <v>0</v>
      </c>
      <c r="O66" s="199">
        <f t="shared" si="30"/>
        <v>0</v>
      </c>
      <c r="P66" s="199">
        <f t="shared" si="30"/>
        <v>0</v>
      </c>
      <c r="Q66" s="199">
        <f t="shared" si="30"/>
        <v>0</v>
      </c>
      <c r="R66" s="199">
        <f t="shared" si="30"/>
        <v>0</v>
      </c>
      <c r="S66" s="38">
        <f t="shared" si="12"/>
        <v>0</v>
      </c>
      <c r="T66" s="27"/>
      <c r="U66" s="27"/>
      <c r="V66" s="27"/>
      <c r="W66" s="27"/>
      <c r="X66" s="27"/>
      <c r="Y66" s="27"/>
    </row>
    <row r="67" spans="1:25">
      <c r="A67" s="231"/>
      <c r="B67" s="240">
        <f t="shared" si="3"/>
        <v>67</v>
      </c>
      <c r="C67" s="249"/>
      <c r="D67" s="1"/>
      <c r="E67" s="1"/>
      <c r="F67" s="51" t="s">
        <v>181</v>
      </c>
      <c r="G67" s="199">
        <f t="shared" si="30"/>
        <v>0</v>
      </c>
      <c r="H67" s="199">
        <f t="shared" si="30"/>
        <v>0</v>
      </c>
      <c r="I67" s="199">
        <f t="shared" si="30"/>
        <v>0</v>
      </c>
      <c r="J67" s="199">
        <f t="shared" si="30"/>
        <v>0</v>
      </c>
      <c r="K67" s="199">
        <f t="shared" si="30"/>
        <v>0</v>
      </c>
      <c r="L67" s="199">
        <f t="shared" si="30"/>
        <v>0</v>
      </c>
      <c r="M67" s="199">
        <f t="shared" si="30"/>
        <v>0</v>
      </c>
      <c r="N67" s="199">
        <f t="shared" si="30"/>
        <v>0</v>
      </c>
      <c r="O67" s="199">
        <f t="shared" si="30"/>
        <v>0</v>
      </c>
      <c r="P67" s="199">
        <f t="shared" si="30"/>
        <v>0</v>
      </c>
      <c r="Q67" s="199">
        <f t="shared" si="30"/>
        <v>0</v>
      </c>
      <c r="R67" s="199">
        <f t="shared" si="30"/>
        <v>0</v>
      </c>
      <c r="S67" s="38">
        <f t="shared" si="12"/>
        <v>0</v>
      </c>
      <c r="T67" s="27"/>
      <c r="U67" s="27"/>
      <c r="V67" s="27"/>
      <c r="W67" s="27"/>
      <c r="X67" s="27"/>
      <c r="Y67" s="27"/>
    </row>
    <row r="68" spans="1:25">
      <c r="A68" s="231"/>
      <c r="B68" s="240">
        <f t="shared" si="3"/>
        <v>68</v>
      </c>
      <c r="C68" s="249"/>
      <c r="D68" s="1"/>
      <c r="E68" s="1"/>
      <c r="F68" s="51" t="s">
        <v>65</v>
      </c>
      <c r="G68" s="199">
        <f t="shared" si="30"/>
        <v>0</v>
      </c>
      <c r="H68" s="199">
        <f t="shared" si="30"/>
        <v>0</v>
      </c>
      <c r="I68" s="199">
        <f t="shared" si="30"/>
        <v>0</v>
      </c>
      <c r="J68" s="199">
        <f t="shared" si="30"/>
        <v>0</v>
      </c>
      <c r="K68" s="199">
        <f t="shared" si="30"/>
        <v>0</v>
      </c>
      <c r="L68" s="199">
        <f t="shared" si="30"/>
        <v>0</v>
      </c>
      <c r="M68" s="199">
        <f t="shared" si="30"/>
        <v>0</v>
      </c>
      <c r="N68" s="199">
        <f t="shared" si="30"/>
        <v>0</v>
      </c>
      <c r="O68" s="199">
        <f t="shared" si="30"/>
        <v>0</v>
      </c>
      <c r="P68" s="199">
        <f t="shared" si="30"/>
        <v>0</v>
      </c>
      <c r="Q68" s="199">
        <f t="shared" si="30"/>
        <v>0</v>
      </c>
      <c r="R68" s="199">
        <f t="shared" si="30"/>
        <v>0</v>
      </c>
      <c r="S68" s="38">
        <f t="shared" si="12"/>
        <v>0</v>
      </c>
      <c r="T68" s="27"/>
      <c r="U68" s="27"/>
      <c r="V68" s="27"/>
      <c r="W68" s="27"/>
      <c r="X68" s="27"/>
      <c r="Y68" s="27"/>
    </row>
    <row r="69" spans="1:25">
      <c r="A69" s="231"/>
      <c r="B69" s="240">
        <f t="shared" si="3"/>
        <v>69</v>
      </c>
      <c r="C69" s="249"/>
      <c r="D69" s="1"/>
      <c r="E69" s="1"/>
      <c r="F69" s="51" t="s">
        <v>66</v>
      </c>
      <c r="G69" s="199">
        <f t="shared" si="30"/>
        <v>0</v>
      </c>
      <c r="H69" s="199">
        <f t="shared" si="30"/>
        <v>0</v>
      </c>
      <c r="I69" s="199">
        <f t="shared" si="30"/>
        <v>0</v>
      </c>
      <c r="J69" s="199">
        <f t="shared" si="30"/>
        <v>0</v>
      </c>
      <c r="K69" s="199">
        <f t="shared" si="30"/>
        <v>0</v>
      </c>
      <c r="L69" s="199">
        <f t="shared" si="30"/>
        <v>0</v>
      </c>
      <c r="M69" s="199">
        <f t="shared" si="30"/>
        <v>0</v>
      </c>
      <c r="N69" s="199">
        <f t="shared" si="30"/>
        <v>0</v>
      </c>
      <c r="O69" s="199">
        <f t="shared" si="30"/>
        <v>0</v>
      </c>
      <c r="P69" s="199">
        <f t="shared" si="30"/>
        <v>0</v>
      </c>
      <c r="Q69" s="199">
        <f t="shared" si="30"/>
        <v>0</v>
      </c>
      <c r="R69" s="199">
        <f t="shared" si="30"/>
        <v>0</v>
      </c>
      <c r="S69" s="38">
        <f t="shared" si="12"/>
        <v>0</v>
      </c>
      <c r="T69" s="27"/>
      <c r="U69" s="27"/>
      <c r="V69" s="27"/>
      <c r="W69" s="27"/>
      <c r="X69" s="27"/>
      <c r="Y69" s="27"/>
    </row>
    <row r="70" spans="1:25">
      <c r="A70" s="231"/>
      <c r="B70" s="240">
        <f t="shared" ref="B70:B94" si="31">B69+1</f>
        <v>70</v>
      </c>
      <c r="C70" s="249"/>
      <c r="D70" s="1"/>
      <c r="E70" s="1"/>
      <c r="F70" s="51" t="s">
        <v>17</v>
      </c>
      <c r="G70" s="199">
        <f t="shared" si="30"/>
        <v>0</v>
      </c>
      <c r="H70" s="199">
        <f t="shared" si="30"/>
        <v>0</v>
      </c>
      <c r="I70" s="199">
        <f t="shared" si="30"/>
        <v>0</v>
      </c>
      <c r="J70" s="199">
        <f t="shared" si="30"/>
        <v>0</v>
      </c>
      <c r="K70" s="199">
        <f t="shared" si="30"/>
        <v>0</v>
      </c>
      <c r="L70" s="199">
        <f t="shared" si="30"/>
        <v>0</v>
      </c>
      <c r="M70" s="199">
        <f t="shared" si="30"/>
        <v>0</v>
      </c>
      <c r="N70" s="199">
        <f t="shared" si="30"/>
        <v>0</v>
      </c>
      <c r="O70" s="199">
        <f t="shared" si="30"/>
        <v>0</v>
      </c>
      <c r="P70" s="199">
        <f t="shared" si="30"/>
        <v>0</v>
      </c>
      <c r="Q70" s="199">
        <f t="shared" si="30"/>
        <v>0</v>
      </c>
      <c r="R70" s="199">
        <f t="shared" si="30"/>
        <v>0</v>
      </c>
      <c r="S70" s="38">
        <f t="shared" si="12"/>
        <v>0</v>
      </c>
      <c r="T70" s="27"/>
      <c r="U70" s="27"/>
      <c r="V70" s="27"/>
      <c r="W70" s="27"/>
      <c r="X70" s="27"/>
      <c r="Y70" s="27"/>
    </row>
    <row r="71" spans="1:25">
      <c r="A71" s="231"/>
      <c r="B71" s="240">
        <f t="shared" si="31"/>
        <v>71</v>
      </c>
      <c r="C71" s="249"/>
      <c r="D71" s="1"/>
      <c r="E71" s="1"/>
      <c r="F71" s="51" t="s">
        <v>18</v>
      </c>
      <c r="G71" s="199">
        <f t="shared" si="30"/>
        <v>0</v>
      </c>
      <c r="H71" s="199">
        <f t="shared" si="30"/>
        <v>0</v>
      </c>
      <c r="I71" s="199">
        <f t="shared" si="30"/>
        <v>0</v>
      </c>
      <c r="J71" s="199">
        <f t="shared" si="30"/>
        <v>0</v>
      </c>
      <c r="K71" s="199">
        <f t="shared" si="30"/>
        <v>0</v>
      </c>
      <c r="L71" s="199">
        <f t="shared" si="30"/>
        <v>0</v>
      </c>
      <c r="M71" s="199">
        <f t="shared" si="30"/>
        <v>0</v>
      </c>
      <c r="N71" s="199">
        <f t="shared" si="30"/>
        <v>0</v>
      </c>
      <c r="O71" s="199">
        <f t="shared" si="30"/>
        <v>0</v>
      </c>
      <c r="P71" s="199">
        <f t="shared" si="30"/>
        <v>0</v>
      </c>
      <c r="Q71" s="199">
        <f t="shared" si="30"/>
        <v>0</v>
      </c>
      <c r="R71" s="199">
        <f t="shared" si="30"/>
        <v>0</v>
      </c>
      <c r="S71" s="38">
        <f t="shared" si="12"/>
        <v>0</v>
      </c>
      <c r="T71" s="27"/>
      <c r="U71" s="27"/>
      <c r="V71" s="27"/>
      <c r="W71" s="27"/>
      <c r="X71" s="27"/>
      <c r="Y71" s="27"/>
    </row>
    <row r="72" spans="1:25">
      <c r="A72" s="231"/>
      <c r="B72" s="240">
        <f t="shared" si="31"/>
        <v>72</v>
      </c>
      <c r="C72" s="249"/>
      <c r="D72" s="1"/>
      <c r="E72" s="1"/>
      <c r="F72" s="51" t="s">
        <v>19</v>
      </c>
      <c r="G72" s="199">
        <f t="shared" si="30"/>
        <v>0</v>
      </c>
      <c r="H72" s="199">
        <f t="shared" si="30"/>
        <v>0</v>
      </c>
      <c r="I72" s="199">
        <f t="shared" si="30"/>
        <v>0</v>
      </c>
      <c r="J72" s="199">
        <f t="shared" si="30"/>
        <v>0</v>
      </c>
      <c r="K72" s="199">
        <f t="shared" si="30"/>
        <v>0</v>
      </c>
      <c r="L72" s="199">
        <f t="shared" si="30"/>
        <v>0</v>
      </c>
      <c r="M72" s="199">
        <f t="shared" si="30"/>
        <v>0</v>
      </c>
      <c r="N72" s="199">
        <f t="shared" si="30"/>
        <v>0</v>
      </c>
      <c r="O72" s="199">
        <f t="shared" si="30"/>
        <v>0</v>
      </c>
      <c r="P72" s="199">
        <f t="shared" si="30"/>
        <v>0</v>
      </c>
      <c r="Q72" s="199">
        <f t="shared" si="30"/>
        <v>0</v>
      </c>
      <c r="R72" s="199">
        <f t="shared" si="30"/>
        <v>0</v>
      </c>
      <c r="S72" s="38">
        <f t="shared" si="12"/>
        <v>0</v>
      </c>
      <c r="T72" s="27"/>
      <c r="U72" s="27"/>
      <c r="V72" s="27"/>
      <c r="W72" s="27"/>
      <c r="X72" s="27"/>
      <c r="Y72" s="27"/>
    </row>
    <row r="73" spans="1:25">
      <c r="A73" s="231"/>
      <c r="B73" s="240">
        <f t="shared" si="31"/>
        <v>73</v>
      </c>
      <c r="C73" s="249"/>
      <c r="D73" s="1"/>
      <c r="E73" s="1"/>
      <c r="F73" s="51" t="s">
        <v>20</v>
      </c>
      <c r="G73" s="199">
        <f t="shared" si="30"/>
        <v>0</v>
      </c>
      <c r="H73" s="199">
        <f t="shared" si="30"/>
        <v>0</v>
      </c>
      <c r="I73" s="199">
        <f t="shared" si="30"/>
        <v>0</v>
      </c>
      <c r="J73" s="199">
        <f t="shared" si="30"/>
        <v>0</v>
      </c>
      <c r="K73" s="199">
        <f t="shared" si="30"/>
        <v>0</v>
      </c>
      <c r="L73" s="199">
        <f t="shared" si="30"/>
        <v>0</v>
      </c>
      <c r="M73" s="199">
        <f t="shared" si="30"/>
        <v>0</v>
      </c>
      <c r="N73" s="199">
        <f t="shared" si="30"/>
        <v>0</v>
      </c>
      <c r="O73" s="199">
        <f t="shared" si="30"/>
        <v>0</v>
      </c>
      <c r="P73" s="199">
        <f t="shared" si="30"/>
        <v>0</v>
      </c>
      <c r="Q73" s="199">
        <f t="shared" si="30"/>
        <v>0</v>
      </c>
      <c r="R73" s="199">
        <f t="shared" si="30"/>
        <v>0</v>
      </c>
      <c r="S73" s="38">
        <f t="shared" si="12"/>
        <v>0</v>
      </c>
      <c r="T73" s="27"/>
      <c r="U73" s="27"/>
      <c r="V73" s="27"/>
      <c r="W73" s="27"/>
      <c r="X73" s="27"/>
      <c r="Y73" s="27"/>
    </row>
    <row r="74" spans="1:25">
      <c r="A74" s="231"/>
      <c r="B74" s="240">
        <f t="shared" si="31"/>
        <v>74</v>
      </c>
      <c r="C74" s="249"/>
      <c r="D74" s="1"/>
      <c r="E74" s="1"/>
      <c r="F74" s="51" t="s">
        <v>0</v>
      </c>
      <c r="G74" s="199">
        <f t="shared" si="30"/>
        <v>0</v>
      </c>
      <c r="H74" s="199">
        <f t="shared" si="30"/>
        <v>0</v>
      </c>
      <c r="I74" s="199">
        <f t="shared" si="30"/>
        <v>0</v>
      </c>
      <c r="J74" s="199">
        <f t="shared" si="30"/>
        <v>0</v>
      </c>
      <c r="K74" s="199">
        <f t="shared" si="30"/>
        <v>0</v>
      </c>
      <c r="L74" s="199">
        <f t="shared" si="30"/>
        <v>0</v>
      </c>
      <c r="M74" s="199">
        <f t="shared" si="30"/>
        <v>0</v>
      </c>
      <c r="N74" s="199">
        <f t="shared" si="30"/>
        <v>0</v>
      </c>
      <c r="O74" s="199">
        <f t="shared" si="30"/>
        <v>0</v>
      </c>
      <c r="P74" s="199">
        <f t="shared" si="30"/>
        <v>0</v>
      </c>
      <c r="Q74" s="199">
        <f t="shared" si="30"/>
        <v>0</v>
      </c>
      <c r="R74" s="199">
        <f t="shared" si="30"/>
        <v>0</v>
      </c>
      <c r="S74" s="38">
        <f t="shared" si="12"/>
        <v>0</v>
      </c>
      <c r="T74" s="27"/>
      <c r="U74" s="27"/>
      <c r="V74" s="27"/>
      <c r="W74" s="27"/>
      <c r="X74" s="27"/>
      <c r="Y74" s="27"/>
    </row>
    <row r="75" spans="1:25">
      <c r="A75" s="231"/>
      <c r="B75" s="240">
        <f t="shared" si="31"/>
        <v>75</v>
      </c>
      <c r="C75" s="249"/>
      <c r="D75" s="1"/>
      <c r="E75" s="1"/>
      <c r="F75" s="51" t="s">
        <v>73</v>
      </c>
      <c r="G75" s="199">
        <f>ROUND(G60*$C60*G$5/100/3,2)</f>
        <v>0</v>
      </c>
      <c r="H75" s="199">
        <f t="shared" ref="H75:R76" si="32">ROUND(H60*$C60*H$5/100/3,2)</f>
        <v>0</v>
      </c>
      <c r="I75" s="199">
        <f t="shared" si="32"/>
        <v>0</v>
      </c>
      <c r="J75" s="199">
        <f t="shared" si="32"/>
        <v>0</v>
      </c>
      <c r="K75" s="199">
        <f t="shared" si="32"/>
        <v>0</v>
      </c>
      <c r="L75" s="199">
        <f t="shared" si="32"/>
        <v>0</v>
      </c>
      <c r="M75" s="199">
        <f t="shared" si="32"/>
        <v>0</v>
      </c>
      <c r="N75" s="199">
        <f t="shared" si="32"/>
        <v>0</v>
      </c>
      <c r="O75" s="199">
        <f t="shared" si="32"/>
        <v>0</v>
      </c>
      <c r="P75" s="199">
        <f t="shared" si="32"/>
        <v>0</v>
      </c>
      <c r="Q75" s="199">
        <f t="shared" si="32"/>
        <v>0</v>
      </c>
      <c r="R75" s="199">
        <f t="shared" si="32"/>
        <v>0</v>
      </c>
      <c r="S75" s="38">
        <f t="shared" si="12"/>
        <v>0</v>
      </c>
      <c r="T75" s="27"/>
      <c r="U75" s="27"/>
      <c r="V75" s="27"/>
      <c r="W75" s="27"/>
      <c r="X75" s="27"/>
      <c r="Y75" s="27"/>
    </row>
    <row r="76" spans="1:25">
      <c r="A76" s="246"/>
      <c r="B76" s="253">
        <f t="shared" si="31"/>
        <v>76</v>
      </c>
      <c r="C76" s="259"/>
      <c r="D76" s="260"/>
      <c r="E76" s="260"/>
      <c r="F76" s="52" t="s">
        <v>11</v>
      </c>
      <c r="G76" s="199">
        <f>ROUND(G61*$C61*G$5/100/3,2)</f>
        <v>0</v>
      </c>
      <c r="H76" s="199">
        <f t="shared" si="32"/>
        <v>0</v>
      </c>
      <c r="I76" s="199">
        <f t="shared" si="32"/>
        <v>0</v>
      </c>
      <c r="J76" s="199">
        <f t="shared" si="32"/>
        <v>0</v>
      </c>
      <c r="K76" s="199">
        <f t="shared" si="32"/>
        <v>0</v>
      </c>
      <c r="L76" s="199">
        <f t="shared" si="32"/>
        <v>0</v>
      </c>
      <c r="M76" s="199">
        <f t="shared" si="32"/>
        <v>0</v>
      </c>
      <c r="N76" s="199">
        <f t="shared" si="32"/>
        <v>0</v>
      </c>
      <c r="O76" s="199">
        <f t="shared" si="32"/>
        <v>0</v>
      </c>
      <c r="P76" s="199">
        <f t="shared" si="32"/>
        <v>0</v>
      </c>
      <c r="Q76" s="199">
        <f t="shared" si="32"/>
        <v>0</v>
      </c>
      <c r="R76" s="199">
        <f t="shared" si="32"/>
        <v>0</v>
      </c>
      <c r="S76" s="43">
        <f t="shared" si="12"/>
        <v>0</v>
      </c>
      <c r="T76" s="27"/>
      <c r="U76" s="27"/>
      <c r="V76" s="27"/>
      <c r="W76" s="27"/>
      <c r="X76" s="27"/>
      <c r="Y76" s="27"/>
    </row>
    <row r="77" spans="1:25">
      <c r="A77" s="244"/>
      <c r="B77" s="251">
        <f t="shared" si="31"/>
        <v>77</v>
      </c>
      <c r="C77" s="250"/>
      <c r="D77" s="232"/>
      <c r="E77" s="232"/>
      <c r="F77" s="54" t="s">
        <v>159</v>
      </c>
      <c r="G77" s="245">
        <f t="shared" ref="G77:R77" si="33">ROUND(G35*G5/100/3+G39*($C39&lt;&gt;"")*G5/100/3+G40*($C40&lt;&gt;"")*G5/100/3+G41*($C41&lt;&gt;"")*G5/100/3+G42*($C42&lt;&gt;"")*G5/100/3+G43*($C43&lt;&gt;"")*G5/100/3,2)</f>
        <v>0</v>
      </c>
      <c r="H77" s="245">
        <f t="shared" si="33"/>
        <v>0</v>
      </c>
      <c r="I77" s="245">
        <f t="shared" si="33"/>
        <v>0</v>
      </c>
      <c r="J77" s="245">
        <f t="shared" si="33"/>
        <v>0</v>
      </c>
      <c r="K77" s="245">
        <f t="shared" si="33"/>
        <v>0</v>
      </c>
      <c r="L77" s="245">
        <f t="shared" si="33"/>
        <v>0</v>
      </c>
      <c r="M77" s="245">
        <f t="shared" si="33"/>
        <v>0</v>
      </c>
      <c r="N77" s="245">
        <f t="shared" si="33"/>
        <v>0</v>
      </c>
      <c r="O77" s="245">
        <f t="shared" si="33"/>
        <v>0</v>
      </c>
      <c r="P77" s="245">
        <f t="shared" si="33"/>
        <v>0</v>
      </c>
      <c r="Q77" s="245">
        <f t="shared" si="33"/>
        <v>0</v>
      </c>
      <c r="R77" s="245">
        <f t="shared" si="33"/>
        <v>0</v>
      </c>
      <c r="S77" s="43">
        <f t="shared" si="12"/>
        <v>0</v>
      </c>
      <c r="T77" s="27"/>
      <c r="U77" s="27"/>
      <c r="V77" s="27"/>
      <c r="W77" s="27"/>
      <c r="X77" s="27"/>
      <c r="Y77" s="27"/>
    </row>
    <row r="78" spans="1:25" ht="14" thickBot="1">
      <c r="A78" s="229"/>
      <c r="B78" s="251">
        <f t="shared" si="31"/>
        <v>78</v>
      </c>
      <c r="C78" s="257"/>
      <c r="D78" s="258"/>
      <c r="E78" s="258"/>
      <c r="F78" s="48" t="s">
        <v>63</v>
      </c>
      <c r="G78" s="203">
        <f>SUM(G65:G77)</f>
        <v>929.52</v>
      </c>
      <c r="H78" s="203">
        <f t="shared" ref="H78:R78" si="34">SUM(H65:H77)</f>
        <v>929.52</v>
      </c>
      <c r="I78" s="203">
        <f t="shared" si="34"/>
        <v>0</v>
      </c>
      <c r="J78" s="203">
        <f t="shared" si="34"/>
        <v>0</v>
      </c>
      <c r="K78" s="203">
        <f t="shared" si="34"/>
        <v>0</v>
      </c>
      <c r="L78" s="203">
        <f t="shared" si="34"/>
        <v>0</v>
      </c>
      <c r="M78" s="203">
        <f t="shared" si="34"/>
        <v>0</v>
      </c>
      <c r="N78" s="203">
        <f t="shared" si="34"/>
        <v>0</v>
      </c>
      <c r="O78" s="203">
        <f t="shared" si="34"/>
        <v>0</v>
      </c>
      <c r="P78" s="203">
        <f t="shared" si="34"/>
        <v>0</v>
      </c>
      <c r="Q78" s="203">
        <f t="shared" si="34"/>
        <v>0</v>
      </c>
      <c r="R78" s="203">
        <f t="shared" si="34"/>
        <v>0</v>
      </c>
      <c r="S78" s="49">
        <f t="shared" si="12"/>
        <v>1859.04</v>
      </c>
      <c r="T78" s="27"/>
      <c r="U78" s="27"/>
      <c r="V78" s="27"/>
      <c r="W78" s="27"/>
      <c r="X78" s="27"/>
      <c r="Y78" s="27"/>
    </row>
    <row r="79" spans="1:25" ht="14" thickTop="1">
      <c r="A79" s="236"/>
      <c r="B79" s="240">
        <f t="shared" si="31"/>
        <v>79</v>
      </c>
      <c r="C79" s="261"/>
      <c r="D79" s="262"/>
      <c r="E79" s="262"/>
      <c r="F79" s="55" t="s">
        <v>31</v>
      </c>
      <c r="G79" s="204">
        <f>ROUND(G91/3,2)</f>
        <v>94.67</v>
      </c>
      <c r="H79" s="204">
        <f t="shared" ref="H79:R79" si="35">ROUND(H91/3,2)</f>
        <v>94.67</v>
      </c>
      <c r="I79" s="204">
        <f t="shared" si="35"/>
        <v>94.67</v>
      </c>
      <c r="J79" s="204">
        <f t="shared" si="35"/>
        <v>94.67</v>
      </c>
      <c r="K79" s="204">
        <f t="shared" si="35"/>
        <v>94.67</v>
      </c>
      <c r="L79" s="204">
        <f t="shared" si="35"/>
        <v>94.67</v>
      </c>
      <c r="M79" s="204">
        <f t="shared" si="35"/>
        <v>94.67</v>
      </c>
      <c r="N79" s="204">
        <f t="shared" si="35"/>
        <v>94.67</v>
      </c>
      <c r="O79" s="204">
        <f t="shared" si="35"/>
        <v>94.67</v>
      </c>
      <c r="P79" s="204">
        <f t="shared" si="35"/>
        <v>94.67</v>
      </c>
      <c r="Q79" s="204">
        <f t="shared" si="35"/>
        <v>94.67</v>
      </c>
      <c r="R79" s="204">
        <f t="shared" si="35"/>
        <v>94.67</v>
      </c>
      <c r="S79" s="37">
        <f>SUM(G79:R79)</f>
        <v>1136.04</v>
      </c>
      <c r="T79" s="27"/>
      <c r="U79" s="27"/>
      <c r="V79" s="27"/>
      <c r="W79" s="27"/>
      <c r="X79" s="27"/>
      <c r="Y79" s="27"/>
    </row>
    <row r="80" spans="1:25">
      <c r="A80" s="237"/>
      <c r="B80" s="240">
        <f t="shared" si="31"/>
        <v>80</v>
      </c>
      <c r="C80" s="263"/>
      <c r="D80" s="264"/>
      <c r="E80" s="264"/>
      <c r="F80" s="55" t="s">
        <v>26</v>
      </c>
      <c r="G80" s="204">
        <f t="shared" ref="G80:R80" si="36">IF(G6="nej",G78*-1)+SUM(G48:G62)-G79</f>
        <v>21821.807000000001</v>
      </c>
      <c r="H80" s="204">
        <f t="shared" si="36"/>
        <v>20194.660000000003</v>
      </c>
      <c r="I80" s="204">
        <f t="shared" si="36"/>
        <v>-94.67</v>
      </c>
      <c r="J80" s="204">
        <f t="shared" si="36"/>
        <v>-94.67</v>
      </c>
      <c r="K80" s="204">
        <f t="shared" si="36"/>
        <v>-94.67</v>
      </c>
      <c r="L80" s="204">
        <f t="shared" si="36"/>
        <v>-94.67</v>
      </c>
      <c r="M80" s="204">
        <f t="shared" si="36"/>
        <v>-94.67</v>
      </c>
      <c r="N80" s="204">
        <f t="shared" si="36"/>
        <v>-94.67</v>
      </c>
      <c r="O80" s="204">
        <f t="shared" si="36"/>
        <v>-94.67</v>
      </c>
      <c r="P80" s="204">
        <f t="shared" si="36"/>
        <v>538.42000000000007</v>
      </c>
      <c r="Q80" s="204">
        <f t="shared" si="36"/>
        <v>-94.67</v>
      </c>
      <c r="R80" s="204">
        <f t="shared" si="36"/>
        <v>-94.67</v>
      </c>
      <c r="S80" s="37">
        <f t="shared" ref="S80:S95" si="37">SUM(G80:R80)</f>
        <v>41702.857000000018</v>
      </c>
      <c r="T80" s="27"/>
      <c r="U80" s="27"/>
      <c r="V80" s="27"/>
      <c r="W80" s="27"/>
      <c r="X80" s="27"/>
      <c r="Y80" s="27"/>
    </row>
    <row r="81" spans="1:25">
      <c r="A81" s="237"/>
      <c r="B81" s="240">
        <f t="shared" si="31"/>
        <v>81</v>
      </c>
      <c r="C81" s="263"/>
      <c r="D81" s="264"/>
      <c r="E81" s="264"/>
      <c r="F81" s="56" t="s">
        <v>27</v>
      </c>
      <c r="G81" s="205">
        <f>ROUND(G80*8%,0)</f>
        <v>1746</v>
      </c>
      <c r="H81" s="206">
        <f t="shared" ref="H81:R81" si="38">ROUND(H80*8%,0)</f>
        <v>1616</v>
      </c>
      <c r="I81" s="206">
        <f t="shared" si="38"/>
        <v>-8</v>
      </c>
      <c r="J81" s="206">
        <f t="shared" si="38"/>
        <v>-8</v>
      </c>
      <c r="K81" s="206">
        <f t="shared" si="38"/>
        <v>-8</v>
      </c>
      <c r="L81" s="206">
        <f t="shared" si="38"/>
        <v>-8</v>
      </c>
      <c r="M81" s="206">
        <f t="shared" si="38"/>
        <v>-8</v>
      </c>
      <c r="N81" s="206">
        <f t="shared" si="38"/>
        <v>-8</v>
      </c>
      <c r="O81" s="206">
        <f t="shared" si="38"/>
        <v>-8</v>
      </c>
      <c r="P81" s="206">
        <f t="shared" si="38"/>
        <v>43</v>
      </c>
      <c r="Q81" s="206">
        <f t="shared" si="38"/>
        <v>-8</v>
      </c>
      <c r="R81" s="206">
        <f t="shared" si="38"/>
        <v>-8</v>
      </c>
      <c r="S81" s="38">
        <f t="shared" si="37"/>
        <v>3333</v>
      </c>
      <c r="T81" s="27"/>
      <c r="U81" s="27"/>
      <c r="V81" s="27"/>
      <c r="W81" s="27"/>
      <c r="X81" s="27"/>
      <c r="Y81" s="27"/>
    </row>
    <row r="82" spans="1:25">
      <c r="A82" s="237"/>
      <c r="B82" s="240">
        <f t="shared" si="31"/>
        <v>82</v>
      </c>
      <c r="C82" s="263"/>
      <c r="D82" s="264"/>
      <c r="E82" s="264"/>
      <c r="F82" s="56" t="s">
        <v>28</v>
      </c>
      <c r="G82" s="205">
        <f>G80-G81</f>
        <v>20075.807000000001</v>
      </c>
      <c r="H82" s="206">
        <f t="shared" ref="H82:R82" si="39">H80-H81</f>
        <v>18578.660000000003</v>
      </c>
      <c r="I82" s="206">
        <f t="shared" si="39"/>
        <v>-86.67</v>
      </c>
      <c r="J82" s="206">
        <f t="shared" si="39"/>
        <v>-86.67</v>
      </c>
      <c r="K82" s="206">
        <f t="shared" si="39"/>
        <v>-86.67</v>
      </c>
      <c r="L82" s="206">
        <f t="shared" si="39"/>
        <v>-86.67</v>
      </c>
      <c r="M82" s="206">
        <f t="shared" si="39"/>
        <v>-86.67</v>
      </c>
      <c r="N82" s="206">
        <f t="shared" si="39"/>
        <v>-86.67</v>
      </c>
      <c r="O82" s="206">
        <f t="shared" si="39"/>
        <v>-86.67</v>
      </c>
      <c r="P82" s="206">
        <f t="shared" si="39"/>
        <v>495.42000000000007</v>
      </c>
      <c r="Q82" s="206">
        <f t="shared" si="39"/>
        <v>-86.67</v>
      </c>
      <c r="R82" s="206">
        <f t="shared" si="39"/>
        <v>-86.67</v>
      </c>
      <c r="S82" s="38">
        <f t="shared" si="37"/>
        <v>38369.857000000018</v>
      </c>
      <c r="T82" s="27"/>
      <c r="U82" s="27"/>
      <c r="V82" s="27"/>
      <c r="W82" s="27"/>
      <c r="X82" s="27"/>
      <c r="Y82" s="27"/>
    </row>
    <row r="83" spans="1:25">
      <c r="A83" s="237"/>
      <c r="B83" s="240">
        <f t="shared" si="31"/>
        <v>83</v>
      </c>
      <c r="C83" s="263"/>
      <c r="D83" s="264"/>
      <c r="E83" s="264"/>
      <c r="F83" s="56" t="s">
        <v>34</v>
      </c>
      <c r="G83" s="205">
        <f>FLOOR(G82-G29,10)</f>
        <v>16070</v>
      </c>
      <c r="H83" s="205">
        <f t="shared" ref="H83:R83" si="40">FLOOR(H82-H29,10)</f>
        <v>14570</v>
      </c>
      <c r="I83" s="205">
        <f t="shared" si="40"/>
        <v>-4090</v>
      </c>
      <c r="J83" s="205">
        <f t="shared" si="40"/>
        <v>-4090</v>
      </c>
      <c r="K83" s="205">
        <f t="shared" si="40"/>
        <v>-4090</v>
      </c>
      <c r="L83" s="205">
        <f t="shared" si="40"/>
        <v>-4090</v>
      </c>
      <c r="M83" s="205">
        <f t="shared" si="40"/>
        <v>-4090</v>
      </c>
      <c r="N83" s="205">
        <f t="shared" si="40"/>
        <v>-4090</v>
      </c>
      <c r="O83" s="205">
        <f t="shared" si="40"/>
        <v>-4090</v>
      </c>
      <c r="P83" s="205">
        <f t="shared" si="40"/>
        <v>-3510</v>
      </c>
      <c r="Q83" s="205">
        <f t="shared" si="40"/>
        <v>-4090</v>
      </c>
      <c r="R83" s="205">
        <f t="shared" si="40"/>
        <v>-4090</v>
      </c>
      <c r="S83" s="38"/>
      <c r="T83" s="27"/>
      <c r="U83" s="27"/>
      <c r="V83" s="27"/>
      <c r="W83" s="27"/>
      <c r="X83" s="27"/>
      <c r="Y83" s="27"/>
    </row>
    <row r="84" spans="1:25">
      <c r="A84" s="238"/>
      <c r="B84" s="251">
        <f t="shared" si="31"/>
        <v>84</v>
      </c>
      <c r="C84" s="265"/>
      <c r="D84" s="266"/>
      <c r="E84" s="266"/>
      <c r="F84" s="56" t="s">
        <v>29</v>
      </c>
      <c r="G84" s="205">
        <f t="shared" ref="G84:R84" si="41">ROUND(G83*G28/100,0)</f>
        <v>6428</v>
      </c>
      <c r="H84" s="206">
        <f t="shared" si="41"/>
        <v>5828</v>
      </c>
      <c r="I84" s="206">
        <f t="shared" si="41"/>
        <v>-1636</v>
      </c>
      <c r="J84" s="206">
        <f t="shared" si="41"/>
        <v>-1636</v>
      </c>
      <c r="K84" s="206">
        <f t="shared" si="41"/>
        <v>-1636</v>
      </c>
      <c r="L84" s="206">
        <f t="shared" si="41"/>
        <v>-1636</v>
      </c>
      <c r="M84" s="206">
        <f t="shared" si="41"/>
        <v>-1636</v>
      </c>
      <c r="N84" s="206">
        <f t="shared" si="41"/>
        <v>-1636</v>
      </c>
      <c r="O84" s="206">
        <f t="shared" si="41"/>
        <v>-1636</v>
      </c>
      <c r="P84" s="206">
        <f t="shared" si="41"/>
        <v>-1404</v>
      </c>
      <c r="Q84" s="206">
        <f t="shared" si="41"/>
        <v>-1636</v>
      </c>
      <c r="R84" s="206">
        <f t="shared" si="41"/>
        <v>-1636</v>
      </c>
      <c r="S84" s="38">
        <f t="shared" si="37"/>
        <v>-3872</v>
      </c>
      <c r="T84" s="27"/>
      <c r="U84" s="27"/>
      <c r="V84" s="27"/>
      <c r="W84" s="27"/>
      <c r="X84" s="27"/>
      <c r="Y84" s="27"/>
    </row>
    <row r="85" spans="1:25">
      <c r="A85" s="239"/>
      <c r="B85" s="251">
        <f t="shared" si="31"/>
        <v>85</v>
      </c>
      <c r="C85" s="267"/>
      <c r="D85" s="268"/>
      <c r="E85" s="269"/>
      <c r="F85" s="487" t="str">
        <f>"Feriegodtgørelsesgrundlag, aug-dec "&amp;Aar</f>
        <v>Feriegodtgørelsesgrundlag, aug-dec 2018</v>
      </c>
      <c r="G85" s="488">
        <f>SUM(G48:G62)</f>
        <v>21916.476999999999</v>
      </c>
      <c r="H85" s="489">
        <f>SUM(H48:H62)</f>
        <v>20289.330000000002</v>
      </c>
      <c r="I85" s="489">
        <f>SUM(I48:I62)</f>
        <v>0</v>
      </c>
      <c r="J85" s="489">
        <f>SUM(J48:J62)</f>
        <v>0</v>
      </c>
      <c r="K85" s="489">
        <f>SUM(K48:K62)</f>
        <v>0</v>
      </c>
      <c r="L85" s="186" t="str">
        <f>"Kalenderåret "&amp;Aar+1&amp;" sum benyttes ved beregning af ferietillæg til udb.  "&amp;Aar+2&amp;""</f>
        <v>Kalenderåret 2019 sum benyttes ved beregning af ferietillæg til udb.  2020</v>
      </c>
      <c r="M85" s="207"/>
      <c r="N85" s="207"/>
      <c r="O85" s="207"/>
      <c r="P85" s="207"/>
      <c r="Q85" s="207"/>
      <c r="R85" s="207"/>
      <c r="S85" s="490">
        <f>A85+SUM(G85:K85)</f>
        <v>42205.807000000001</v>
      </c>
      <c r="T85" s="27"/>
      <c r="U85" s="27"/>
      <c r="V85" s="27"/>
      <c r="W85" s="27"/>
      <c r="X85" s="27"/>
      <c r="Y85" s="27"/>
    </row>
    <row r="86" spans="1:25">
      <c r="A86" s="230"/>
      <c r="B86" s="240">
        <f t="shared" si="31"/>
        <v>86</v>
      </c>
      <c r="C86" s="261"/>
      <c r="D86" s="262"/>
      <c r="E86" s="262"/>
      <c r="F86" s="491" t="str">
        <f>"Feriegodtgørelsesgrundlag, jan-juli "&amp;Aar+1</f>
        <v>Feriegodtgørelsesgrundlag, jan-juli 2019</v>
      </c>
      <c r="G86" s="521" t="str">
        <f>"Kalenderåret "&amp;Aar+2&amp;"  - 7 første mdr. benyttes ved beregning af ferietillæg til udb.  "&amp;Aar+3&amp;""</f>
        <v>Kalenderåret 2020  - 7 første mdr. benyttes ved beregning af ferietillæg til udb.  2021</v>
      </c>
      <c r="H86" s="207"/>
      <c r="I86" s="207"/>
      <c r="J86" s="207"/>
      <c r="K86" s="207"/>
      <c r="L86" s="492">
        <f>SUM(L48:L62)</f>
        <v>0</v>
      </c>
      <c r="M86" s="492">
        <f>SUM(M48:M62)</f>
        <v>0</v>
      </c>
      <c r="N86" s="492">
        <f>SUM(N48:N62)</f>
        <v>0</v>
      </c>
      <c r="O86" s="492">
        <f>SUM(O48:O62)</f>
        <v>0</v>
      </c>
      <c r="P86" s="492">
        <f>SUM(P48:P62)-P38</f>
        <v>0</v>
      </c>
      <c r="Q86" s="492">
        <f>SUM(Q48:Q62)-Q38</f>
        <v>0</v>
      </c>
      <c r="R86" s="492">
        <f>SUM(R48:R62)-R38</f>
        <v>0</v>
      </c>
      <c r="S86" s="493">
        <f t="shared" si="37"/>
        <v>0</v>
      </c>
      <c r="T86" s="27"/>
      <c r="U86" s="27"/>
      <c r="V86" s="27"/>
      <c r="W86" s="27"/>
      <c r="X86" s="27"/>
      <c r="Y86" s="27"/>
    </row>
    <row r="87" spans="1:25">
      <c r="A87" s="237"/>
      <c r="B87" s="240">
        <f t="shared" si="31"/>
        <v>87</v>
      </c>
      <c r="C87" s="263"/>
      <c r="D87" s="264"/>
      <c r="E87" s="264"/>
      <c r="F87" s="56" t="s">
        <v>134</v>
      </c>
      <c r="G87" s="205">
        <f>G78</f>
        <v>929.52</v>
      </c>
      <c r="H87" s="206">
        <f t="shared" ref="H87:R87" si="42">H78</f>
        <v>929.52</v>
      </c>
      <c r="I87" s="206">
        <f t="shared" si="42"/>
        <v>0</v>
      </c>
      <c r="J87" s="206">
        <f t="shared" si="42"/>
        <v>0</v>
      </c>
      <c r="K87" s="206">
        <f t="shared" si="42"/>
        <v>0</v>
      </c>
      <c r="L87" s="206">
        <f t="shared" si="42"/>
        <v>0</v>
      </c>
      <c r="M87" s="206">
        <f t="shared" si="42"/>
        <v>0</v>
      </c>
      <c r="N87" s="206">
        <f t="shared" si="42"/>
        <v>0</v>
      </c>
      <c r="O87" s="206">
        <f t="shared" si="42"/>
        <v>0</v>
      </c>
      <c r="P87" s="206">
        <f t="shared" si="42"/>
        <v>0</v>
      </c>
      <c r="Q87" s="206">
        <f t="shared" si="42"/>
        <v>0</v>
      </c>
      <c r="R87" s="206">
        <f t="shared" si="42"/>
        <v>0</v>
      </c>
      <c r="S87" s="38">
        <f t="shared" si="37"/>
        <v>1859.04</v>
      </c>
      <c r="T87" s="27"/>
      <c r="U87" s="27"/>
      <c r="V87" s="27"/>
      <c r="W87" s="27"/>
      <c r="X87" s="27"/>
      <c r="Y87" s="27"/>
    </row>
    <row r="88" spans="1:25">
      <c r="A88" s="237"/>
      <c r="B88" s="240">
        <f t="shared" si="31"/>
        <v>88</v>
      </c>
      <c r="C88" s="263"/>
      <c r="D88" s="264"/>
      <c r="E88" s="264"/>
      <c r="F88" s="56" t="s">
        <v>165</v>
      </c>
      <c r="G88" s="205">
        <f>G87*2</f>
        <v>1859.04</v>
      </c>
      <c r="H88" s="206">
        <f t="shared" ref="H88:R88" si="43">H87*2</f>
        <v>1859.04</v>
      </c>
      <c r="I88" s="206">
        <f t="shared" si="43"/>
        <v>0</v>
      </c>
      <c r="J88" s="206">
        <f t="shared" si="43"/>
        <v>0</v>
      </c>
      <c r="K88" s="206">
        <f t="shared" si="43"/>
        <v>0</v>
      </c>
      <c r="L88" s="206">
        <f t="shared" si="43"/>
        <v>0</v>
      </c>
      <c r="M88" s="206">
        <f t="shared" si="43"/>
        <v>0</v>
      </c>
      <c r="N88" s="206">
        <f t="shared" si="43"/>
        <v>0</v>
      </c>
      <c r="O88" s="206">
        <f t="shared" si="43"/>
        <v>0</v>
      </c>
      <c r="P88" s="206">
        <f t="shared" si="43"/>
        <v>0</v>
      </c>
      <c r="Q88" s="206">
        <f t="shared" si="43"/>
        <v>0</v>
      </c>
      <c r="R88" s="206">
        <f t="shared" si="43"/>
        <v>0</v>
      </c>
      <c r="S88" s="38">
        <f t="shared" si="37"/>
        <v>3718.08</v>
      </c>
      <c r="T88" s="27"/>
      <c r="U88" s="27"/>
      <c r="V88" s="27"/>
      <c r="W88" s="27"/>
      <c r="X88" s="27"/>
      <c r="Y88" s="27"/>
    </row>
    <row r="89" spans="1:25">
      <c r="A89" s="237"/>
      <c r="B89" s="240">
        <f t="shared" si="31"/>
        <v>89</v>
      </c>
      <c r="C89" s="263"/>
      <c r="D89" s="264"/>
      <c r="E89" s="264"/>
      <c r="F89" s="56" t="s">
        <v>13</v>
      </c>
      <c r="G89" s="205">
        <f>G91*2/3</f>
        <v>189.33333333333334</v>
      </c>
      <c r="H89" s="206">
        <f t="shared" ref="H89:R89" si="44">H91*2/3</f>
        <v>189.33333333333334</v>
      </c>
      <c r="I89" s="206">
        <f t="shared" si="44"/>
        <v>189.33333333333334</v>
      </c>
      <c r="J89" s="206">
        <f t="shared" si="44"/>
        <v>189.33333333333334</v>
      </c>
      <c r="K89" s="206">
        <f t="shared" si="44"/>
        <v>189.33333333333334</v>
      </c>
      <c r="L89" s="206">
        <f t="shared" si="44"/>
        <v>189.33333333333334</v>
      </c>
      <c r="M89" s="206">
        <f t="shared" si="44"/>
        <v>189.33333333333334</v>
      </c>
      <c r="N89" s="206">
        <f t="shared" si="44"/>
        <v>189.33333333333334</v>
      </c>
      <c r="O89" s="206">
        <f t="shared" si="44"/>
        <v>189.33333333333334</v>
      </c>
      <c r="P89" s="206">
        <f t="shared" si="44"/>
        <v>189.33333333333334</v>
      </c>
      <c r="Q89" s="206">
        <f t="shared" si="44"/>
        <v>189.33333333333334</v>
      </c>
      <c r="R89" s="206">
        <f t="shared" si="44"/>
        <v>189.33333333333334</v>
      </c>
      <c r="S89" s="38">
        <f t="shared" si="37"/>
        <v>2272</v>
      </c>
      <c r="T89" s="27"/>
      <c r="U89" s="27"/>
      <c r="V89" s="27"/>
      <c r="W89" s="27"/>
      <c r="X89" s="27"/>
      <c r="Y89" s="27"/>
    </row>
    <row r="90" spans="1:25">
      <c r="A90" s="237"/>
      <c r="B90" s="240">
        <f t="shared" si="31"/>
        <v>90</v>
      </c>
      <c r="C90" s="263"/>
      <c r="D90" s="264"/>
      <c r="E90" s="264"/>
      <c r="F90" s="56" t="s">
        <v>164</v>
      </c>
      <c r="G90" s="205">
        <f>G87+G88</f>
        <v>2788.56</v>
      </c>
      <c r="H90" s="206">
        <f t="shared" ref="H90:R90" si="45">H87+H88</f>
        <v>2788.56</v>
      </c>
      <c r="I90" s="206">
        <f t="shared" si="45"/>
        <v>0</v>
      </c>
      <c r="J90" s="206">
        <f t="shared" si="45"/>
        <v>0</v>
      </c>
      <c r="K90" s="206">
        <f t="shared" si="45"/>
        <v>0</v>
      </c>
      <c r="L90" s="206">
        <f t="shared" si="45"/>
        <v>0</v>
      </c>
      <c r="M90" s="206">
        <f t="shared" si="45"/>
        <v>0</v>
      </c>
      <c r="N90" s="206">
        <f t="shared" si="45"/>
        <v>0</v>
      </c>
      <c r="O90" s="206">
        <f t="shared" si="45"/>
        <v>0</v>
      </c>
      <c r="P90" s="206">
        <f t="shared" si="45"/>
        <v>0</v>
      </c>
      <c r="Q90" s="206">
        <f t="shared" si="45"/>
        <v>0</v>
      </c>
      <c r="R90" s="206">
        <f t="shared" si="45"/>
        <v>0</v>
      </c>
      <c r="S90" s="38">
        <f t="shared" si="37"/>
        <v>5577.12</v>
      </c>
      <c r="T90" s="27"/>
      <c r="U90" s="27"/>
      <c r="V90" s="27"/>
      <c r="W90" s="27"/>
      <c r="X90" s="27"/>
      <c r="Y90" s="27"/>
    </row>
    <row r="91" spans="1:25">
      <c r="A91" s="237"/>
      <c r="B91" s="240">
        <f>B90+1</f>
        <v>91</v>
      </c>
      <c r="C91" s="263"/>
      <c r="D91" s="264"/>
      <c r="E91" s="264"/>
      <c r="F91" s="56" t="s">
        <v>35</v>
      </c>
      <c r="G91" s="341">
        <f t="shared" ref="G91:R91" si="46">284/3*(((G10*G4)&gt;=9/37)+((G10*G4)&gt;=18/37)+((G10*G4)&gt;=27/37))</f>
        <v>284</v>
      </c>
      <c r="H91" s="341">
        <f t="shared" si="46"/>
        <v>284</v>
      </c>
      <c r="I91" s="341">
        <f t="shared" si="46"/>
        <v>284</v>
      </c>
      <c r="J91" s="341">
        <f t="shared" si="46"/>
        <v>284</v>
      </c>
      <c r="K91" s="341">
        <f t="shared" si="46"/>
        <v>284</v>
      </c>
      <c r="L91" s="341">
        <f t="shared" si="46"/>
        <v>284</v>
      </c>
      <c r="M91" s="341">
        <f t="shared" si="46"/>
        <v>284</v>
      </c>
      <c r="N91" s="341">
        <f t="shared" si="46"/>
        <v>284</v>
      </c>
      <c r="O91" s="341">
        <f t="shared" si="46"/>
        <v>284</v>
      </c>
      <c r="P91" s="341">
        <f t="shared" si="46"/>
        <v>284</v>
      </c>
      <c r="Q91" s="341">
        <f t="shared" si="46"/>
        <v>284</v>
      </c>
      <c r="R91" s="341">
        <f t="shared" si="46"/>
        <v>284</v>
      </c>
      <c r="S91" s="38">
        <f t="shared" si="37"/>
        <v>3408</v>
      </c>
      <c r="T91" s="27"/>
      <c r="U91" s="27"/>
      <c r="V91" s="27"/>
      <c r="W91" s="27"/>
      <c r="X91" s="27"/>
      <c r="Y91" s="27"/>
    </row>
    <row r="92" spans="1:25">
      <c r="A92" s="237"/>
      <c r="B92" s="240">
        <f t="shared" si="31"/>
        <v>92</v>
      </c>
      <c r="C92" s="263"/>
      <c r="D92" s="264"/>
      <c r="E92" s="264"/>
      <c r="F92" s="56" t="s">
        <v>30</v>
      </c>
      <c r="G92" s="206">
        <f>G21</f>
        <v>0</v>
      </c>
      <c r="H92" s="206">
        <f t="shared" ref="H92:R92" si="47">H21</f>
        <v>0</v>
      </c>
      <c r="I92" s="206">
        <f t="shared" si="47"/>
        <v>0</v>
      </c>
      <c r="J92" s="206">
        <f t="shared" si="47"/>
        <v>0</v>
      </c>
      <c r="K92" s="206">
        <f t="shared" si="47"/>
        <v>0</v>
      </c>
      <c r="L92" s="206">
        <f t="shared" si="47"/>
        <v>0</v>
      </c>
      <c r="M92" s="206">
        <f t="shared" si="47"/>
        <v>0</v>
      </c>
      <c r="N92" s="206">
        <f t="shared" si="47"/>
        <v>0</v>
      </c>
      <c r="O92" s="206">
        <f t="shared" si="47"/>
        <v>0</v>
      </c>
      <c r="P92" s="206">
        <f t="shared" si="47"/>
        <v>0</v>
      </c>
      <c r="Q92" s="206">
        <f t="shared" si="47"/>
        <v>0</v>
      </c>
      <c r="R92" s="206">
        <f t="shared" si="47"/>
        <v>0</v>
      </c>
      <c r="S92" s="38">
        <f t="shared" si="37"/>
        <v>0</v>
      </c>
      <c r="T92" s="27"/>
      <c r="U92" s="27"/>
      <c r="V92" s="27"/>
      <c r="W92" s="27"/>
      <c r="X92" s="27"/>
      <c r="Y92" s="27"/>
    </row>
    <row r="93" spans="1:25">
      <c r="A93" s="238"/>
      <c r="B93" s="252">
        <f t="shared" si="31"/>
        <v>93</v>
      </c>
      <c r="C93" s="408"/>
      <c r="D93" s="409"/>
      <c r="E93" s="409"/>
      <c r="F93" s="57" t="s">
        <v>70</v>
      </c>
      <c r="G93" s="208">
        <f>IF(G6="nej",G78*-1)+G64-(G84+G79+G81+G92)-G44-G45-G46</f>
        <v>21647.807000000001</v>
      </c>
      <c r="H93" s="208">
        <f t="shared" ref="H93:R93" si="48">IF(H6="nej",H78*-1)+H64-(H84+H79+H81+H92)-H44-H45-H46</f>
        <v>12750.660000000002</v>
      </c>
      <c r="I93" s="208">
        <f t="shared" si="48"/>
        <v>1549.33</v>
      </c>
      <c r="J93" s="208">
        <f t="shared" si="48"/>
        <v>1549.33</v>
      </c>
      <c r="K93" s="208">
        <f t="shared" si="48"/>
        <v>1549.33</v>
      </c>
      <c r="L93" s="208">
        <f t="shared" si="48"/>
        <v>1549.33</v>
      </c>
      <c r="M93" s="208">
        <f t="shared" si="48"/>
        <v>1549.33</v>
      </c>
      <c r="N93" s="208">
        <f t="shared" si="48"/>
        <v>1549.33</v>
      </c>
      <c r="O93" s="208">
        <f t="shared" si="48"/>
        <v>1549.33</v>
      </c>
      <c r="P93" s="208">
        <f t="shared" si="48"/>
        <v>1899.42</v>
      </c>
      <c r="Q93" s="208">
        <f t="shared" si="48"/>
        <v>1549.33</v>
      </c>
      <c r="R93" s="208">
        <f t="shared" si="48"/>
        <v>1549.33</v>
      </c>
      <c r="S93" s="40">
        <f>SUM(G93:R93)</f>
        <v>50241.857000000018</v>
      </c>
      <c r="T93" s="28"/>
      <c r="U93" s="28"/>
      <c r="V93" s="27"/>
      <c r="W93" s="27"/>
      <c r="X93" s="27"/>
      <c r="Y93" s="27"/>
    </row>
    <row r="94" spans="1:25" ht="14">
      <c r="A94" s="241"/>
      <c r="B94" s="251">
        <f t="shared" si="31"/>
        <v>94</v>
      </c>
      <c r="C94" s="267"/>
      <c r="D94" s="268"/>
      <c r="E94" s="269"/>
      <c r="F94" s="494" t="str">
        <f>"Feriepengeberegningsgrundlag, jan-dec "&amp;Aar</f>
        <v>Feriepengeberegningsgrundlag, jan-dec 2018</v>
      </c>
      <c r="G94" s="495">
        <f>(SUM(G48:G62)+G78+G79)*(1-12/260*G23)</f>
        <v>22940.666999999998</v>
      </c>
      <c r="H94" s="495">
        <f>(SUM(H48:H62)+H78+H79)*(1-12/260*H23)</f>
        <v>21313.52</v>
      </c>
      <c r="I94" s="495">
        <f>(SUM(I48:I62)+I78+I79)*(1-12/260*I23)</f>
        <v>72.823076923076911</v>
      </c>
      <c r="J94" s="495">
        <f>(SUM(J48:J62)+J78+J79)*(1-12/260*J23)</f>
        <v>94.67</v>
      </c>
      <c r="K94" s="495">
        <f>(SUM(K48:K62)+K78+K79)*(1-12/260*K23)</f>
        <v>94.67</v>
      </c>
      <c r="L94" s="186" t="s">
        <v>72</v>
      </c>
      <c r="M94" s="209"/>
      <c r="N94" s="209"/>
      <c r="O94" s="209"/>
      <c r="P94" s="209"/>
      <c r="Q94" s="209"/>
      <c r="R94" s="209"/>
      <c r="S94" s="496">
        <f>A94+SUM(G94:K94)</f>
        <v>44516.350076923074</v>
      </c>
      <c r="T94" s="42"/>
      <c r="U94" s="42"/>
      <c r="V94" s="27"/>
      <c r="W94" s="27"/>
      <c r="X94" s="27"/>
      <c r="Y94" s="27"/>
    </row>
    <row r="95" spans="1:25" ht="14" customHeight="1">
      <c r="A95" s="230"/>
      <c r="B95" s="240">
        <f>B94+1</f>
        <v>95</v>
      </c>
      <c r="C95" s="270"/>
      <c r="D95" s="271"/>
      <c r="E95" s="271"/>
      <c r="F95" s="497" t="str">
        <f>"Feriepengeberegningsgrundlag, jan-jul "&amp;Aar+1</f>
        <v>Feriepengeberegningsgrundlag, jan-jul 2019</v>
      </c>
      <c r="G95" s="789" t="s">
        <v>72</v>
      </c>
      <c r="H95" s="789"/>
      <c r="I95" s="789"/>
      <c r="J95" s="789"/>
      <c r="K95" s="789"/>
      <c r="L95" s="498">
        <f>(SUM(L$48:L$62)+L$78+L79)*(1-12/260*L$23)</f>
        <v>94.67</v>
      </c>
      <c r="M95" s="498">
        <f t="shared" ref="M95:R95" si="49">(SUM(M$48:M$62)+M$78+M79)*(1-12/260*M$23)</f>
        <v>72.823076923076911</v>
      </c>
      <c r="N95" s="498">
        <f t="shared" si="49"/>
        <v>94.67</v>
      </c>
      <c r="O95" s="498">
        <f t="shared" si="49"/>
        <v>94.67</v>
      </c>
      <c r="P95" s="498">
        <f t="shared" si="49"/>
        <v>727.76</v>
      </c>
      <c r="Q95" s="498">
        <f t="shared" si="49"/>
        <v>94.67</v>
      </c>
      <c r="R95" s="498">
        <f t="shared" si="49"/>
        <v>29.129230769230773</v>
      </c>
      <c r="S95" s="499">
        <f t="shared" si="37"/>
        <v>1208.3923076923079</v>
      </c>
      <c r="T95" s="42"/>
      <c r="U95" s="42"/>
      <c r="V95" s="27"/>
      <c r="W95" s="27"/>
      <c r="X95" s="27"/>
      <c r="Y95" s="27"/>
    </row>
    <row r="96" spans="1:25">
      <c r="A96" s="242"/>
      <c r="B96" s="251">
        <f>B95+1</f>
        <v>96</v>
      </c>
      <c r="C96" s="249"/>
      <c r="D96" s="1"/>
      <c r="E96" s="1"/>
      <c r="F96" s="219" t="s">
        <v>147</v>
      </c>
      <c r="G96" s="220">
        <f t="shared" ref="G96:R96" si="50">G48*$D48+G49*$D49+G50*$D50+G51*$D51+G52*$D52+G53*$D53+G54*$D54+G55*$D55+G56*$D56+G57*$D57+G59*$D59</f>
        <v>20289.330000000002</v>
      </c>
      <c r="H96" s="220">
        <f t="shared" si="50"/>
        <v>20289.330000000002</v>
      </c>
      <c r="I96" s="220">
        <f t="shared" si="50"/>
        <v>0</v>
      </c>
      <c r="J96" s="220">
        <f t="shared" si="50"/>
        <v>0</v>
      </c>
      <c r="K96" s="220">
        <f t="shared" si="50"/>
        <v>0</v>
      </c>
      <c r="L96" s="220">
        <f t="shared" si="50"/>
        <v>0</v>
      </c>
      <c r="M96" s="220">
        <f t="shared" si="50"/>
        <v>0</v>
      </c>
      <c r="N96" s="220">
        <f t="shared" si="50"/>
        <v>0</v>
      </c>
      <c r="O96" s="220">
        <f t="shared" si="50"/>
        <v>0</v>
      </c>
      <c r="P96" s="220">
        <f t="shared" si="50"/>
        <v>0</v>
      </c>
      <c r="Q96" s="220">
        <f t="shared" si="50"/>
        <v>0</v>
      </c>
      <c r="R96" s="220">
        <f t="shared" si="50"/>
        <v>0</v>
      </c>
      <c r="T96" s="27"/>
      <c r="U96" s="27"/>
      <c r="V96" s="27"/>
      <c r="W96" s="27"/>
      <c r="X96" s="27"/>
      <c r="Y96" s="27"/>
    </row>
    <row r="97" spans="1:25">
      <c r="A97" s="243"/>
      <c r="B97" s="252">
        <f>B96+1</f>
        <v>97</v>
      </c>
      <c r="C97" s="250"/>
      <c r="D97" s="232"/>
      <c r="E97" s="232"/>
      <c r="F97" s="272" t="s">
        <v>157</v>
      </c>
      <c r="G97" s="273" t="e">
        <f>IF(G10&gt;0,IF(G10&gt;G25,(G10-G25)/G25&gt;=20%,(G10-G25)/G25&lt;=-20%),"")</f>
        <v>#DIV/0!</v>
      </c>
      <c r="H97" s="273" t="e">
        <f t="shared" ref="H97:O97" si="51">IF(H10&gt;0,IF(H10&gt;H25,(H10-H25)/H25&gt;=20%,(H10-H25)/H25&lt;=-20%),"")</f>
        <v>#DIV/0!</v>
      </c>
      <c r="I97" s="273" t="e">
        <f t="shared" si="51"/>
        <v>#DIV/0!</v>
      </c>
      <c r="J97" s="273" t="e">
        <f t="shared" si="51"/>
        <v>#DIV/0!</v>
      </c>
      <c r="K97" s="273" t="e">
        <f t="shared" si="51"/>
        <v>#DIV/0!</v>
      </c>
      <c r="L97" s="273" t="e">
        <f t="shared" si="51"/>
        <v>#DIV/0!</v>
      </c>
      <c r="M97" s="273" t="b">
        <f t="shared" si="51"/>
        <v>0</v>
      </c>
      <c r="N97" s="273" t="b">
        <f t="shared" si="51"/>
        <v>0</v>
      </c>
      <c r="O97" s="273" t="b">
        <f t="shared" si="51"/>
        <v>0</v>
      </c>
      <c r="P97" s="273" t="e">
        <f>IF(P10&gt;0,IF(P10&gt;P26,(P10-P26)/P26&gt;=20%,(P10-P26)/P26&lt;=-20%),"")</f>
        <v>#DIV/0!</v>
      </c>
      <c r="Q97" s="273" t="e">
        <f>IF(Q10&gt;0,IF(Q10&gt;Q26,(Q10-Q26)/Q26&gt;=20%,(Q10-Q26)/Q26&lt;=-20%),"")</f>
        <v>#DIV/0!</v>
      </c>
      <c r="R97" s="273" t="e">
        <f>IF(R10&gt;0,IF(R10&gt;R26,(R10-R26)/R26&gt;=20%,(R10-R26)/R26&lt;=-20%),"")</f>
        <v>#DIV/0!</v>
      </c>
      <c r="S97" s="45"/>
      <c r="T97" s="27"/>
      <c r="U97" s="27"/>
      <c r="V97" s="27"/>
      <c r="W97" s="27"/>
      <c r="X97" s="27"/>
      <c r="Y97" s="27"/>
    </row>
    <row r="98" spans="1:25" s="2" customFormat="1">
      <c r="A98" s="27"/>
      <c r="B98" s="28"/>
      <c r="C98" s="28"/>
      <c r="D98" s="28"/>
      <c r="E98" s="28"/>
      <c r="F98" s="27"/>
      <c r="G98" s="42"/>
      <c r="H98" s="42"/>
      <c r="I98" s="42"/>
      <c r="J98" s="42"/>
      <c r="K98" s="42"/>
      <c r="L98" s="42"/>
      <c r="M98" s="42"/>
      <c r="N98" s="42"/>
      <c r="O98" s="42"/>
      <c r="P98" s="42"/>
      <c r="Q98" s="42"/>
      <c r="R98" s="42"/>
      <c r="S98" s="27"/>
      <c r="T98" s="27"/>
      <c r="U98" s="27"/>
      <c r="V98" s="27"/>
      <c r="W98" s="27"/>
      <c r="X98" s="27"/>
      <c r="Y98" s="27"/>
    </row>
    <row r="99" spans="1:25" s="2" customFormat="1">
      <c r="A99" s="27"/>
      <c r="B99" s="28"/>
      <c r="C99" s="28"/>
      <c r="D99" s="28"/>
      <c r="E99" s="28"/>
      <c r="F99" s="27"/>
      <c r="G99" s="42"/>
      <c r="H99" s="27"/>
      <c r="I99" s="27"/>
      <c r="J99" s="27"/>
      <c r="K99" s="27"/>
      <c r="L99" s="27"/>
      <c r="M99" s="27"/>
      <c r="N99" s="27"/>
      <c r="O99" s="27"/>
      <c r="P99" s="27"/>
      <c r="Q99" s="27"/>
      <c r="R99" s="27"/>
      <c r="S99" s="27"/>
      <c r="T99" s="27"/>
      <c r="U99" s="27"/>
      <c r="V99" s="27"/>
      <c r="W99" s="27"/>
      <c r="X99" s="27"/>
      <c r="Y99" s="27"/>
    </row>
    <row r="100" spans="1:25" s="2" customFormat="1">
      <c r="A100" s="27"/>
      <c r="B100" s="28"/>
      <c r="C100" s="28"/>
      <c r="D100" s="28"/>
      <c r="E100" s="28"/>
      <c r="F100" s="27"/>
      <c r="G100" s="27"/>
      <c r="H100" s="27"/>
      <c r="I100" s="27"/>
      <c r="J100" s="27"/>
      <c r="K100" s="27"/>
      <c r="L100" s="27"/>
      <c r="M100" s="27"/>
      <c r="N100" s="27"/>
      <c r="O100" s="27"/>
      <c r="P100" s="27"/>
      <c r="Q100" s="27"/>
      <c r="R100" s="27"/>
      <c r="S100" s="27"/>
      <c r="T100" s="27"/>
      <c r="U100" s="27"/>
      <c r="V100" s="27"/>
      <c r="W100" s="27"/>
      <c r="X100" s="27"/>
      <c r="Y100" s="27"/>
    </row>
    <row r="101" spans="1:25" s="2" customFormat="1">
      <c r="A101" s="27"/>
      <c r="B101" s="28"/>
      <c r="C101" s="28"/>
      <c r="D101" s="28"/>
      <c r="E101" s="28"/>
      <c r="F101" s="27"/>
      <c r="G101" s="27"/>
      <c r="H101" s="27"/>
      <c r="I101" s="27"/>
      <c r="J101" s="27"/>
      <c r="K101" s="27"/>
      <c r="L101" s="27"/>
      <c r="M101" s="27"/>
      <c r="N101" s="27"/>
      <c r="O101" s="27"/>
      <c r="P101" s="27"/>
      <c r="Q101" s="27"/>
      <c r="R101" s="27"/>
      <c r="S101" s="27"/>
      <c r="T101" s="27"/>
      <c r="U101" s="27"/>
      <c r="V101" s="27"/>
      <c r="W101" s="27"/>
      <c r="X101" s="27"/>
      <c r="Y101" s="27"/>
    </row>
    <row r="102" spans="1:25" s="2" customFormat="1">
      <c r="A102" s="27"/>
      <c r="B102" s="28"/>
      <c r="C102" s="28"/>
      <c r="D102" s="28"/>
      <c r="E102" s="28"/>
      <c r="F102" s="27"/>
      <c r="G102" s="27"/>
      <c r="H102" s="27"/>
      <c r="I102" s="27"/>
      <c r="J102" s="27"/>
      <c r="K102" s="27"/>
      <c r="L102" s="27"/>
      <c r="M102" s="27"/>
      <c r="N102" s="27"/>
      <c r="O102" s="27"/>
      <c r="P102" s="27"/>
      <c r="Q102" s="27"/>
      <c r="R102" s="27"/>
      <c r="S102" s="27"/>
      <c r="T102" s="27"/>
      <c r="U102" s="27"/>
      <c r="V102" s="27"/>
      <c r="W102" s="27"/>
      <c r="X102" s="27"/>
      <c r="Y102" s="27"/>
    </row>
    <row r="103" spans="1:25" ht="2" customHeight="1">
      <c r="A103" s="25"/>
      <c r="B103" s="24"/>
      <c r="C103" s="24"/>
      <c r="D103" s="24"/>
      <c r="E103" s="24"/>
      <c r="F103" s="25"/>
      <c r="G103" s="25"/>
      <c r="H103" s="25"/>
      <c r="I103" s="25"/>
      <c r="J103" s="25"/>
      <c r="K103" s="25"/>
      <c r="L103" s="25"/>
      <c r="M103" s="25"/>
      <c r="N103" s="25"/>
      <c r="O103" s="25"/>
      <c r="P103" s="25"/>
      <c r="Q103" s="25"/>
      <c r="R103" s="25"/>
      <c r="S103" s="25"/>
    </row>
    <row r="104" spans="1:25" s="2" customFormat="1" ht="2" customHeight="1">
      <c r="A104" s="6"/>
      <c r="B104" s="6"/>
      <c r="C104" s="6"/>
      <c r="D104" s="6"/>
      <c r="E104" s="6"/>
      <c r="F104" s="6"/>
      <c r="G104" s="6"/>
    </row>
    <row r="105" spans="1:25" s="2" customFormat="1" ht="2" customHeight="1">
      <c r="A105" s="6"/>
      <c r="B105" s="6"/>
      <c r="C105" s="6"/>
      <c r="D105" s="6"/>
      <c r="E105" s="6"/>
      <c r="F105" s="6"/>
      <c r="G105" s="6"/>
    </row>
    <row r="106" spans="1:25" s="2" customFormat="1" ht="2" customHeight="1">
      <c r="A106" s="6"/>
      <c r="B106" s="6"/>
      <c r="C106" s="6"/>
      <c r="D106" s="6"/>
      <c r="E106" s="6"/>
      <c r="F106" s="6"/>
      <c r="G106" s="6"/>
    </row>
    <row r="107" spans="1:25" s="2" customFormat="1" ht="2" customHeight="1">
      <c r="A107" s="6"/>
      <c r="B107" s="6"/>
      <c r="C107" s="6"/>
      <c r="D107" s="6"/>
      <c r="E107" s="6"/>
      <c r="F107" s="6"/>
      <c r="G107" s="6"/>
    </row>
    <row r="108" spans="1:25" s="2" customFormat="1" ht="2" customHeight="1">
      <c r="A108" s="6"/>
      <c r="B108" s="6"/>
      <c r="C108" s="6"/>
      <c r="D108" s="6"/>
      <c r="E108" s="6"/>
      <c r="F108" s="6"/>
      <c r="G108" s="6"/>
    </row>
    <row r="109" spans="1:25" s="2" customFormat="1" ht="2" customHeight="1">
      <c r="A109" s="6"/>
      <c r="B109" s="6"/>
      <c r="C109" s="6"/>
      <c r="D109" s="6"/>
      <c r="E109" s="6"/>
      <c r="F109" s="6"/>
      <c r="G109" s="6"/>
    </row>
    <row r="110" spans="1:25" s="2" customFormat="1" ht="2" customHeight="1">
      <c r="A110" s="6"/>
      <c r="B110" s="6"/>
      <c r="C110" s="6"/>
      <c r="D110" s="6"/>
      <c r="E110" s="6"/>
      <c r="F110" s="6"/>
      <c r="G110" s="6"/>
    </row>
    <row r="111" spans="1:25" s="2" customFormat="1" ht="3" customHeight="1">
      <c r="A111" s="6"/>
      <c r="B111" s="6"/>
      <c r="C111" s="6"/>
      <c r="D111" s="6"/>
      <c r="E111" s="6"/>
      <c r="F111" s="6"/>
      <c r="G111" s="6"/>
    </row>
    <row r="112" spans="1:25" s="2" customFormat="1" ht="2" customHeight="1">
      <c r="A112" s="6"/>
      <c r="B112" s="6"/>
      <c r="C112" s="6"/>
      <c r="D112" s="6"/>
      <c r="E112" s="6"/>
      <c r="F112" s="6"/>
      <c r="G112" s="6"/>
    </row>
    <row r="113" spans="1:7" s="2" customFormat="1" ht="2" customHeight="1">
      <c r="A113" s="6"/>
      <c r="B113" s="6"/>
      <c r="C113" s="6"/>
      <c r="D113" s="6"/>
      <c r="E113" s="6"/>
      <c r="F113" s="6"/>
      <c r="G113" s="6"/>
    </row>
    <row r="114" spans="1:7" s="2" customFormat="1" ht="2" customHeight="1">
      <c r="A114" s="6"/>
      <c r="B114" s="6"/>
      <c r="C114" s="6"/>
      <c r="D114" s="6"/>
      <c r="E114" s="6"/>
      <c r="F114" s="6"/>
      <c r="G114" s="6"/>
    </row>
    <row r="115" spans="1:7" s="2" customFormat="1" ht="2" customHeight="1">
      <c r="A115" s="6"/>
      <c r="B115" s="6"/>
      <c r="C115" s="6"/>
      <c r="D115" s="6"/>
      <c r="E115" s="6"/>
      <c r="F115" s="6"/>
      <c r="G115" s="6"/>
    </row>
    <row r="116" spans="1:7" s="2" customFormat="1" ht="2" customHeight="1">
      <c r="A116" s="6"/>
      <c r="B116" s="6"/>
      <c r="C116" s="6"/>
      <c r="D116" s="6"/>
      <c r="E116" s="6"/>
      <c r="F116" s="6"/>
      <c r="G116" s="6"/>
    </row>
    <row r="117" spans="1:7" s="2" customFormat="1" ht="2" customHeight="1">
      <c r="A117" s="6"/>
      <c r="B117" s="6"/>
      <c r="C117" s="6"/>
      <c r="D117" s="6"/>
      <c r="E117" s="6"/>
      <c r="F117" s="6"/>
      <c r="G117" s="6"/>
    </row>
    <row r="118" spans="1:7" s="2" customFormat="1" ht="2" customHeight="1">
      <c r="A118" s="6"/>
      <c r="B118" s="6"/>
      <c r="C118" s="6"/>
      <c r="D118" s="6"/>
      <c r="E118" s="6"/>
      <c r="F118" s="6"/>
      <c r="G118" s="6"/>
    </row>
    <row r="119" spans="1:7" s="2" customFormat="1" ht="2" customHeight="1">
      <c r="A119" s="6"/>
      <c r="B119" s="6"/>
      <c r="C119" s="6"/>
      <c r="D119" s="6"/>
      <c r="E119" s="6"/>
      <c r="F119" s="6"/>
      <c r="G119" s="6"/>
    </row>
    <row r="120" spans="1:7" s="2" customFormat="1" ht="2" customHeight="1">
      <c r="A120" s="6"/>
      <c r="B120" s="6"/>
      <c r="C120" s="6"/>
      <c r="D120" s="6"/>
      <c r="E120" s="6"/>
      <c r="F120" s="6"/>
      <c r="G120" s="6"/>
    </row>
    <row r="121" spans="1:7" s="2" customFormat="1" ht="2" customHeight="1">
      <c r="A121" s="6"/>
      <c r="B121" s="6"/>
      <c r="C121" s="6"/>
      <c r="D121" s="6"/>
      <c r="E121" s="6"/>
      <c r="F121" s="6"/>
      <c r="G121" s="6"/>
    </row>
    <row r="122" spans="1:7" s="2" customFormat="1" ht="2" customHeight="1">
      <c r="A122" s="6"/>
      <c r="B122" s="6"/>
      <c r="C122" s="6"/>
      <c r="D122" s="6"/>
      <c r="E122" s="6"/>
      <c r="F122" s="6"/>
      <c r="G122" s="6"/>
    </row>
    <row r="123" spans="1:7" s="2" customFormat="1" ht="2" customHeight="1">
      <c r="A123" s="6"/>
      <c r="B123" s="6"/>
      <c r="C123" s="6"/>
      <c r="D123" s="6"/>
      <c r="E123" s="6"/>
      <c r="F123" s="6"/>
      <c r="G123" s="6"/>
    </row>
    <row r="124" spans="1:7" s="2" customFormat="1" ht="2" customHeight="1">
      <c r="A124" s="6"/>
      <c r="B124" s="6"/>
      <c r="C124" s="6"/>
      <c r="D124" s="6"/>
      <c r="E124" s="6"/>
      <c r="F124" s="6"/>
      <c r="G124" s="6"/>
    </row>
    <row r="125" spans="1:7" s="2" customFormat="1" ht="2" customHeight="1">
      <c r="A125" s="6"/>
      <c r="B125" s="6"/>
      <c r="C125" s="6"/>
      <c r="D125" s="6"/>
      <c r="E125" s="6"/>
      <c r="F125" s="6"/>
      <c r="G125" s="6"/>
    </row>
    <row r="126" spans="1:7" s="2" customFormat="1" ht="2" customHeight="1">
      <c r="A126" s="6"/>
      <c r="B126" s="6"/>
      <c r="C126" s="6"/>
      <c r="D126" s="6"/>
      <c r="E126" s="6"/>
      <c r="F126" s="6"/>
      <c r="G126" s="6"/>
    </row>
    <row r="127" spans="1:7" s="2" customFormat="1" ht="2" customHeight="1">
      <c r="A127" s="6"/>
      <c r="B127" s="6"/>
      <c r="C127" s="6"/>
      <c r="D127" s="6"/>
      <c r="E127" s="6"/>
      <c r="F127" s="6"/>
      <c r="G127" s="6"/>
    </row>
    <row r="128" spans="1:7" s="2" customFormat="1" ht="2" customHeight="1">
      <c r="A128" s="6"/>
      <c r="B128" s="6"/>
      <c r="C128" s="6"/>
      <c r="D128" s="6"/>
      <c r="E128" s="6"/>
      <c r="F128" s="6"/>
      <c r="G128" s="6"/>
    </row>
    <row r="129" spans="1:7" s="2" customFormat="1" ht="2" customHeight="1">
      <c r="A129" s="6"/>
      <c r="B129" s="6"/>
      <c r="C129" s="6"/>
      <c r="D129" s="6"/>
      <c r="E129" s="6"/>
      <c r="F129" s="6"/>
      <c r="G129" s="6"/>
    </row>
    <row r="130" spans="1:7" s="2" customFormat="1" ht="2" customHeight="1">
      <c r="A130" s="6"/>
      <c r="B130" s="6"/>
      <c r="C130" s="6"/>
      <c r="D130" s="6"/>
      <c r="E130" s="6"/>
      <c r="F130" s="6"/>
      <c r="G130" s="6"/>
    </row>
    <row r="131" spans="1:7" s="2" customFormat="1" ht="2" customHeight="1">
      <c r="A131" s="6"/>
      <c r="B131" s="6"/>
      <c r="C131" s="6"/>
      <c r="D131" s="6"/>
      <c r="E131" s="6"/>
      <c r="F131" s="6"/>
      <c r="G131" s="6"/>
    </row>
    <row r="132" spans="1:7" s="2" customFormat="1" ht="2" customHeight="1">
      <c r="A132" s="6"/>
      <c r="B132" s="6"/>
      <c r="C132" s="6"/>
      <c r="D132" s="6"/>
      <c r="E132" s="6"/>
      <c r="F132" s="6"/>
      <c r="G132" s="6"/>
    </row>
    <row r="133" spans="1:7" s="2" customFormat="1" ht="2" customHeight="1">
      <c r="A133" s="6"/>
      <c r="B133" s="6"/>
      <c r="C133" s="6"/>
      <c r="D133" s="6"/>
      <c r="E133" s="6"/>
      <c r="F133" s="6"/>
      <c r="G133" s="6"/>
    </row>
    <row r="134" spans="1:7" s="2" customFormat="1" ht="2" customHeight="1">
      <c r="A134" s="6"/>
      <c r="B134" s="6"/>
      <c r="C134" s="6"/>
      <c r="D134" s="6"/>
      <c r="E134" s="6"/>
      <c r="F134" s="6"/>
      <c r="G134" s="6"/>
    </row>
    <row r="135" spans="1:7" s="2" customFormat="1" ht="2" customHeight="1">
      <c r="A135" s="6"/>
      <c r="B135" s="6"/>
      <c r="C135" s="6"/>
      <c r="D135" s="6"/>
      <c r="E135" s="6"/>
      <c r="F135" s="6"/>
      <c r="G135" s="6"/>
    </row>
    <row r="136" spans="1:7" s="2" customFormat="1" ht="2" customHeight="1">
      <c r="A136" s="6"/>
      <c r="B136" s="6"/>
      <c r="C136" s="6"/>
      <c r="D136" s="6"/>
      <c r="E136" s="6"/>
      <c r="F136" s="6"/>
      <c r="G136" s="6"/>
    </row>
    <row r="137" spans="1:7" s="2" customFormat="1" ht="2" customHeight="1">
      <c r="A137" s="6"/>
      <c r="B137" s="6"/>
      <c r="C137" s="6"/>
      <c r="D137" s="6"/>
      <c r="E137" s="6"/>
      <c r="F137" s="6"/>
      <c r="G137" s="6"/>
    </row>
    <row r="138" spans="1:7" s="2" customFormat="1" ht="2" customHeight="1">
      <c r="A138" s="6"/>
      <c r="B138" s="6"/>
      <c r="C138" s="6"/>
      <c r="D138" s="6"/>
      <c r="E138" s="6"/>
      <c r="F138" s="6"/>
      <c r="G138" s="6"/>
    </row>
    <row r="139" spans="1:7" s="2" customFormat="1" ht="2" customHeight="1">
      <c r="A139" s="6"/>
      <c r="B139" s="6"/>
      <c r="C139" s="6"/>
      <c r="D139" s="6"/>
      <c r="E139" s="6"/>
      <c r="F139" s="6"/>
      <c r="G139" s="6"/>
    </row>
    <row r="140" spans="1:7" s="2" customFormat="1" ht="2" customHeight="1">
      <c r="A140" s="6"/>
      <c r="B140" s="6"/>
      <c r="C140" s="6"/>
      <c r="D140" s="6"/>
      <c r="E140" s="6"/>
      <c r="F140" s="6"/>
      <c r="G140" s="6"/>
    </row>
    <row r="141" spans="1:7" s="2" customFormat="1" ht="2" customHeight="1">
      <c r="A141" s="6"/>
      <c r="B141" s="6"/>
      <c r="C141" s="6"/>
      <c r="D141" s="6"/>
      <c r="E141" s="6"/>
      <c r="F141" s="6"/>
      <c r="G141" s="6"/>
    </row>
    <row r="142" spans="1:7" s="2" customFormat="1" ht="2" customHeight="1">
      <c r="A142" s="6"/>
      <c r="B142" s="6"/>
      <c r="C142" s="6"/>
      <c r="D142" s="6"/>
      <c r="E142" s="6"/>
      <c r="F142" s="6"/>
      <c r="G142" s="6"/>
    </row>
    <row r="143" spans="1:7" s="2" customFormat="1" ht="2" customHeight="1">
      <c r="A143" s="6"/>
      <c r="B143" s="6"/>
      <c r="C143" s="6"/>
      <c r="D143" s="6"/>
      <c r="E143" s="6"/>
      <c r="F143" s="6"/>
      <c r="G143" s="6"/>
    </row>
    <row r="144" spans="1:7" s="2" customFormat="1" ht="2" customHeight="1">
      <c r="A144" s="6"/>
      <c r="B144" s="6"/>
      <c r="C144" s="6"/>
      <c r="D144" s="6"/>
      <c r="E144" s="6"/>
      <c r="F144" s="6"/>
      <c r="G144" s="6"/>
    </row>
    <row r="145" spans="1:18" s="2" customFormat="1" ht="2" customHeight="1">
      <c r="A145" s="6"/>
      <c r="B145" s="6"/>
      <c r="C145" s="6"/>
      <c r="D145" s="6"/>
      <c r="E145" s="6"/>
      <c r="F145" s="6"/>
      <c r="G145" s="6"/>
    </row>
    <row r="146" spans="1:18" s="2" customFormat="1" ht="2" customHeight="1">
      <c r="A146" s="6"/>
      <c r="B146" s="6"/>
      <c r="C146" s="6"/>
      <c r="D146" s="6"/>
      <c r="E146" s="6"/>
      <c r="F146" s="6"/>
      <c r="G146" s="6"/>
    </row>
    <row r="147" spans="1:18" s="2" customFormat="1" ht="2" customHeight="1">
      <c r="A147" s="6"/>
      <c r="B147" s="467">
        <f t="shared" ref="B147:B194" si="52">B146+1</f>
        <v>1</v>
      </c>
      <c r="C147" s="6"/>
      <c r="D147" s="6"/>
      <c r="E147" s="6"/>
      <c r="F147" s="6"/>
      <c r="G147" s="6"/>
    </row>
    <row r="148" spans="1:18" s="2" customFormat="1">
      <c r="B148" s="467">
        <f t="shared" si="52"/>
        <v>2</v>
      </c>
      <c r="C148" s="468"/>
      <c r="D148" s="468"/>
      <c r="E148" s="468"/>
      <c r="F148" s="469" t="str">
        <f>IF(ISNUMBER(G1),"Skalatrinsløn","HK-løn")</f>
        <v>HK-løn</v>
      </c>
      <c r="G148" s="470" t="str">
        <f t="shared" ref="G148:R148" si="53">"= "&amp;TEXT(ROUND(VLOOKUP(G11,Skalalontabel12,G9,0)*G8,0),"#.000")&amp;" / 12 * "&amp;TEXT(G10,"0,0000")&amp;" * "&amp;TEXT(G$4,"#0/#0")&amp;" ="</f>
        <v>= 243.472 / 12 * 1,0000 * 1/1 =</v>
      </c>
      <c r="H148" s="470" t="str">
        <f t="shared" si="53"/>
        <v>= 243.472 / 12 * 1,0000 * 1/1 =</v>
      </c>
      <c r="I148" s="470" t="str">
        <f t="shared" si="53"/>
        <v>= 000 / 12 * 1,0000 * 1/1 =</v>
      </c>
      <c r="J148" s="470" t="str">
        <f t="shared" si="53"/>
        <v>= 000 / 12 * 1,0000 * 1/1 =</v>
      </c>
      <c r="K148" s="470" t="str">
        <f t="shared" si="53"/>
        <v>= 000 / 12 * 1,0000 * 1/1 =</v>
      </c>
      <c r="L148" s="470" t="str">
        <f t="shared" si="53"/>
        <v>= 000 / 12 * 1,0000 * 1/1 =</v>
      </c>
      <c r="M148" s="470" t="str">
        <f t="shared" si="53"/>
        <v>= 000 / 12 * 1,0000 * 1/1 =</v>
      </c>
      <c r="N148" s="470" t="str">
        <f t="shared" si="53"/>
        <v>= 000 / 12 * 1,0000 * 1/1 =</v>
      </c>
      <c r="O148" s="470" t="str">
        <f t="shared" si="53"/>
        <v>= 000 / 12 * 1,0000 * 1/1 =</v>
      </c>
      <c r="P148" s="470" t="str">
        <f t="shared" si="53"/>
        <v>= 000 / 12 * 0,9000 * 1/1 =</v>
      </c>
      <c r="Q148" s="470" t="str">
        <f t="shared" si="53"/>
        <v>= 000 / 12 * 0,9000 * 1/1 =</v>
      </c>
      <c r="R148" s="470" t="str">
        <f t="shared" si="53"/>
        <v>= 000 / 12 * 0,9000 * 1/1 =</v>
      </c>
    </row>
    <row r="149" spans="1:18" s="2" customFormat="1">
      <c r="B149" s="467">
        <f t="shared" si="52"/>
        <v>3</v>
      </c>
      <c r="C149" s="468"/>
      <c r="D149" s="468"/>
      <c r="E149" s="468"/>
      <c r="F149" s="471" t="s">
        <v>129</v>
      </c>
      <c r="G149" s="470" t="str">
        <f t="shared" ref="G149:R150" si="54">"= "&amp;TEXT(G12,"#.000,00")&amp;" / 12 "&amp;IF($D49&gt;0," * "&amp;TEXT(G$10,"0,0000"),"")&amp;IF($E49&gt;0," * "&amp;G$8,"")&amp;" * "&amp;TEXT(G$4,"#0/#0")&amp;" ="</f>
        <v>= 000,00 / 12  * 1,0000 * 1,069683 * 1/1 =</v>
      </c>
      <c r="H149" s="470" t="str">
        <f t="shared" si="54"/>
        <v>= 000,00 / 12  * 1,0000 * 1,069683 * 1/1 =</v>
      </c>
      <c r="I149" s="470" t="str">
        <f t="shared" si="54"/>
        <v>= 000,00 / 12  * 1,0000 *  * 1/1 =</v>
      </c>
      <c r="J149" s="470" t="str">
        <f t="shared" si="54"/>
        <v>= 000,00 / 12  * 1,0000 * 0 * 1/1 =</v>
      </c>
      <c r="K149" s="470" t="str">
        <f t="shared" si="54"/>
        <v>= 000,00 / 12  * 1,0000 * 0 * 1/1 =</v>
      </c>
      <c r="L149" s="470" t="str">
        <f t="shared" si="54"/>
        <v>= 000,00 / 12  * 1,0000 * 0 * 1/1 =</v>
      </c>
      <c r="M149" s="470" t="str">
        <f t="shared" si="54"/>
        <v>= 000,00 / 12  * 1,0000 * 0 * 1/1 =</v>
      </c>
      <c r="N149" s="470" t="str">
        <f t="shared" si="54"/>
        <v>= 000,00 / 12  * 1,0000 * 0 * 1/1 =</v>
      </c>
      <c r="O149" s="470" t="str">
        <f t="shared" si="54"/>
        <v>= 000,00 / 12  * 1,0000 *  * 1/1 =</v>
      </c>
      <c r="P149" s="470" t="str">
        <f t="shared" si="54"/>
        <v>= 000,00 / 12  * 0,9000 * 0 * 1/1 =</v>
      </c>
      <c r="Q149" s="470" t="str">
        <f t="shared" si="54"/>
        <v>= 000,00 / 12  * 0,9000 * 0 * 1/1 =</v>
      </c>
      <c r="R149" s="470" t="str">
        <f t="shared" si="54"/>
        <v>= 000,00 / 12  * 0,9000 * 0 * 1/1 =</v>
      </c>
    </row>
    <row r="150" spans="1:18" s="2" customFormat="1">
      <c r="B150" s="467">
        <f t="shared" si="52"/>
        <v>4</v>
      </c>
      <c r="C150" s="468"/>
      <c r="D150" s="468"/>
      <c r="E150" s="468"/>
      <c r="F150" s="471" t="s">
        <v>155</v>
      </c>
      <c r="G150" s="470" t="str">
        <f t="shared" si="54"/>
        <v>= 000,00 / 12  * 1,069683 * 1/1 =</v>
      </c>
      <c r="H150" s="470" t="str">
        <f t="shared" si="54"/>
        <v>= 000,00 / 12  * 1,069683 * 1/1 =</v>
      </c>
      <c r="I150" s="470" t="str">
        <f t="shared" si="54"/>
        <v>= 000,00 / 12  *  * 1/1 =</v>
      </c>
      <c r="J150" s="470" t="str">
        <f t="shared" si="54"/>
        <v>= 000,00 / 12  * 0 * 1/1 =</v>
      </c>
      <c r="K150" s="470" t="str">
        <f t="shared" si="54"/>
        <v>= 000,00 / 12  * 0 * 1/1 =</v>
      </c>
      <c r="L150" s="470" t="str">
        <f t="shared" si="54"/>
        <v>= 000,00 / 12  * 0 * 1/1 =</v>
      </c>
      <c r="M150" s="470" t="str">
        <f t="shared" si="54"/>
        <v>= 000,00 / 12  * 0 * 1/1 =</v>
      </c>
      <c r="N150" s="470" t="str">
        <f t="shared" si="54"/>
        <v>= 000,00 / 12  * 0 * 1/1 =</v>
      </c>
      <c r="O150" s="470" t="str">
        <f t="shared" si="54"/>
        <v>= 000,00 / 12  *  * 1/1 =</v>
      </c>
      <c r="P150" s="470" t="str">
        <f t="shared" si="54"/>
        <v>= 000,00 / 12  * 0 * 1/1 =</v>
      </c>
      <c r="Q150" s="470" t="str">
        <f t="shared" si="54"/>
        <v>= 000,00 / 12  * 0 * 1/1 =</v>
      </c>
      <c r="R150" s="470" t="str">
        <f t="shared" si="54"/>
        <v>= 000,00 / 12  * 0 * 1/1 =</v>
      </c>
    </row>
    <row r="151" spans="1:18" s="2" customFormat="1">
      <c r="B151" s="467">
        <f t="shared" si="52"/>
        <v>5</v>
      </c>
      <c r="C151" s="468"/>
      <c r="D151" s="468"/>
      <c r="E151" s="468"/>
      <c r="F151" s="471" t="s">
        <v>56</v>
      </c>
      <c r="G151" s="470" t="str">
        <f t="shared" ref="G151:R151" si="55">"= "&amp;TEXT(G14,"#.000,00")&amp;" / 12 "&amp;IF($D51&gt;0," * "&amp;TEXT(G$10,"0,0000"),"")&amp;IF($E151&gt;0," * "&amp;G$8,"")&amp;" * "&amp;TEXT(G$4,"#0/#0")&amp;" ="</f>
        <v>= 000,00 / 12  * 1/1 =</v>
      </c>
      <c r="H151" s="470" t="str">
        <f t="shared" si="55"/>
        <v>= 000,00 / 12  * 1/1 =</v>
      </c>
      <c r="I151" s="470" t="str">
        <f t="shared" si="55"/>
        <v>= 000,00 / 12  * 1/1 =</v>
      </c>
      <c r="J151" s="470" t="str">
        <f t="shared" si="55"/>
        <v>= 000,00 / 12  * 1/1 =</v>
      </c>
      <c r="K151" s="470" t="str">
        <f t="shared" si="55"/>
        <v>= 000,00 / 12  * 1/1 =</v>
      </c>
      <c r="L151" s="470" t="str">
        <f t="shared" si="55"/>
        <v>= 000,00 / 12  * 1/1 =</v>
      </c>
      <c r="M151" s="470" t="str">
        <f t="shared" si="55"/>
        <v>= 000,00 / 12  * 1/1 =</v>
      </c>
      <c r="N151" s="470" t="str">
        <f t="shared" si="55"/>
        <v>= 000,00 / 12  * 1/1 =</v>
      </c>
      <c r="O151" s="470" t="str">
        <f t="shared" si="55"/>
        <v>= 000,00 / 12  * 1/1 =</v>
      </c>
      <c r="P151" s="470" t="str">
        <f t="shared" si="55"/>
        <v>= 000,00 / 12  * 1/1 =</v>
      </c>
      <c r="Q151" s="470" t="str">
        <f t="shared" si="55"/>
        <v>= 000,00 / 12  * 1/1 =</v>
      </c>
      <c r="R151" s="470" t="str">
        <f t="shared" si="55"/>
        <v>= 000,00 / 12  * 1/1 =</v>
      </c>
    </row>
    <row r="152" spans="1:18" s="2" customFormat="1">
      <c r="B152" s="467">
        <f t="shared" si="52"/>
        <v>6</v>
      </c>
      <c r="C152" s="468"/>
      <c r="D152" s="468"/>
      <c r="E152" s="468"/>
      <c r="F152" s="471" t="s">
        <v>57</v>
      </c>
      <c r="G152" s="470" t="str">
        <f t="shared" ref="G152:R157" si="56">"= "&amp;TEXT(G15,"#.000,00")&amp;" / 12 "&amp;IF($D52&gt;0," * "&amp;TEXT(G$10,"0,0000"),"")&amp;IF($E52&gt;0," * "&amp;G$8,"")&amp;" * "&amp;TEXT(G$4,"#0/#0")&amp;" ="</f>
        <v>= 000,00 / 12  * 1,069683 * 1/1 =</v>
      </c>
      <c r="H152" s="470" t="str">
        <f t="shared" si="56"/>
        <v>= 000,00 / 12  * 1,069683 * 1/1 =</v>
      </c>
      <c r="I152" s="470" t="str">
        <f t="shared" si="56"/>
        <v>= 000,00 / 12  *  * 1/1 =</v>
      </c>
      <c r="J152" s="470" t="str">
        <f t="shared" si="56"/>
        <v>= 000,00 / 12  * 0 * 1/1 =</v>
      </c>
      <c r="K152" s="470" t="str">
        <f t="shared" si="56"/>
        <v>= 000,00 / 12  * 0 * 1/1 =</v>
      </c>
      <c r="L152" s="470" t="str">
        <f t="shared" si="56"/>
        <v>= 000,00 / 12  * 0 * 1/1 =</v>
      </c>
      <c r="M152" s="470" t="str">
        <f t="shared" si="56"/>
        <v>= 000,00 / 12  * 0 * 1/1 =</v>
      </c>
      <c r="N152" s="470" t="str">
        <f t="shared" si="56"/>
        <v>= 000,00 / 12  * 0 * 1/1 =</v>
      </c>
      <c r="O152" s="470" t="str">
        <f t="shared" si="56"/>
        <v>= 000,00 / 12  *  * 1/1 =</v>
      </c>
      <c r="P152" s="470" t="str">
        <f t="shared" si="56"/>
        <v>= 000,00 / 12  * 0 * 1/1 =</v>
      </c>
      <c r="Q152" s="470" t="str">
        <f t="shared" si="56"/>
        <v>= 000,00 / 12  * 0 * 1/1 =</v>
      </c>
      <c r="R152" s="470" t="str">
        <f t="shared" si="56"/>
        <v>= 000,00 / 12  * 0 * 1/1 =</v>
      </c>
    </row>
    <row r="153" spans="1:18" s="2" customFormat="1">
      <c r="B153" s="467">
        <f t="shared" si="52"/>
        <v>7</v>
      </c>
      <c r="C153" s="468"/>
      <c r="D153" s="468"/>
      <c r="E153" s="468"/>
      <c r="F153" s="471" t="s">
        <v>58</v>
      </c>
      <c r="G153" s="470" t="str">
        <f t="shared" si="56"/>
        <v>= 000,00 / 12  * 1,069683 * 1/1 =</v>
      </c>
      <c r="H153" s="470" t="str">
        <f t="shared" si="56"/>
        <v>= 000,00 / 12  * 1,069683 * 1/1 =</v>
      </c>
      <c r="I153" s="470" t="str">
        <f t="shared" si="56"/>
        <v>= 000,00 / 12  *  * 1/1 =</v>
      </c>
      <c r="J153" s="470" t="str">
        <f t="shared" si="56"/>
        <v>= 000,00 / 12  * 0 * 1/1 =</v>
      </c>
      <c r="K153" s="470" t="str">
        <f t="shared" si="56"/>
        <v>= 000,00 / 12  * 0 * 1/1 =</v>
      </c>
      <c r="L153" s="470" t="str">
        <f t="shared" si="56"/>
        <v>= 000,00 / 12  * 0 * 1/1 =</v>
      </c>
      <c r="M153" s="470" t="str">
        <f t="shared" si="56"/>
        <v>= 000,00 / 12  * 0 * 1/1 =</v>
      </c>
      <c r="N153" s="470" t="str">
        <f t="shared" si="56"/>
        <v>= 000,00 / 12  * 0 * 1/1 =</v>
      </c>
      <c r="O153" s="470" t="str">
        <f t="shared" si="56"/>
        <v>= 000,00 / 12  *  * 1/1 =</v>
      </c>
      <c r="P153" s="470" t="str">
        <f t="shared" si="56"/>
        <v>= 000,00 / 12  * 0 * 1/1 =</v>
      </c>
      <c r="Q153" s="470" t="str">
        <f t="shared" si="56"/>
        <v>= 000,00 / 12  * 0 * 1/1 =</v>
      </c>
      <c r="R153" s="470" t="str">
        <f t="shared" si="56"/>
        <v>= 000,00 / 12  * 0 * 1/1 =</v>
      </c>
    </row>
    <row r="154" spans="1:18" s="2" customFormat="1">
      <c r="B154" s="467">
        <f t="shared" si="52"/>
        <v>8</v>
      </c>
      <c r="C154" s="468"/>
      <c r="D154" s="468"/>
      <c r="E154" s="468"/>
      <c r="F154" s="471" t="s">
        <v>59</v>
      </c>
      <c r="G154" s="470" t="str">
        <f t="shared" si="56"/>
        <v>= 000,00 / 12  * 1,0000 * 1,069683 * 1/1 =</v>
      </c>
      <c r="H154" s="470" t="str">
        <f t="shared" si="56"/>
        <v>= 000,00 / 12  * 1,0000 * 1,069683 * 1/1 =</v>
      </c>
      <c r="I154" s="470" t="str">
        <f t="shared" si="56"/>
        <v>= 000,00 / 12  * 1,0000 *  * 1/1 =</v>
      </c>
      <c r="J154" s="470" t="str">
        <f t="shared" si="56"/>
        <v>= 000,00 / 12  * 1,0000 * 0 * 1/1 =</v>
      </c>
      <c r="K154" s="470" t="str">
        <f t="shared" si="56"/>
        <v>= 000,00 / 12  * 1,0000 * 0 * 1/1 =</v>
      </c>
      <c r="L154" s="470" t="str">
        <f t="shared" si="56"/>
        <v>= 000,00 / 12  * 1,0000 * 0 * 1/1 =</v>
      </c>
      <c r="M154" s="470" t="str">
        <f t="shared" si="56"/>
        <v>= 000,00 / 12  * 1,0000 * 0 * 1/1 =</v>
      </c>
      <c r="N154" s="470" t="str">
        <f t="shared" si="56"/>
        <v>= 000,00 / 12  * 1,0000 * 0 * 1/1 =</v>
      </c>
      <c r="O154" s="470" t="str">
        <f t="shared" si="56"/>
        <v>= 000,00 / 12  * 1,0000 *  * 1/1 =</v>
      </c>
      <c r="P154" s="470" t="str">
        <f t="shared" si="56"/>
        <v>= 000,00 / 12  * 0,9000 * 0 * 1/1 =</v>
      </c>
      <c r="Q154" s="470" t="str">
        <f t="shared" si="56"/>
        <v>= 000,00 / 12  * 0,9000 * 0 * 1/1 =</v>
      </c>
      <c r="R154" s="470" t="str">
        <f t="shared" si="56"/>
        <v>= 000,00 / 12  * 0,9000 * 0 * 1/1 =</v>
      </c>
    </row>
    <row r="155" spans="1:18" s="2" customFormat="1">
      <c r="B155" s="467">
        <f t="shared" si="52"/>
        <v>9</v>
      </c>
      <c r="C155" s="468"/>
      <c r="D155" s="468"/>
      <c r="E155" s="468"/>
      <c r="F155" s="471" t="s">
        <v>60</v>
      </c>
      <c r="G155" s="470" t="str">
        <f t="shared" si="56"/>
        <v>= 000,00 / 12  * 1,0000 * 1,069683 * 1/1 =</v>
      </c>
      <c r="H155" s="470" t="str">
        <f t="shared" si="56"/>
        <v>= 000,00 / 12  * 1,0000 * 1,069683 * 1/1 =</v>
      </c>
      <c r="I155" s="470" t="str">
        <f t="shared" si="56"/>
        <v>= 000,00 / 12  * 1,0000 *  * 1/1 =</v>
      </c>
      <c r="J155" s="470" t="str">
        <f t="shared" si="56"/>
        <v>= 000,00 / 12  * 1,0000 * 0 * 1/1 =</v>
      </c>
      <c r="K155" s="470" t="str">
        <f t="shared" si="56"/>
        <v>= 000,00 / 12  * 1,0000 * 0 * 1/1 =</v>
      </c>
      <c r="L155" s="470" t="str">
        <f t="shared" si="56"/>
        <v>= 000,00 / 12  * 1,0000 * 0 * 1/1 =</v>
      </c>
      <c r="M155" s="470" t="str">
        <f t="shared" si="56"/>
        <v>= 000,00 / 12  * 1,0000 * 0 * 1/1 =</v>
      </c>
      <c r="N155" s="470" t="str">
        <f t="shared" si="56"/>
        <v>= 000,00 / 12  * 1,0000 * 0 * 1/1 =</v>
      </c>
      <c r="O155" s="470" t="str">
        <f t="shared" si="56"/>
        <v>= 000,00 / 12  * 1,0000 *  * 1/1 =</v>
      </c>
      <c r="P155" s="470" t="str">
        <f t="shared" si="56"/>
        <v>= 000,00 / 12  * 0,9000 * 0 * 1/1 =</v>
      </c>
      <c r="Q155" s="470" t="str">
        <f t="shared" si="56"/>
        <v>= 000,00 / 12  * 0,9000 * 0 * 1/1 =</v>
      </c>
      <c r="R155" s="470" t="str">
        <f t="shared" si="56"/>
        <v>= 000,00 / 12  * 0,9000 * 0 * 1/1 =</v>
      </c>
    </row>
    <row r="156" spans="1:18" s="2" customFormat="1">
      <c r="B156" s="467">
        <f t="shared" si="52"/>
        <v>10</v>
      </c>
      <c r="C156" s="468"/>
      <c r="D156" s="468"/>
      <c r="E156" s="468"/>
      <c r="F156" s="471" t="s">
        <v>61</v>
      </c>
      <c r="G156" s="470" t="str">
        <f t="shared" si="56"/>
        <v>= 000,00 / 12  * 1,0000 * 1,069683 * 1/1 =</v>
      </c>
      <c r="H156" s="470" t="str">
        <f t="shared" si="56"/>
        <v>= 000,00 / 12  * 1,0000 * 1,069683 * 1/1 =</v>
      </c>
      <c r="I156" s="470" t="str">
        <f t="shared" si="56"/>
        <v>= 000,00 / 12  * 1,0000 *  * 1/1 =</v>
      </c>
      <c r="J156" s="470" t="str">
        <f t="shared" si="56"/>
        <v>= 000,00 / 12  * 1,0000 * 0 * 1/1 =</v>
      </c>
      <c r="K156" s="470" t="str">
        <f t="shared" si="56"/>
        <v>= 000,00 / 12  * 1,0000 * 0 * 1/1 =</v>
      </c>
      <c r="L156" s="470" t="str">
        <f t="shared" si="56"/>
        <v>= 000,00 / 12  * 1,0000 * 0 * 1/1 =</v>
      </c>
      <c r="M156" s="470" t="str">
        <f t="shared" si="56"/>
        <v>= 000,00 / 12  * 1,0000 * 0 * 1/1 =</v>
      </c>
      <c r="N156" s="470" t="str">
        <f t="shared" si="56"/>
        <v>= 000,00 / 12  * 1,0000 * 0 * 1/1 =</v>
      </c>
      <c r="O156" s="470" t="str">
        <f t="shared" si="56"/>
        <v>= 000,00 / 12  * 1,0000 *  * 1/1 =</v>
      </c>
      <c r="P156" s="470" t="str">
        <f t="shared" si="56"/>
        <v>= 000,00 / 12  * 0,9000 * 0 * 1/1 =</v>
      </c>
      <c r="Q156" s="470" t="str">
        <f t="shared" si="56"/>
        <v>= 000,00 / 12  * 0,9000 * 0 * 1/1 =</v>
      </c>
      <c r="R156" s="470" t="str">
        <f t="shared" si="56"/>
        <v>= 000,00 / 12  * 0,9000 * 0 * 1/1 =</v>
      </c>
    </row>
    <row r="157" spans="1:18" s="2" customFormat="1">
      <c r="B157" s="467">
        <f t="shared" si="52"/>
        <v>11</v>
      </c>
      <c r="C157" s="468"/>
      <c r="D157" s="468"/>
      <c r="E157" s="468"/>
      <c r="F157" s="471" t="s">
        <v>130</v>
      </c>
      <c r="G157" s="470" t="str">
        <f t="shared" si="56"/>
        <v>= 000,00 / 12  * 1,0000 * 1,069683 * 1/1 =</v>
      </c>
      <c r="H157" s="470" t="str">
        <f t="shared" si="56"/>
        <v>= 000,00 / 12  * 1,0000 * 1,069683 * 1/1 =</v>
      </c>
      <c r="I157" s="470" t="str">
        <f t="shared" si="56"/>
        <v>= 000,00 / 12  * 1,0000 *  * 1/1 =</v>
      </c>
      <c r="J157" s="470" t="str">
        <f t="shared" si="56"/>
        <v>= 000,00 / 12  * 1,0000 * 0 * 1/1 =</v>
      </c>
      <c r="K157" s="470" t="str">
        <f t="shared" si="56"/>
        <v>= 000,00 / 12  * 1,0000 * 0 * 1/1 =</v>
      </c>
      <c r="L157" s="470" t="str">
        <f t="shared" si="56"/>
        <v>= 000,00 / 12  * 1,0000 * 0 * 1/1 =</v>
      </c>
      <c r="M157" s="470" t="str">
        <f t="shared" si="56"/>
        <v>= 000,00 / 12  * 1,0000 * 0 * 1/1 =</v>
      </c>
      <c r="N157" s="470" t="str">
        <f t="shared" si="56"/>
        <v>= 000,00 / 12  * 1,0000 * 0 * 1/1 =</v>
      </c>
      <c r="O157" s="470" t="str">
        <f t="shared" si="56"/>
        <v>= 000,00 / 12  * 1,0000 *  * 1/1 =</v>
      </c>
      <c r="P157" s="470" t="str">
        <f t="shared" si="56"/>
        <v>= 000,00 / 12  * 0,9000 * 0 * 1/1 =</v>
      </c>
      <c r="Q157" s="470" t="str">
        <f t="shared" si="56"/>
        <v>= 000,00 / 12  * 0,9000 * 0 * 1/1 =</v>
      </c>
      <c r="R157" s="470" t="str">
        <f t="shared" si="56"/>
        <v>= 000,00 / 12  * 0,9000 * 0 * 1/1 =</v>
      </c>
    </row>
    <row r="158" spans="1:18" s="2" customFormat="1">
      <c r="B158" s="467">
        <f t="shared" si="52"/>
        <v>12</v>
      </c>
      <c r="C158" s="468"/>
      <c r="D158" s="468"/>
      <c r="E158" s="468"/>
      <c r="F158" s="471" t="s">
        <v>133</v>
      </c>
      <c r="G158" s="470" t="str">
        <f>"= "&amp;TEXT(G21,"#.##0,00")&amp;" * "&amp;TEXT(G$4,"#0/#0")&amp;" ="</f>
        <v>= 0,00 * 1/1 =</v>
      </c>
      <c r="H158" s="470" t="str">
        <f t="shared" ref="H158:R158" si="57">"= "&amp;TEXT(H21,"#.##0,00")&amp;" * "&amp;TEXT(H$4,"#0/#0")&amp;" ="</f>
        <v>= 0,00 * 1/1 =</v>
      </c>
      <c r="I158" s="470" t="str">
        <f t="shared" si="57"/>
        <v>= 0,00 * 1/1 =</v>
      </c>
      <c r="J158" s="470" t="str">
        <f t="shared" si="57"/>
        <v>= 0,00 * 1/1 =</v>
      </c>
      <c r="K158" s="470" t="str">
        <f t="shared" si="57"/>
        <v>= 0,00 * 1/1 =</v>
      </c>
      <c r="L158" s="470" t="str">
        <f t="shared" si="57"/>
        <v>= 0,00 * 1/1 =</v>
      </c>
      <c r="M158" s="470" t="str">
        <f t="shared" si="57"/>
        <v>= 0,00 * 1/1 =</v>
      </c>
      <c r="N158" s="470" t="str">
        <f t="shared" si="57"/>
        <v>= 0,00 * 1/1 =</v>
      </c>
      <c r="O158" s="470" t="str">
        <f t="shared" si="57"/>
        <v>= 0,00 * 1/1 =</v>
      </c>
      <c r="P158" s="470" t="str">
        <f t="shared" si="57"/>
        <v>= 0,00 * 1/1 =</v>
      </c>
      <c r="Q158" s="470" t="str">
        <f t="shared" si="57"/>
        <v>= 0,00 * 1/1 =</v>
      </c>
      <c r="R158" s="470" t="str">
        <f t="shared" si="57"/>
        <v>= 0,00 * 1/1 =</v>
      </c>
    </row>
    <row r="159" spans="1:18" s="2" customFormat="1">
      <c r="B159" s="467">
        <f t="shared" si="52"/>
        <v>13</v>
      </c>
      <c r="C159" s="468"/>
      <c r="D159" s="468"/>
      <c r="E159" s="468"/>
      <c r="F159" s="471" t="s">
        <v>131</v>
      </c>
      <c r="G159" s="470" t="str">
        <f t="shared" ref="G159:R159" si="58">"= "&amp;TEXT(G22,"#,00")&amp;IF($D59&gt;0," * "&amp;TEXT(G$10,"0,0000"),"")&amp;IF($E59&gt;0," * "&amp;G$8,"")&amp;" * "&amp;TEXT(G$4,"#0/#0")&amp;" ="</f>
        <v>= ,00 * 1,069683 * 1/1 =</v>
      </c>
      <c r="H159" s="470" t="str">
        <f t="shared" si="58"/>
        <v>= ,00 * 1,069683 * 1/1 =</v>
      </c>
      <c r="I159" s="470" t="str">
        <f t="shared" si="58"/>
        <v>= ,00 *  * 1/1 =</v>
      </c>
      <c r="J159" s="470" t="str">
        <f t="shared" si="58"/>
        <v>= ,00 * 0 * 1/1 =</v>
      </c>
      <c r="K159" s="470" t="str">
        <f t="shared" si="58"/>
        <v>= ,00 * 0 * 1/1 =</v>
      </c>
      <c r="L159" s="470" t="str">
        <f t="shared" si="58"/>
        <v>= ,00 * 0 * 1/1 =</v>
      </c>
      <c r="M159" s="470" t="str">
        <f t="shared" si="58"/>
        <v>= ,00 * 0 * 1/1 =</v>
      </c>
      <c r="N159" s="470" t="str">
        <f t="shared" si="58"/>
        <v>= ,00 * 0 * 1/1 =</v>
      </c>
      <c r="O159" s="470" t="str">
        <f t="shared" si="58"/>
        <v>= ,00 *  * 1/1 =</v>
      </c>
      <c r="P159" s="470" t="str">
        <f t="shared" si="58"/>
        <v>= ,00 * 0 * 1/1 =</v>
      </c>
      <c r="Q159" s="470" t="str">
        <f t="shared" si="58"/>
        <v>= ,00 * 0 * 1/1 =</v>
      </c>
      <c r="R159" s="470" t="str">
        <f t="shared" si="58"/>
        <v>= ,00 * 0 * 1/1 =</v>
      </c>
    </row>
    <row r="160" spans="1:18" s="2" customFormat="1">
      <c r="B160" s="467">
        <f t="shared" si="52"/>
        <v>14</v>
      </c>
      <c r="C160" s="468"/>
      <c r="D160" s="468"/>
      <c r="E160" s="468"/>
      <c r="F160" s="471" t="s">
        <v>74</v>
      </c>
      <c r="G160" s="470" t="str">
        <f>"= - "&amp;MAX(0,MIN(G23,G24*1))+G27&amp;" * "&amp;IF(G7="JA","4,62%","4,8%")&amp;" * SUM(Lin. 1 - Lin 12)"&amp;" * "&amp;TEXT(G$4,"#0/#0")&amp;" ="</f>
        <v>= - 0 * 4,62% * SUM(Lin. 1 - Lin 12) * 1/1 =</v>
      </c>
      <c r="H160" s="470" t="str">
        <f t="shared" ref="H160:R160" si="59">"= - "&amp;MAX(0,MIN(H23,H24*1))+H27&amp;" * "&amp;IF(H7="JA","4,62%","4,8%")&amp;" * SUM(Lin. 1 - Lin 12) ="</f>
        <v>= - 0 * 4,62% * SUM(Lin. 1 - Lin 12) =</v>
      </c>
      <c r="I160" s="470" t="str">
        <f t="shared" si="59"/>
        <v>= - 0 * 4,62% * SUM(Lin. 1 - Lin 12) =</v>
      </c>
      <c r="J160" s="470" t="str">
        <f t="shared" si="59"/>
        <v>= - 0 * 4,62% * SUM(Lin. 1 - Lin 12) =</v>
      </c>
      <c r="K160" s="470" t="str">
        <f t="shared" si="59"/>
        <v>= - 0 * 4,62% * SUM(Lin. 1 - Lin 12) =</v>
      </c>
      <c r="L160" s="470" t="str">
        <f t="shared" si="59"/>
        <v>= - 0 * 4,62% * SUM(Lin. 1 - Lin 12) =</v>
      </c>
      <c r="M160" s="470" t="str">
        <f t="shared" si="59"/>
        <v>= - 0 * 4,62% * SUM(Lin. 1 - Lin 12) =</v>
      </c>
      <c r="N160" s="470" t="str">
        <f t="shared" si="59"/>
        <v>= - 0 * 4,62% * SUM(Lin. 1 - Lin 12) =</v>
      </c>
      <c r="O160" s="470" t="str">
        <f t="shared" si="59"/>
        <v>= - 0 * 4,62% * SUM(Lin. 1 - Lin 12) =</v>
      </c>
      <c r="P160" s="470" t="str">
        <f t="shared" si="59"/>
        <v>= - 0 * 4,62% * SUM(Lin. 1 - Lin 12) =</v>
      </c>
      <c r="Q160" s="470" t="str">
        <f t="shared" si="59"/>
        <v>= - 0 * 4,62% * SUM(Lin. 1 - Lin 12) =</v>
      </c>
      <c r="R160" s="470" t="str">
        <f t="shared" si="59"/>
        <v>= - 0 * 4,62% * SUM(Lin. 1 - Lin 12) =</v>
      </c>
    </row>
    <row r="161" spans="2:18" s="2" customFormat="1">
      <c r="B161" s="467">
        <f t="shared" si="52"/>
        <v>15</v>
      </c>
      <c r="C161" s="468"/>
      <c r="D161" s="468"/>
      <c r="E161" s="468"/>
      <c r="F161" s="471" t="s">
        <v>156</v>
      </c>
      <c r="G161" s="470" t="str">
        <f t="shared" ref="G161:O161" si="60">"= "&amp;IF(LEFT(G7)="N","( "&amp;G25&amp;" - "&amp;G10&amp;") * 4,8% * "&amp;G96&amp;" * "&amp;MAX((G23-G24),0)*G97,"( "&amp;G25&amp;" - "&amp;G10&amp;") * 4,62% * "&amp;G96&amp;" * "&amp;MAX((G23-G24),0))&amp;" ="</f>
        <v>= (  - 1) * 4,62% * 20289,33 * 0 =</v>
      </c>
      <c r="H161" s="470" t="str">
        <f t="shared" si="60"/>
        <v>= ( 0 - 1) * 4,62% * 20289,33 * 0 =</v>
      </c>
      <c r="I161" s="470" t="str">
        <f t="shared" si="60"/>
        <v>= ( 0 - 1) * 4,62% * 0 * 5 =</v>
      </c>
      <c r="J161" s="470" t="str">
        <f t="shared" si="60"/>
        <v>= ( 0 - 1) * 4,62% * 0 * 0 =</v>
      </c>
      <c r="K161" s="470" t="str">
        <f t="shared" si="60"/>
        <v>= ( 0 - 1) * 4,62% * 0 * 0 =</v>
      </c>
      <c r="L161" s="470" t="str">
        <f t="shared" si="60"/>
        <v>= ( 0 - 1) * 4,62% * 0 * 0 =</v>
      </c>
      <c r="M161" s="470" t="str">
        <f t="shared" si="60"/>
        <v>= ( 0,85 - 1) * 4,62% * 0 * 5 =</v>
      </c>
      <c r="N161" s="470" t="str">
        <f t="shared" si="60"/>
        <v>= ( 0,85 - 1) * 4,62% * 0 * 0 =</v>
      </c>
      <c r="O161" s="470" t="str">
        <f t="shared" si="60"/>
        <v>= ( 0,85 - 1) * 4,62% * 0 * 0 =</v>
      </c>
      <c r="P161" s="472" t="str">
        <f>"= "&amp;IF(LEFT(P7)="N","( "&amp;ROUND(P26,4)&amp;" - "&amp;P10&amp;") * 4,8% * "&amp;P96&amp;" * "&amp;MAX((P23-P24),0)*P97,"( "&amp;ROUND(P26,4)&amp;" - "&amp;P10&amp;") * 4,62% * "&amp;P96&amp;" * "&amp;MAX((P23-P24),0))&amp;" ="</f>
        <v>= ( 0 - 0,9) * 4,62% * 0 * 0 =</v>
      </c>
      <c r="Q161" s="472" t="str">
        <f>"= "&amp;IF(LEFT(Q7)="N","( "&amp;ROUND(Q26,4)&amp;" - "&amp;Q10&amp;") * 4,8% * "&amp;Q96&amp;" * "&amp;MAX((Q23-Q24),0)*Q97,"( "&amp;ROUND(Q26,4)&amp;" - "&amp;Q10&amp;") * 4,62% * "&amp;Q96&amp;" * "&amp;MAX((Q23-Q24),0))&amp;" ="</f>
        <v>= ( 0 - 0,9) * 4,62% * 0 * 0 =</v>
      </c>
      <c r="R161" s="472" t="str">
        <f>"= "&amp;IF(LEFT(R7)="N","( "&amp;ROUND(R26,4)&amp;" - "&amp;R10&amp;") * 4,8% * "&amp;R96&amp;" * "&amp;MAX((R23-R24),0)*R97,"( "&amp;ROUND(R26,4)&amp;" - "&amp;R10&amp;") * 4,62% * "&amp;R96&amp;" * "&amp;MAX((R23-R24),0))&amp;" ="</f>
        <v>= ( 0 - 0,9) * 4,62% * 0 * 15 =</v>
      </c>
    </row>
    <row r="162" spans="2:18" s="2" customFormat="1">
      <c r="B162" s="467">
        <f t="shared" si="52"/>
        <v>16</v>
      </c>
      <c r="C162" s="468"/>
      <c r="D162" s="468"/>
      <c r="E162" s="468"/>
      <c r="F162" s="471" t="s">
        <v>62</v>
      </c>
      <c r="G162" s="470" t="str">
        <f>SUBSTITUTE(TRIM("=SUM("&amp;MAX(G33-8000,0)&amp;" "&amp;G34&amp;" "&amp;G35&amp;" "&amp;G36&amp;" "&amp;G37&amp;" "&amp;G39&amp;" "&amp;G40&amp;" "&amp;G41&amp;" "&amp;G42&amp;" "&amp;G43&amp;")")," ","; ")&amp;" ="</f>
        <v>=SUM(1000; ) =</v>
      </c>
      <c r="H162" s="470" t="str">
        <f t="shared" ref="H162:R162" si="61">SUBSTITUTE(TRIM("=SUM("&amp;MAX(H33-8000,0)&amp;" "&amp;H34&amp;" "&amp;H35&amp;" "&amp;H36&amp;" "&amp;H37&amp;" "&amp;H39&amp;" "&amp;H40&amp;" "&amp;H41&amp;" "&amp;H42&amp;" "&amp;H43&amp;")")," ","; ")&amp;" ="</f>
        <v>=SUM(0; ) =</v>
      </c>
      <c r="I162" s="470" t="str">
        <f t="shared" si="61"/>
        <v>=SUM(0; ) =</v>
      </c>
      <c r="J162" s="470" t="str">
        <f t="shared" si="61"/>
        <v>=SUM(0; ) =</v>
      </c>
      <c r="K162" s="470" t="str">
        <f t="shared" si="61"/>
        <v>=SUM(0; ) =</v>
      </c>
      <c r="L162" s="470" t="str">
        <f t="shared" si="61"/>
        <v>=SUM(0; ) =</v>
      </c>
      <c r="M162" s="470" t="str">
        <f t="shared" si="61"/>
        <v>=SUM(0; ) =</v>
      </c>
      <c r="N162" s="470" t="str">
        <f t="shared" si="61"/>
        <v>=SUM(0; ) =</v>
      </c>
      <c r="O162" s="470" t="str">
        <f t="shared" si="61"/>
        <v>=SUM(0; ) =</v>
      </c>
      <c r="P162" s="470" t="str">
        <f t="shared" si="61"/>
        <v>=SUM(0; ) =</v>
      </c>
      <c r="Q162" s="470" t="str">
        <f t="shared" si="61"/>
        <v>=SUM(0; ) =</v>
      </c>
      <c r="R162" s="470" t="str">
        <f t="shared" si="61"/>
        <v>=SUM(0; ) =</v>
      </c>
    </row>
    <row r="163" spans="2:18" s="2" customFormat="1">
      <c r="B163" s="467">
        <f t="shared" si="52"/>
        <v>17</v>
      </c>
      <c r="C163" s="468"/>
      <c r="D163" s="468"/>
      <c r="E163" s="468"/>
      <c r="F163" s="473" t="s">
        <v>1</v>
      </c>
      <c r="G163" s="470" t="str">
        <f>SUBSTITUTE(TRIM("=SUM("&amp;G30&amp;" * "&amp;$D30&amp;" "&amp;G31&amp;" * "&amp;$D31&amp;" "&amp;G32&amp;" "&amp;MIN(G33,8000)&amp;")")," ","; ")&amp;" ="</f>
        <v>=SUM(; *; 1,94; *; 3,54; 8000) =</v>
      </c>
      <c r="H163" s="470" t="str">
        <f>SUBSTITUTE(TRIM("=SUM("&amp;H30&amp;" * "&amp;$D30&amp;" "&amp;H31&amp;" * "&amp;$D31&amp;" "&amp;H32&amp;" "&amp;MIN(H33,8000)&amp;")")," ","; ")&amp;" ="</f>
        <v>=SUM(; *; 1,94; *; 3,54; 8000) =</v>
      </c>
      <c r="I163" s="470" t="str">
        <f>SUBSTITUTE(TRIM("=SUM("&amp;I30&amp;" * "&amp;$D30&amp;" "&amp;I31&amp;" * "&amp;$D31&amp;" "&amp;I32&amp;" "&amp;MIN(I33,8000)&amp;")")," ","; ")&amp;" ="</f>
        <v>=SUM(; *; 1,94; *; 3,54; 8000) =</v>
      </c>
      <c r="J163" s="470" t="str">
        <f>SUBSTITUTE(TRIM("=SUM("&amp;J30&amp;" * "&amp;$D30&amp;" "&amp;J31&amp;" * "&amp;$D31&amp;" "&amp;J32&amp;" "&amp;MIN(J33,8000)&amp;")")," ","; ")&amp;" ="</f>
        <v>=SUM(; *; 1,94; *; 3,54; 8000) =</v>
      </c>
      <c r="K163" s="470" t="str">
        <f>SUBSTITUTE(TRIM("=SUM("&amp;K30&amp;" * "&amp;$D30&amp;" "&amp;K31&amp;" * "&amp;$D31&amp;" "&amp;K32&amp;" "&amp;MIN(K33,8000)&amp;")")," ","; ")&amp;" ="</f>
        <v>=SUM(; *; 1,94; *; 3,54; 8000) =</v>
      </c>
      <c r="L163" s="472" t="str">
        <f>SUBSTITUTE(TRIM("=SUM("&amp;L30&amp;" * "&amp;$E30&amp;" "&amp;L31&amp;" * "&amp;$E31&amp;" "&amp;L32&amp;" "&amp;MIN(L33,8000)&amp;")")," ","; ")&amp;" ="</f>
        <v>=SUM(; *; *; 8000) =</v>
      </c>
      <c r="M163" s="472" t="str">
        <f t="shared" ref="M163:R163" si="62">SUBSTITUTE(TRIM("=SUM("&amp;M30&amp;" * "&amp;$E30&amp;" "&amp;M31&amp;" * "&amp;$E31&amp;" "&amp;M32&amp;" "&amp;MIN(M33,8000)&amp;")")," ","; ")&amp;" ="</f>
        <v>=SUM(; *; *; 8000) =</v>
      </c>
      <c r="N163" s="472" t="str">
        <f t="shared" si="62"/>
        <v>=SUM(; *; *; 8000) =</v>
      </c>
      <c r="O163" s="472" t="str">
        <f t="shared" si="62"/>
        <v>=SUM(; *; *; 8000) =</v>
      </c>
      <c r="P163" s="472" t="str">
        <f t="shared" si="62"/>
        <v>=SUM(; *; *; 8000) =</v>
      </c>
      <c r="Q163" s="472" t="str">
        <f t="shared" si="62"/>
        <v>=SUM(; *; *; 8000) =</v>
      </c>
      <c r="R163" s="472" t="str">
        <f t="shared" si="62"/>
        <v>=SUM(; *; *; 8000) =</v>
      </c>
    </row>
    <row r="164" spans="2:18" s="2" customFormat="1">
      <c r="B164" s="467">
        <f t="shared" si="52"/>
        <v>18</v>
      </c>
      <c r="C164" s="468"/>
      <c r="D164" s="468"/>
      <c r="E164" s="468"/>
      <c r="F164" s="474" t="s">
        <v>33</v>
      </c>
      <c r="G164" s="470"/>
      <c r="H164" s="470"/>
      <c r="I164" s="470"/>
      <c r="J164" s="470"/>
      <c r="K164" s="470"/>
      <c r="L164" s="470"/>
      <c r="M164" s="470"/>
      <c r="N164" s="470"/>
      <c r="O164" s="470"/>
      <c r="P164" s="470"/>
      <c r="Q164" s="470"/>
      <c r="R164" s="470"/>
    </row>
    <row r="165" spans="2:18" s="2" customFormat="1">
      <c r="B165" s="467">
        <f t="shared" si="52"/>
        <v>19</v>
      </c>
      <c r="C165" s="468"/>
      <c r="D165" s="468"/>
      <c r="E165" s="468"/>
      <c r="F165" s="469" t="s">
        <v>247</v>
      </c>
      <c r="G165" s="470" t="str">
        <f t="shared" ref="G165:R165" si="63">"= "&amp;ROUND(VLOOKUP(G11,Skalalontabel12,7,0)*G$8,0)&amp;" / 12  * "&amp;TEXT(G$10,"0,0000")&amp;" * "&amp;G5&amp;"% / 3 ="</f>
        <v>= 227638 / 12  * 1,0000 * 14,7% / 3 =</v>
      </c>
      <c r="H165" s="470" t="str">
        <f t="shared" si="63"/>
        <v>= 227638 / 12  * 1,0000 * 14,7% / 3 =</v>
      </c>
      <c r="I165" s="470" t="str">
        <f t="shared" si="63"/>
        <v>= 0 / 12  * 1,0000 * 14,7% / 3 =</v>
      </c>
      <c r="J165" s="470" t="str">
        <f t="shared" si="63"/>
        <v>= 0 / 12  * 1,0000 * 14,7% / 3 =</v>
      </c>
      <c r="K165" s="470" t="str">
        <f t="shared" si="63"/>
        <v>= 0 / 12  * 1,0000 * 14,7% / 3 =</v>
      </c>
      <c r="L165" s="470" t="str">
        <f t="shared" si="63"/>
        <v>= 0 / 12  * 1,0000 * 14,7% / 3 =</v>
      </c>
      <c r="M165" s="470" t="str">
        <f t="shared" si="63"/>
        <v>= 0 / 12  * 1,0000 * 14,7% / 3 =</v>
      </c>
      <c r="N165" s="470" t="str">
        <f t="shared" si="63"/>
        <v>= 0 / 12  * 1,0000 * 14,7% / 3 =</v>
      </c>
      <c r="O165" s="470" t="str">
        <f t="shared" si="63"/>
        <v>= 0 / 12  * 1,0000 * 14,7% / 3 =</v>
      </c>
      <c r="P165" s="470" t="str">
        <f t="shared" si="63"/>
        <v>= 0 / 12  * 0,9000 * 14,7% / 3 =</v>
      </c>
      <c r="Q165" s="470" t="str">
        <f t="shared" si="63"/>
        <v>= 0 / 12  * 0,9000 * 14,7% / 3 =</v>
      </c>
      <c r="R165" s="470" t="str">
        <f t="shared" si="63"/>
        <v>= 0 / 12  * 0,9000 * 14,7% / 3 =</v>
      </c>
    </row>
    <row r="166" spans="2:18" s="2" customFormat="1">
      <c r="B166" s="467">
        <f t="shared" si="52"/>
        <v>20</v>
      </c>
      <c r="C166" s="468"/>
      <c r="D166" s="468"/>
      <c r="E166" s="468"/>
      <c r="F166" s="471" t="s">
        <v>158</v>
      </c>
      <c r="G166" s="470" t="str">
        <f t="shared" ref="G166:G174" si="64">IF($C49&gt;0,"= "&amp;G49&amp;" * "&amp;G$5&amp;"% / 3 =")</f>
        <v>= 0 * 14,7% / 3 =</v>
      </c>
      <c r="H166" s="470" t="str">
        <f t="shared" ref="H166:R174" si="65">IF($C49&gt;0,H49&amp;" * "&amp;H$5&amp;"% / 3 =")</f>
        <v>0 * 14,7% / 3 =</v>
      </c>
      <c r="I166" s="470" t="str">
        <f t="shared" si="65"/>
        <v>0 * 14,7% / 3 =</v>
      </c>
      <c r="J166" s="470" t="str">
        <f t="shared" si="65"/>
        <v>0 * 14,7% / 3 =</v>
      </c>
      <c r="K166" s="470" t="str">
        <f t="shared" si="65"/>
        <v>0 * 14,7% / 3 =</v>
      </c>
      <c r="L166" s="470" t="str">
        <f t="shared" si="65"/>
        <v>0 * 14,7% / 3 =</v>
      </c>
      <c r="M166" s="470" t="str">
        <f t="shared" si="65"/>
        <v>0 * 14,7% / 3 =</v>
      </c>
      <c r="N166" s="470" t="str">
        <f t="shared" si="65"/>
        <v>0 * 14,7% / 3 =</v>
      </c>
      <c r="O166" s="470" t="str">
        <f t="shared" si="65"/>
        <v>0 * 14,7% / 3 =</v>
      </c>
      <c r="P166" s="470" t="str">
        <f t="shared" si="65"/>
        <v>0 * 14,7% / 3 =</v>
      </c>
      <c r="Q166" s="470" t="str">
        <f t="shared" si="65"/>
        <v>0 * 14,7% / 3 =</v>
      </c>
      <c r="R166" s="470" t="str">
        <f t="shared" si="65"/>
        <v>0 * 14,7% / 3 =</v>
      </c>
    </row>
    <row r="167" spans="2:18" s="2" customFormat="1">
      <c r="B167" s="467">
        <f t="shared" si="52"/>
        <v>21</v>
      </c>
      <c r="C167" s="468"/>
      <c r="D167" s="468"/>
      <c r="E167" s="468"/>
      <c r="F167" s="471" t="s">
        <v>32</v>
      </c>
      <c r="G167" s="470" t="str">
        <f t="shared" si="64"/>
        <v>= 0 * 14,7% / 3 =</v>
      </c>
      <c r="H167" s="470" t="str">
        <f t="shared" si="65"/>
        <v>0 * 14,7% / 3 =</v>
      </c>
      <c r="I167" s="470" t="str">
        <f t="shared" si="65"/>
        <v>0 * 14,7% / 3 =</v>
      </c>
      <c r="J167" s="470" t="str">
        <f t="shared" si="65"/>
        <v>0 * 14,7% / 3 =</v>
      </c>
      <c r="K167" s="470" t="str">
        <f t="shared" si="65"/>
        <v>0 * 14,7% / 3 =</v>
      </c>
      <c r="L167" s="470" t="str">
        <f t="shared" si="65"/>
        <v>0 * 14,7% / 3 =</v>
      </c>
      <c r="M167" s="470" t="str">
        <f t="shared" si="65"/>
        <v>0 * 14,7% / 3 =</v>
      </c>
      <c r="N167" s="470" t="str">
        <f t="shared" si="65"/>
        <v>0 * 14,7% / 3 =</v>
      </c>
      <c r="O167" s="470" t="str">
        <f t="shared" si="65"/>
        <v>0 * 14,7% / 3 =</v>
      </c>
      <c r="P167" s="470" t="str">
        <f t="shared" si="65"/>
        <v>0 * 14,7% / 3 =</v>
      </c>
      <c r="Q167" s="470" t="str">
        <f t="shared" si="65"/>
        <v>0 * 14,7% / 3 =</v>
      </c>
      <c r="R167" s="470" t="str">
        <f t="shared" si="65"/>
        <v>0 * 14,7% / 3 =</v>
      </c>
    </row>
    <row r="168" spans="2:18" s="2" customFormat="1">
      <c r="B168" s="467">
        <f t="shared" si="52"/>
        <v>22</v>
      </c>
      <c r="C168" s="468"/>
      <c r="D168" s="468"/>
      <c r="E168" s="468"/>
      <c r="F168" s="471" t="s">
        <v>65</v>
      </c>
      <c r="G168" s="470" t="str">
        <f t="shared" si="64"/>
        <v>= 0 * 14,7% / 3 =</v>
      </c>
      <c r="H168" s="470" t="str">
        <f t="shared" si="65"/>
        <v>0 * 14,7% / 3 =</v>
      </c>
      <c r="I168" s="470" t="str">
        <f t="shared" si="65"/>
        <v>0 * 14,7% / 3 =</v>
      </c>
      <c r="J168" s="470" t="str">
        <f t="shared" si="65"/>
        <v>0 * 14,7% / 3 =</v>
      </c>
      <c r="K168" s="470" t="str">
        <f t="shared" si="65"/>
        <v>0 * 14,7% / 3 =</v>
      </c>
      <c r="L168" s="470" t="str">
        <f t="shared" si="65"/>
        <v>0 * 14,7% / 3 =</v>
      </c>
      <c r="M168" s="470" t="str">
        <f t="shared" si="65"/>
        <v>0 * 14,7% / 3 =</v>
      </c>
      <c r="N168" s="470" t="str">
        <f t="shared" si="65"/>
        <v>0 * 14,7% / 3 =</v>
      </c>
      <c r="O168" s="470" t="str">
        <f t="shared" si="65"/>
        <v>0 * 14,7% / 3 =</v>
      </c>
      <c r="P168" s="470" t="str">
        <f t="shared" si="65"/>
        <v>0 * 14,7% / 3 =</v>
      </c>
      <c r="Q168" s="470" t="str">
        <f t="shared" si="65"/>
        <v>0 * 14,7% / 3 =</v>
      </c>
      <c r="R168" s="470" t="str">
        <f t="shared" si="65"/>
        <v>0 * 14,7% / 3 =</v>
      </c>
    </row>
    <row r="169" spans="2:18" s="2" customFormat="1">
      <c r="B169" s="467">
        <f t="shared" si="52"/>
        <v>23</v>
      </c>
      <c r="C169" s="468"/>
      <c r="D169" s="468"/>
      <c r="E169" s="468"/>
      <c r="F169" s="471" t="s">
        <v>66</v>
      </c>
      <c r="G169" s="470" t="str">
        <f t="shared" si="64"/>
        <v>= 0 * 14,7% / 3 =</v>
      </c>
      <c r="H169" s="470" t="str">
        <f t="shared" si="65"/>
        <v>0 * 14,7% / 3 =</v>
      </c>
      <c r="I169" s="470" t="str">
        <f t="shared" si="65"/>
        <v>0 * 14,7% / 3 =</v>
      </c>
      <c r="J169" s="470" t="str">
        <f t="shared" si="65"/>
        <v>0 * 14,7% / 3 =</v>
      </c>
      <c r="K169" s="470" t="str">
        <f t="shared" si="65"/>
        <v>0 * 14,7% / 3 =</v>
      </c>
      <c r="L169" s="470" t="str">
        <f t="shared" si="65"/>
        <v>0 * 14,7% / 3 =</v>
      </c>
      <c r="M169" s="470" t="str">
        <f t="shared" si="65"/>
        <v>0 * 14,7% / 3 =</v>
      </c>
      <c r="N169" s="470" t="str">
        <f t="shared" si="65"/>
        <v>0 * 14,7% / 3 =</v>
      </c>
      <c r="O169" s="470" t="str">
        <f t="shared" si="65"/>
        <v>0 * 14,7% / 3 =</v>
      </c>
      <c r="P169" s="470" t="str">
        <f t="shared" si="65"/>
        <v>0 * 14,7% / 3 =</v>
      </c>
      <c r="Q169" s="470" t="str">
        <f t="shared" si="65"/>
        <v>0 * 14,7% / 3 =</v>
      </c>
      <c r="R169" s="470" t="str">
        <f t="shared" si="65"/>
        <v>0 * 14,7% / 3 =</v>
      </c>
    </row>
    <row r="170" spans="2:18" s="2" customFormat="1">
      <c r="B170" s="467">
        <f t="shared" si="52"/>
        <v>24</v>
      </c>
      <c r="C170" s="468"/>
      <c r="D170" s="468"/>
      <c r="E170" s="468"/>
      <c r="F170" s="471" t="s">
        <v>17</v>
      </c>
      <c r="G170" s="470" t="str">
        <f t="shared" si="64"/>
        <v>= 0 * 14,7% / 3 =</v>
      </c>
      <c r="H170" s="470" t="str">
        <f t="shared" si="65"/>
        <v>0 * 14,7% / 3 =</v>
      </c>
      <c r="I170" s="470" t="str">
        <f t="shared" si="65"/>
        <v>0 * 14,7% / 3 =</v>
      </c>
      <c r="J170" s="470" t="str">
        <f t="shared" si="65"/>
        <v>0 * 14,7% / 3 =</v>
      </c>
      <c r="K170" s="470" t="str">
        <f t="shared" si="65"/>
        <v>0 * 14,7% / 3 =</v>
      </c>
      <c r="L170" s="470" t="str">
        <f t="shared" si="65"/>
        <v>0 * 14,7% / 3 =</v>
      </c>
      <c r="M170" s="470" t="str">
        <f t="shared" si="65"/>
        <v>0 * 14,7% / 3 =</v>
      </c>
      <c r="N170" s="470" t="str">
        <f t="shared" si="65"/>
        <v>0 * 14,7% / 3 =</v>
      </c>
      <c r="O170" s="470" t="str">
        <f t="shared" si="65"/>
        <v>0 * 14,7% / 3 =</v>
      </c>
      <c r="P170" s="470" t="str">
        <f t="shared" si="65"/>
        <v>0 * 14,7% / 3 =</v>
      </c>
      <c r="Q170" s="470" t="str">
        <f t="shared" si="65"/>
        <v>0 * 14,7% / 3 =</v>
      </c>
      <c r="R170" s="470" t="str">
        <f t="shared" si="65"/>
        <v>0 * 14,7% / 3 =</v>
      </c>
    </row>
    <row r="171" spans="2:18" s="2" customFormat="1">
      <c r="B171" s="467">
        <f t="shared" si="52"/>
        <v>25</v>
      </c>
      <c r="C171" s="468"/>
      <c r="D171" s="468"/>
      <c r="E171" s="468"/>
      <c r="F171" s="471" t="s">
        <v>18</v>
      </c>
      <c r="G171" s="470" t="str">
        <f t="shared" si="64"/>
        <v>= 0 * 14,7% / 3 =</v>
      </c>
      <c r="H171" s="470" t="str">
        <f t="shared" si="65"/>
        <v>0 * 14,7% / 3 =</v>
      </c>
      <c r="I171" s="470" t="str">
        <f t="shared" si="65"/>
        <v>0 * 14,7% / 3 =</v>
      </c>
      <c r="J171" s="470" t="str">
        <f t="shared" si="65"/>
        <v>0 * 14,7% / 3 =</v>
      </c>
      <c r="K171" s="470" t="str">
        <f t="shared" si="65"/>
        <v>0 * 14,7% / 3 =</v>
      </c>
      <c r="L171" s="470" t="str">
        <f t="shared" si="65"/>
        <v>0 * 14,7% / 3 =</v>
      </c>
      <c r="M171" s="470" t="str">
        <f t="shared" si="65"/>
        <v>0 * 14,7% / 3 =</v>
      </c>
      <c r="N171" s="470" t="str">
        <f t="shared" si="65"/>
        <v>0 * 14,7% / 3 =</v>
      </c>
      <c r="O171" s="470" t="str">
        <f t="shared" si="65"/>
        <v>0 * 14,7% / 3 =</v>
      </c>
      <c r="P171" s="470" t="str">
        <f t="shared" si="65"/>
        <v>0 * 14,7% / 3 =</v>
      </c>
      <c r="Q171" s="470" t="str">
        <f t="shared" si="65"/>
        <v>0 * 14,7% / 3 =</v>
      </c>
      <c r="R171" s="470" t="str">
        <f t="shared" si="65"/>
        <v>0 * 14,7% / 3 =</v>
      </c>
    </row>
    <row r="172" spans="2:18" s="2" customFormat="1">
      <c r="B172" s="467">
        <f t="shared" si="52"/>
        <v>26</v>
      </c>
      <c r="C172" s="468"/>
      <c r="D172" s="468"/>
      <c r="E172" s="468"/>
      <c r="F172" s="471" t="s">
        <v>19</v>
      </c>
      <c r="G172" s="470" t="str">
        <f t="shared" si="64"/>
        <v>= 0 * 14,7% / 3 =</v>
      </c>
      <c r="H172" s="470" t="str">
        <f t="shared" si="65"/>
        <v>0 * 14,7% / 3 =</v>
      </c>
      <c r="I172" s="470" t="str">
        <f t="shared" si="65"/>
        <v>0 * 14,7% / 3 =</v>
      </c>
      <c r="J172" s="470" t="str">
        <f t="shared" si="65"/>
        <v>0 * 14,7% / 3 =</v>
      </c>
      <c r="K172" s="470" t="str">
        <f t="shared" si="65"/>
        <v>0 * 14,7% / 3 =</v>
      </c>
      <c r="L172" s="470" t="str">
        <f t="shared" si="65"/>
        <v>0 * 14,7% / 3 =</v>
      </c>
      <c r="M172" s="470" t="str">
        <f t="shared" si="65"/>
        <v>0 * 14,7% / 3 =</v>
      </c>
      <c r="N172" s="470" t="str">
        <f t="shared" si="65"/>
        <v>0 * 14,7% / 3 =</v>
      </c>
      <c r="O172" s="470" t="str">
        <f t="shared" si="65"/>
        <v>0 * 14,7% / 3 =</v>
      </c>
      <c r="P172" s="470" t="str">
        <f t="shared" si="65"/>
        <v>0 * 14,7% / 3 =</v>
      </c>
      <c r="Q172" s="470" t="str">
        <f t="shared" si="65"/>
        <v>0 * 14,7% / 3 =</v>
      </c>
      <c r="R172" s="470" t="str">
        <f t="shared" si="65"/>
        <v>0 * 14,7% / 3 =</v>
      </c>
    </row>
    <row r="173" spans="2:18" s="2" customFormat="1">
      <c r="B173" s="467">
        <f t="shared" si="52"/>
        <v>27</v>
      </c>
      <c r="C173" s="468"/>
      <c r="D173" s="468"/>
      <c r="E173" s="468"/>
      <c r="F173" s="471" t="s">
        <v>20</v>
      </c>
      <c r="G173" s="470" t="str">
        <f t="shared" si="64"/>
        <v>= 0 * 14,7% / 3 =</v>
      </c>
      <c r="H173" s="470" t="str">
        <f t="shared" si="65"/>
        <v>0 * 14,7% / 3 =</v>
      </c>
      <c r="I173" s="470" t="str">
        <f t="shared" si="65"/>
        <v>0 * 14,7% / 3 =</v>
      </c>
      <c r="J173" s="470" t="str">
        <f t="shared" si="65"/>
        <v>0 * 14,7% / 3 =</v>
      </c>
      <c r="K173" s="470" t="str">
        <f t="shared" si="65"/>
        <v>0 * 14,7% / 3 =</v>
      </c>
      <c r="L173" s="470" t="str">
        <f t="shared" si="65"/>
        <v>0 * 14,7% / 3 =</v>
      </c>
      <c r="M173" s="470" t="str">
        <f t="shared" si="65"/>
        <v>0 * 14,7% / 3 =</v>
      </c>
      <c r="N173" s="470" t="str">
        <f t="shared" si="65"/>
        <v>0 * 14,7% / 3 =</v>
      </c>
      <c r="O173" s="470" t="str">
        <f t="shared" si="65"/>
        <v>0 * 14,7% / 3 =</v>
      </c>
      <c r="P173" s="470" t="str">
        <f t="shared" si="65"/>
        <v>0 * 14,7% / 3 =</v>
      </c>
      <c r="Q173" s="470" t="str">
        <f t="shared" si="65"/>
        <v>0 * 14,7% / 3 =</v>
      </c>
      <c r="R173" s="470" t="str">
        <f t="shared" si="65"/>
        <v>0 * 14,7% / 3 =</v>
      </c>
    </row>
    <row r="174" spans="2:18" s="2" customFormat="1">
      <c r="B174" s="467">
        <f t="shared" si="52"/>
        <v>28</v>
      </c>
      <c r="C174" s="468"/>
      <c r="D174" s="468"/>
      <c r="E174" s="468"/>
      <c r="F174" s="471" t="s">
        <v>0</v>
      </c>
      <c r="G174" s="470" t="str">
        <f t="shared" si="64"/>
        <v>= 0 * 14,7% / 3 =</v>
      </c>
      <c r="H174" s="470" t="str">
        <f t="shared" si="65"/>
        <v>0 * 14,7% / 3 =</v>
      </c>
      <c r="I174" s="470" t="str">
        <f t="shared" si="65"/>
        <v>0 * 14,7% / 3 =</v>
      </c>
      <c r="J174" s="470" t="str">
        <f t="shared" si="65"/>
        <v>0 * 14,7% / 3 =</v>
      </c>
      <c r="K174" s="470" t="str">
        <f t="shared" si="65"/>
        <v>0 * 14,7% / 3 =</v>
      </c>
      <c r="L174" s="470" t="str">
        <f t="shared" si="65"/>
        <v>0 * 14,7% / 3 =</v>
      </c>
      <c r="M174" s="470" t="str">
        <f t="shared" si="65"/>
        <v>0 * 14,7% / 3 =</v>
      </c>
      <c r="N174" s="470" t="str">
        <f t="shared" si="65"/>
        <v>0 * 14,7% / 3 =</v>
      </c>
      <c r="O174" s="470" t="str">
        <f t="shared" si="65"/>
        <v>0 * 14,7% / 3 =</v>
      </c>
      <c r="P174" s="470" t="str">
        <f t="shared" si="65"/>
        <v>0 * 14,7% / 3 =</v>
      </c>
      <c r="Q174" s="470" t="str">
        <f t="shared" si="65"/>
        <v>0 * 14,7% / 3 =</v>
      </c>
      <c r="R174" s="470" t="str">
        <f t="shared" si="65"/>
        <v>0 * 14,7% / 3 =</v>
      </c>
    </row>
    <row r="175" spans="2:18" s="2" customFormat="1">
      <c r="B175" s="467">
        <f t="shared" si="52"/>
        <v>29</v>
      </c>
      <c r="C175" s="468"/>
      <c r="D175" s="468"/>
      <c r="E175" s="468"/>
      <c r="F175" s="471" t="s">
        <v>73</v>
      </c>
      <c r="G175" s="470" t="str">
        <f t="shared" ref="G175:R176" si="66">"= "&amp;G60&amp;" * "&amp;G$5&amp;"% / 3 ="</f>
        <v>= 0 * 14,7% / 3 =</v>
      </c>
      <c r="H175" s="470" t="str">
        <f t="shared" si="66"/>
        <v>= 0 * 14,7% / 3 =</v>
      </c>
      <c r="I175" s="470" t="str">
        <f t="shared" si="66"/>
        <v>= 0 * 14,7% / 3 =</v>
      </c>
      <c r="J175" s="470" t="str">
        <f t="shared" si="66"/>
        <v>= 0 * 14,7% / 3 =</v>
      </c>
      <c r="K175" s="470" t="str">
        <f t="shared" si="66"/>
        <v>= 0 * 14,7% / 3 =</v>
      </c>
      <c r="L175" s="470" t="str">
        <f t="shared" si="66"/>
        <v>= 0 * 14,7% / 3 =</v>
      </c>
      <c r="M175" s="470" t="str">
        <f t="shared" si="66"/>
        <v>= 0 * 14,7% / 3 =</v>
      </c>
      <c r="N175" s="470" t="str">
        <f t="shared" si="66"/>
        <v>= 0 * 14,7% / 3 =</v>
      </c>
      <c r="O175" s="470" t="str">
        <f t="shared" si="66"/>
        <v>= 0 * 14,7% / 3 =</v>
      </c>
      <c r="P175" s="470" t="str">
        <f t="shared" si="66"/>
        <v>= 0 * 14,7% / 3 =</v>
      </c>
      <c r="Q175" s="470" t="str">
        <f t="shared" si="66"/>
        <v>= 0 * 14,7% / 3 =</v>
      </c>
      <c r="R175" s="470" t="str">
        <f t="shared" si="66"/>
        <v>= 0 * 14,7% / 3 =</v>
      </c>
    </row>
    <row r="176" spans="2:18" s="2" customFormat="1">
      <c r="B176" s="467">
        <f t="shared" si="52"/>
        <v>30</v>
      </c>
      <c r="C176" s="468"/>
      <c r="D176" s="468"/>
      <c r="E176" s="468"/>
      <c r="F176" s="475" t="s">
        <v>11</v>
      </c>
      <c r="G176" s="470" t="str">
        <f t="shared" si="66"/>
        <v>= 0 * 14,7% / 3 =</v>
      </c>
      <c r="H176" s="470" t="str">
        <f t="shared" si="66"/>
        <v>= 0 * 14,7% / 3 =</v>
      </c>
      <c r="I176" s="470" t="str">
        <f t="shared" si="66"/>
        <v>= 0 * 14,7% / 3 =</v>
      </c>
      <c r="J176" s="470" t="str">
        <f t="shared" si="66"/>
        <v>= 0 * 14,7% / 3 =</v>
      </c>
      <c r="K176" s="470" t="str">
        <f t="shared" si="66"/>
        <v>= 0 * 14,7% / 3 =</v>
      </c>
      <c r="L176" s="470" t="str">
        <f t="shared" si="66"/>
        <v>= 0 * 14,7% / 3 =</v>
      </c>
      <c r="M176" s="470" t="str">
        <f t="shared" si="66"/>
        <v>= 0 * 14,7% / 3 =</v>
      </c>
      <c r="N176" s="470" t="str">
        <f t="shared" si="66"/>
        <v>= 0 * 14,7% / 3 =</v>
      </c>
      <c r="O176" s="470" t="str">
        <f t="shared" si="66"/>
        <v>= 0 * 14,7% / 3 =</v>
      </c>
      <c r="P176" s="470" t="str">
        <f t="shared" si="66"/>
        <v>= 0 * 14,7% / 3 =</v>
      </c>
      <c r="Q176" s="470" t="str">
        <f t="shared" si="66"/>
        <v>= 0 * 14,7% / 3 =</v>
      </c>
      <c r="R176" s="470" t="str">
        <f t="shared" si="66"/>
        <v>= 0 * 14,7% / 3 =</v>
      </c>
    </row>
    <row r="177" spans="2:18" s="2" customFormat="1">
      <c r="B177" s="467">
        <f t="shared" si="52"/>
        <v>31</v>
      </c>
      <c r="C177" s="468"/>
      <c r="D177" s="468"/>
      <c r="E177" s="468"/>
      <c r="F177" s="473" t="s">
        <v>159</v>
      </c>
      <c r="G177" s="470" t="str">
        <f t="shared" ref="G177:R177" si="67">SUBSTITUTE(TRIM("=SUM("&amp;IF($G35&gt;0,G35&amp;" ","")&amp;IF($C39&lt;&gt;"",G39&amp;" ","")&amp;IF($C40&lt;&gt;"",G40&amp;" ","")&amp;IF($C41&lt;&gt;"",G41&amp;" ","")&amp;IF($C42&lt;&gt;"",G42&amp;" ","")&amp;IF($C43&lt;&gt;"",G43,"")&amp;")")," ","; ")&amp;" * "&amp;G5&amp;"% / 3 ="</f>
        <v>=SUM() * 14,7% / 3 =</v>
      </c>
      <c r="H177" s="470" t="str">
        <f t="shared" si="67"/>
        <v>=SUM() * 14,7% / 3 =</v>
      </c>
      <c r="I177" s="470" t="str">
        <f t="shared" si="67"/>
        <v>=SUM() * 14,7% / 3 =</v>
      </c>
      <c r="J177" s="470" t="str">
        <f t="shared" si="67"/>
        <v>=SUM() * 14,7% / 3 =</v>
      </c>
      <c r="K177" s="470" t="str">
        <f t="shared" si="67"/>
        <v>=SUM() * 14,7% / 3 =</v>
      </c>
      <c r="L177" s="470" t="str">
        <f t="shared" si="67"/>
        <v>=SUM() * 14,7% / 3 =</v>
      </c>
      <c r="M177" s="470" t="str">
        <f t="shared" si="67"/>
        <v>=SUM() * 14,7% / 3 =</v>
      </c>
      <c r="N177" s="470" t="str">
        <f t="shared" si="67"/>
        <v>=SUM() * 14,7% / 3 =</v>
      </c>
      <c r="O177" s="470" t="str">
        <f t="shared" si="67"/>
        <v>=SUM() * 14,7% / 3 =</v>
      </c>
      <c r="P177" s="470" t="str">
        <f t="shared" si="67"/>
        <v>=SUM() * 14,7% / 3 =</v>
      </c>
      <c r="Q177" s="470" t="str">
        <f t="shared" si="67"/>
        <v>=SUM() * 14,7% / 3 =</v>
      </c>
      <c r="R177" s="470" t="str">
        <f t="shared" si="67"/>
        <v>=SUM() * 14,7% / 3 =</v>
      </c>
    </row>
    <row r="178" spans="2:18" s="2" customFormat="1" ht="14" thickBot="1">
      <c r="B178" s="467">
        <f t="shared" si="52"/>
        <v>32</v>
      </c>
      <c r="C178" s="468"/>
      <c r="D178" s="468"/>
      <c r="E178" s="468"/>
      <c r="F178" s="476" t="s">
        <v>63</v>
      </c>
      <c r="G178" s="470"/>
      <c r="H178" s="470"/>
      <c r="I178" s="470"/>
      <c r="J178" s="470"/>
      <c r="K178" s="470"/>
      <c r="L178" s="470"/>
      <c r="M178" s="470"/>
      <c r="N178" s="470"/>
      <c r="O178" s="470"/>
      <c r="P178" s="470"/>
      <c r="Q178" s="470"/>
      <c r="R178" s="470"/>
    </row>
    <row r="179" spans="2:18" s="2" customFormat="1" ht="14" thickTop="1">
      <c r="B179" s="467">
        <f t="shared" si="52"/>
        <v>33</v>
      </c>
      <c r="C179" s="468"/>
      <c r="D179" s="468"/>
      <c r="E179" s="468"/>
      <c r="F179" s="477" t="s">
        <v>31</v>
      </c>
      <c r="G179" s="470"/>
      <c r="H179" s="470"/>
      <c r="I179" s="470"/>
      <c r="J179" s="470"/>
      <c r="K179" s="470"/>
      <c r="L179" s="470"/>
      <c r="M179" s="470"/>
      <c r="N179" s="470"/>
      <c r="O179" s="470"/>
      <c r="P179" s="470"/>
      <c r="Q179" s="470"/>
      <c r="R179" s="470"/>
    </row>
    <row r="180" spans="2:18" s="2" customFormat="1">
      <c r="B180" s="467">
        <f t="shared" si="52"/>
        <v>34</v>
      </c>
      <c r="C180" s="468"/>
      <c r="D180" s="468"/>
      <c r="E180" s="468"/>
      <c r="F180" s="477" t="s">
        <v>26</v>
      </c>
      <c r="G180" s="470" t="str">
        <f>"= SUM(Lin. 1 - Lin. 14) + SUM(Lin 19 - Lin28) - "&amp;G79&amp;" ="</f>
        <v>= SUM(Lin. 1 - Lin. 14) + SUM(Lin 19 - Lin28) - 94,67 =</v>
      </c>
      <c r="H180" s="470" t="str">
        <f t="shared" ref="H180:R180" si="68">"= SUM(Lin. 1 - Lin. 14) + SUM(Lin 19 - Lin28) - "&amp;H79&amp;" ="</f>
        <v>= SUM(Lin. 1 - Lin. 14) + SUM(Lin 19 - Lin28) - 94,67 =</v>
      </c>
      <c r="I180" s="470" t="str">
        <f t="shared" si="68"/>
        <v>= SUM(Lin. 1 - Lin. 14) + SUM(Lin 19 - Lin28) - 94,67 =</v>
      </c>
      <c r="J180" s="470" t="str">
        <f t="shared" si="68"/>
        <v>= SUM(Lin. 1 - Lin. 14) + SUM(Lin 19 - Lin28) - 94,67 =</v>
      </c>
      <c r="K180" s="470" t="str">
        <f t="shared" si="68"/>
        <v>= SUM(Lin. 1 - Lin. 14) + SUM(Lin 19 - Lin28) - 94,67 =</v>
      </c>
      <c r="L180" s="470" t="str">
        <f t="shared" si="68"/>
        <v>= SUM(Lin. 1 - Lin. 14) + SUM(Lin 19 - Lin28) - 94,67 =</v>
      </c>
      <c r="M180" s="470" t="str">
        <f t="shared" si="68"/>
        <v>= SUM(Lin. 1 - Lin. 14) + SUM(Lin 19 - Lin28) - 94,67 =</v>
      </c>
      <c r="N180" s="470" t="str">
        <f t="shared" si="68"/>
        <v>= SUM(Lin. 1 - Lin. 14) + SUM(Lin 19 - Lin28) - 94,67 =</v>
      </c>
      <c r="O180" s="470" t="str">
        <f t="shared" si="68"/>
        <v>= SUM(Lin. 1 - Lin. 14) + SUM(Lin 19 - Lin28) - 94,67 =</v>
      </c>
      <c r="P180" s="470" t="str">
        <f t="shared" si="68"/>
        <v>= SUM(Lin. 1 - Lin. 14) + SUM(Lin 19 - Lin28) - 94,67 =</v>
      </c>
      <c r="Q180" s="470" t="str">
        <f t="shared" si="68"/>
        <v>= SUM(Lin. 1 - Lin. 14) + SUM(Lin 19 - Lin28) - 94,67 =</v>
      </c>
      <c r="R180" s="470" t="str">
        <f t="shared" si="68"/>
        <v>= SUM(Lin. 1 - Lin. 14) + SUM(Lin 19 - Lin28) - 94,67 =</v>
      </c>
    </row>
    <row r="181" spans="2:18" s="2" customFormat="1">
      <c r="B181" s="467">
        <f t="shared" si="52"/>
        <v>35</v>
      </c>
      <c r="C181" s="468"/>
      <c r="D181" s="468"/>
      <c r="E181" s="468"/>
      <c r="F181" s="478" t="s">
        <v>27</v>
      </c>
      <c r="G181" s="470" t="str">
        <f>"= "&amp;G80&amp;" * 8% (afrundet) ="</f>
        <v>= 21821,807 * 8% (afrundet) =</v>
      </c>
      <c r="H181" s="470" t="str">
        <f t="shared" ref="H181:R181" si="69">"= "&amp;H80&amp;" * 8% (afrundet) ="</f>
        <v>= 20194,66 * 8% (afrundet) =</v>
      </c>
      <c r="I181" s="470" t="str">
        <f t="shared" si="69"/>
        <v>= -94,67 * 8% (afrundet) =</v>
      </c>
      <c r="J181" s="470" t="str">
        <f t="shared" si="69"/>
        <v>= -94,67 * 8% (afrundet) =</v>
      </c>
      <c r="K181" s="470" t="str">
        <f t="shared" si="69"/>
        <v>= -94,67 * 8% (afrundet) =</v>
      </c>
      <c r="L181" s="470" t="str">
        <f t="shared" si="69"/>
        <v>= -94,67 * 8% (afrundet) =</v>
      </c>
      <c r="M181" s="470" t="str">
        <f t="shared" si="69"/>
        <v>= -94,67 * 8% (afrundet) =</v>
      </c>
      <c r="N181" s="470" t="str">
        <f t="shared" si="69"/>
        <v>= -94,67 * 8% (afrundet) =</v>
      </c>
      <c r="O181" s="470" t="str">
        <f t="shared" si="69"/>
        <v>= -94,67 * 8% (afrundet) =</v>
      </c>
      <c r="P181" s="470" t="str">
        <f t="shared" si="69"/>
        <v>= 538,42 * 8% (afrundet) =</v>
      </c>
      <c r="Q181" s="470" t="str">
        <f t="shared" si="69"/>
        <v>= -94,67 * 8% (afrundet) =</v>
      </c>
      <c r="R181" s="470" t="str">
        <f t="shared" si="69"/>
        <v>= -94,67 * 8% (afrundet) =</v>
      </c>
    </row>
    <row r="182" spans="2:18" s="2" customFormat="1">
      <c r="B182" s="467">
        <f t="shared" si="52"/>
        <v>36</v>
      </c>
      <c r="C182" s="468"/>
      <c r="D182" s="468"/>
      <c r="E182" s="468"/>
      <c r="F182" s="478" t="s">
        <v>28</v>
      </c>
      <c r="G182" s="470" t="str">
        <f>"= "&amp;G80&amp;" - "&amp;G81&amp;" ="</f>
        <v>= 21821,807 - 1746 =</v>
      </c>
      <c r="H182" s="470" t="str">
        <f t="shared" ref="H182:R182" si="70">"= "&amp;H80&amp;" - "&amp;H81&amp;" ="</f>
        <v>= 20194,66 - 1616 =</v>
      </c>
      <c r="I182" s="470" t="str">
        <f t="shared" si="70"/>
        <v>= -94,67 - -8 =</v>
      </c>
      <c r="J182" s="470" t="str">
        <f t="shared" si="70"/>
        <v>= -94,67 - -8 =</v>
      </c>
      <c r="K182" s="470" t="str">
        <f t="shared" si="70"/>
        <v>= -94,67 - -8 =</v>
      </c>
      <c r="L182" s="470" t="str">
        <f t="shared" si="70"/>
        <v>= -94,67 - -8 =</v>
      </c>
      <c r="M182" s="470" t="str">
        <f t="shared" si="70"/>
        <v>= -94,67 - -8 =</v>
      </c>
      <c r="N182" s="470" t="str">
        <f t="shared" si="70"/>
        <v>= -94,67 - -8 =</v>
      </c>
      <c r="O182" s="470" t="str">
        <f t="shared" si="70"/>
        <v>= -94,67 - -8 =</v>
      </c>
      <c r="P182" s="470" t="str">
        <f t="shared" si="70"/>
        <v>= 538,42 - 43 =</v>
      </c>
      <c r="Q182" s="470" t="str">
        <f t="shared" si="70"/>
        <v>= -94,67 - -8 =</v>
      </c>
      <c r="R182" s="470" t="str">
        <f t="shared" si="70"/>
        <v>= -94,67 - -8 =</v>
      </c>
    </row>
    <row r="183" spans="2:18" s="2" customFormat="1">
      <c r="B183" s="467">
        <f t="shared" si="52"/>
        <v>37</v>
      </c>
      <c r="C183" s="468"/>
      <c r="D183" s="468"/>
      <c r="E183" s="468"/>
      <c r="F183" s="478" t="s">
        <v>34</v>
      </c>
      <c r="G183" s="470"/>
      <c r="H183" s="470"/>
      <c r="I183" s="470"/>
      <c r="J183" s="470"/>
      <c r="K183" s="470"/>
      <c r="L183" s="470"/>
      <c r="M183" s="470"/>
      <c r="N183" s="470"/>
      <c r="O183" s="470"/>
      <c r="P183" s="470"/>
      <c r="Q183" s="470"/>
      <c r="R183" s="470"/>
    </row>
    <row r="184" spans="2:18" s="2" customFormat="1">
      <c r="B184" s="467">
        <f t="shared" si="52"/>
        <v>38</v>
      </c>
      <c r="C184" s="468"/>
      <c r="D184" s="468"/>
      <c r="E184" s="468"/>
      <c r="F184" s="478" t="s">
        <v>29</v>
      </c>
      <c r="G184" s="470" t="str">
        <f>"= ("&amp;G82&amp;" - "&amp;G29&amp;") (afrundet) * "&amp;G28&amp;" / 100 ="</f>
        <v>= (20075,807 - 4000) (afrundet) * 40 / 100 =</v>
      </c>
      <c r="H184" s="470" t="str">
        <f t="shared" ref="H184:R184" si="71">"= ("&amp;H82&amp;" - "&amp;H29&amp;") (afrundet) * "&amp;H28&amp;" / 100 ="</f>
        <v>= (18578,66 - 4000) (afrundet) * 40 / 100 =</v>
      </c>
      <c r="I184" s="470" t="str">
        <f t="shared" si="71"/>
        <v>= (-86,67 - 4000) (afrundet) * 40 / 100 =</v>
      </c>
      <c r="J184" s="470" t="str">
        <f t="shared" si="71"/>
        <v>= (-86,67 - 4000) (afrundet) * 40 / 100 =</v>
      </c>
      <c r="K184" s="470" t="str">
        <f t="shared" si="71"/>
        <v>= (-86,67 - 4000) (afrundet) * 40 / 100 =</v>
      </c>
      <c r="L184" s="470" t="str">
        <f t="shared" si="71"/>
        <v>= (-86,67 - 4000) (afrundet) * 40 / 100 =</v>
      </c>
      <c r="M184" s="470" t="str">
        <f t="shared" si="71"/>
        <v>= (-86,67 - 4000) (afrundet) * 40 / 100 =</v>
      </c>
      <c r="N184" s="470" t="str">
        <f t="shared" si="71"/>
        <v>= (-86,67 - 4000) (afrundet) * 40 / 100 =</v>
      </c>
      <c r="O184" s="470" t="str">
        <f t="shared" si="71"/>
        <v>= (-86,67 - 4000) (afrundet) * 40 / 100 =</v>
      </c>
      <c r="P184" s="470" t="str">
        <f t="shared" si="71"/>
        <v>= (495,42 - 4000) (afrundet) * 40 / 100 =</v>
      </c>
      <c r="Q184" s="470" t="str">
        <f t="shared" si="71"/>
        <v>= (-86,67 - 4000) (afrundet) * 40 / 100 =</v>
      </c>
      <c r="R184" s="470" t="str">
        <f t="shared" si="71"/>
        <v>= (-86,67 - 4000) (afrundet) * 40 / 100 =</v>
      </c>
    </row>
    <row r="185" spans="2:18" s="2" customFormat="1">
      <c r="B185" s="467">
        <f t="shared" si="52"/>
        <v>39</v>
      </c>
      <c r="C185" s="468"/>
      <c r="D185" s="468"/>
      <c r="E185" s="468"/>
      <c r="F185" s="479" t="str">
        <f>"Feriegodtgørelsesgrundlag, aug-dec "&amp;Aar</f>
        <v>Feriegodtgørelsesgrundlag, aug-dec 2018</v>
      </c>
      <c r="G185" s="470"/>
      <c r="H185" s="470"/>
      <c r="I185" s="470"/>
      <c r="J185" s="470"/>
      <c r="K185" s="470"/>
      <c r="L185" s="470"/>
      <c r="M185" s="470"/>
      <c r="N185" s="470"/>
      <c r="O185" s="470"/>
      <c r="P185" s="470"/>
      <c r="Q185" s="470"/>
      <c r="R185" s="470"/>
    </row>
    <row r="186" spans="2:18" s="2" customFormat="1">
      <c r="B186" s="467">
        <f t="shared" si="52"/>
        <v>40</v>
      </c>
      <c r="C186" s="468"/>
      <c r="D186" s="468"/>
      <c r="E186" s="468"/>
      <c r="F186" s="478" t="str">
        <f>"Feriegodtgørelsesgrundlag, jan-juli "&amp;Aar+1</f>
        <v>Feriegodtgørelsesgrundlag, jan-juli 2019</v>
      </c>
      <c r="G186" s="470"/>
      <c r="H186" s="470"/>
      <c r="I186" s="470"/>
      <c r="J186" s="470"/>
      <c r="K186" s="470"/>
      <c r="L186" s="470"/>
      <c r="M186" s="470"/>
      <c r="N186" s="470"/>
      <c r="O186" s="470"/>
      <c r="P186" s="470"/>
      <c r="Q186" s="470"/>
      <c r="R186" s="470"/>
    </row>
    <row r="187" spans="2:18" s="2" customFormat="1">
      <c r="B187" s="467">
        <f t="shared" si="52"/>
        <v>41</v>
      </c>
      <c r="C187" s="468"/>
      <c r="D187" s="468"/>
      <c r="E187" s="468"/>
      <c r="F187" s="478" t="s">
        <v>134</v>
      </c>
      <c r="G187" s="470" t="str">
        <f>"= Lin. 43 ="</f>
        <v>= Lin. 43 =</v>
      </c>
      <c r="H187" s="470" t="str">
        <f t="shared" ref="H187:R187" si="72">"= Lin. 43 ="</f>
        <v>= Lin. 43 =</v>
      </c>
      <c r="I187" s="470" t="str">
        <f t="shared" si="72"/>
        <v>= Lin. 43 =</v>
      </c>
      <c r="J187" s="470" t="str">
        <f t="shared" si="72"/>
        <v>= Lin. 43 =</v>
      </c>
      <c r="K187" s="470" t="str">
        <f t="shared" si="72"/>
        <v>= Lin. 43 =</v>
      </c>
      <c r="L187" s="470" t="str">
        <f t="shared" si="72"/>
        <v>= Lin. 43 =</v>
      </c>
      <c r="M187" s="470" t="str">
        <f t="shared" si="72"/>
        <v>= Lin. 43 =</v>
      </c>
      <c r="N187" s="470" t="str">
        <f t="shared" si="72"/>
        <v>= Lin. 43 =</v>
      </c>
      <c r="O187" s="470" t="str">
        <f t="shared" si="72"/>
        <v>= Lin. 43 =</v>
      </c>
      <c r="P187" s="470" t="str">
        <f t="shared" si="72"/>
        <v>= Lin. 43 =</v>
      </c>
      <c r="Q187" s="470" t="str">
        <f t="shared" si="72"/>
        <v>= Lin. 43 =</v>
      </c>
      <c r="R187" s="470" t="str">
        <f t="shared" si="72"/>
        <v>= Lin. 43 =</v>
      </c>
    </row>
    <row r="188" spans="2:18" s="2" customFormat="1">
      <c r="B188" s="467">
        <f t="shared" si="52"/>
        <v>42</v>
      </c>
      <c r="C188" s="468"/>
      <c r="D188" s="468"/>
      <c r="E188" s="468"/>
      <c r="F188" s="478" t="s">
        <v>165</v>
      </c>
      <c r="G188" s="470" t="str">
        <f>"= Lin. 43 * 2 ="</f>
        <v>= Lin. 43 * 2 =</v>
      </c>
      <c r="H188" s="470" t="str">
        <f t="shared" ref="H188:R188" si="73">"= Lin. 43 * 2 ="</f>
        <v>= Lin. 43 * 2 =</v>
      </c>
      <c r="I188" s="470" t="str">
        <f t="shared" si="73"/>
        <v>= Lin. 43 * 2 =</v>
      </c>
      <c r="J188" s="470" t="str">
        <f t="shared" si="73"/>
        <v>= Lin. 43 * 2 =</v>
      </c>
      <c r="K188" s="470" t="str">
        <f t="shared" si="73"/>
        <v>= Lin. 43 * 2 =</v>
      </c>
      <c r="L188" s="470" t="str">
        <f t="shared" si="73"/>
        <v>= Lin. 43 * 2 =</v>
      </c>
      <c r="M188" s="470" t="str">
        <f t="shared" si="73"/>
        <v>= Lin. 43 * 2 =</v>
      </c>
      <c r="N188" s="470" t="str">
        <f t="shared" si="73"/>
        <v>= Lin. 43 * 2 =</v>
      </c>
      <c r="O188" s="470" t="str">
        <f t="shared" si="73"/>
        <v>= Lin. 43 * 2 =</v>
      </c>
      <c r="P188" s="470" t="str">
        <f t="shared" si="73"/>
        <v>= Lin. 43 * 2 =</v>
      </c>
      <c r="Q188" s="470" t="str">
        <f t="shared" si="73"/>
        <v>= Lin. 43 * 2 =</v>
      </c>
      <c r="R188" s="470" t="str">
        <f t="shared" si="73"/>
        <v>= Lin. 43 * 2 =</v>
      </c>
    </row>
    <row r="189" spans="2:18" s="2" customFormat="1">
      <c r="B189" s="467">
        <f t="shared" si="52"/>
        <v>43</v>
      </c>
      <c r="C189" s="468"/>
      <c r="D189" s="468"/>
      <c r="E189" s="468"/>
      <c r="F189" s="478" t="s">
        <v>13</v>
      </c>
      <c r="G189" s="470" t="str">
        <f>"= Lin. 44 * 2 ="</f>
        <v>= Lin. 44 * 2 =</v>
      </c>
      <c r="H189" s="470" t="str">
        <f t="shared" ref="H189:R189" si="74">"= Lin. 44 * 2 ="</f>
        <v>= Lin. 44 * 2 =</v>
      </c>
      <c r="I189" s="470" t="str">
        <f t="shared" si="74"/>
        <v>= Lin. 44 * 2 =</v>
      </c>
      <c r="J189" s="470" t="str">
        <f t="shared" si="74"/>
        <v>= Lin. 44 * 2 =</v>
      </c>
      <c r="K189" s="470" t="str">
        <f t="shared" si="74"/>
        <v>= Lin. 44 * 2 =</v>
      </c>
      <c r="L189" s="470" t="str">
        <f t="shared" si="74"/>
        <v>= Lin. 44 * 2 =</v>
      </c>
      <c r="M189" s="470" t="str">
        <f t="shared" si="74"/>
        <v>= Lin. 44 * 2 =</v>
      </c>
      <c r="N189" s="470" t="str">
        <f t="shared" si="74"/>
        <v>= Lin. 44 * 2 =</v>
      </c>
      <c r="O189" s="470" t="str">
        <f t="shared" si="74"/>
        <v>= Lin. 44 * 2 =</v>
      </c>
      <c r="P189" s="470" t="str">
        <f t="shared" si="74"/>
        <v>= Lin. 44 * 2 =</v>
      </c>
      <c r="Q189" s="470" t="str">
        <f t="shared" si="74"/>
        <v>= Lin. 44 * 2 =</v>
      </c>
      <c r="R189" s="470" t="str">
        <f t="shared" si="74"/>
        <v>= Lin. 44 * 2 =</v>
      </c>
    </row>
    <row r="190" spans="2:18" s="2" customFormat="1">
      <c r="B190" s="467">
        <f t="shared" si="52"/>
        <v>44</v>
      </c>
      <c r="C190" s="468"/>
      <c r="D190" s="468"/>
      <c r="E190" s="468"/>
      <c r="F190" s="478" t="s">
        <v>164</v>
      </c>
      <c r="G190" s="470" t="str">
        <f>"= Lin. 51 + Lin. 52 ="</f>
        <v>= Lin. 51 + Lin. 52 =</v>
      </c>
      <c r="H190" s="470" t="str">
        <f t="shared" ref="H190:R190" si="75">"= Lin. 51 + Lin. 52 ="</f>
        <v>= Lin. 51 + Lin. 52 =</v>
      </c>
      <c r="I190" s="470" t="str">
        <f t="shared" si="75"/>
        <v>= Lin. 51 + Lin. 52 =</v>
      </c>
      <c r="J190" s="470" t="str">
        <f t="shared" si="75"/>
        <v>= Lin. 51 + Lin. 52 =</v>
      </c>
      <c r="K190" s="470" t="str">
        <f t="shared" si="75"/>
        <v>= Lin. 51 + Lin. 52 =</v>
      </c>
      <c r="L190" s="470" t="str">
        <f t="shared" si="75"/>
        <v>= Lin. 51 + Lin. 52 =</v>
      </c>
      <c r="M190" s="470" t="str">
        <f t="shared" si="75"/>
        <v>= Lin. 51 + Lin. 52 =</v>
      </c>
      <c r="N190" s="470" t="str">
        <f t="shared" si="75"/>
        <v>= Lin. 51 + Lin. 52 =</v>
      </c>
      <c r="O190" s="470" t="str">
        <f t="shared" si="75"/>
        <v>= Lin. 51 + Lin. 52 =</v>
      </c>
      <c r="P190" s="470" t="str">
        <f t="shared" si="75"/>
        <v>= Lin. 51 + Lin. 52 =</v>
      </c>
      <c r="Q190" s="470" t="str">
        <f t="shared" si="75"/>
        <v>= Lin. 51 + Lin. 52 =</v>
      </c>
      <c r="R190" s="470" t="str">
        <f t="shared" si="75"/>
        <v>= Lin. 51 + Lin. 52 =</v>
      </c>
    </row>
    <row r="191" spans="2:18" s="2" customFormat="1">
      <c r="B191" s="467">
        <f t="shared" si="52"/>
        <v>45</v>
      </c>
      <c r="C191" s="468"/>
      <c r="D191" s="468"/>
      <c r="E191" s="468"/>
      <c r="F191" s="478" t="s">
        <v>35</v>
      </c>
      <c r="G191" s="470" t="str">
        <f>"= Lin. 44 + Lin. 53 ="</f>
        <v>= Lin. 44 + Lin. 53 =</v>
      </c>
      <c r="H191" s="470" t="str">
        <f t="shared" ref="H191:R191" si="76">"= Lin. 44 + Lin. 53 ="</f>
        <v>= Lin. 44 + Lin. 53 =</v>
      </c>
      <c r="I191" s="470" t="str">
        <f t="shared" si="76"/>
        <v>= Lin. 44 + Lin. 53 =</v>
      </c>
      <c r="J191" s="470" t="str">
        <f t="shared" si="76"/>
        <v>= Lin. 44 + Lin. 53 =</v>
      </c>
      <c r="K191" s="470" t="str">
        <f t="shared" si="76"/>
        <v>= Lin. 44 + Lin. 53 =</v>
      </c>
      <c r="L191" s="470" t="str">
        <f t="shared" si="76"/>
        <v>= Lin. 44 + Lin. 53 =</v>
      </c>
      <c r="M191" s="470" t="str">
        <f t="shared" si="76"/>
        <v>= Lin. 44 + Lin. 53 =</v>
      </c>
      <c r="N191" s="470" t="str">
        <f t="shared" si="76"/>
        <v>= Lin. 44 + Lin. 53 =</v>
      </c>
      <c r="O191" s="470" t="str">
        <f t="shared" si="76"/>
        <v>= Lin. 44 + Lin. 53 =</v>
      </c>
      <c r="P191" s="470" t="str">
        <f t="shared" si="76"/>
        <v>= Lin. 44 + Lin. 53 =</v>
      </c>
      <c r="Q191" s="470" t="str">
        <f t="shared" si="76"/>
        <v>= Lin. 44 + Lin. 53 =</v>
      </c>
      <c r="R191" s="470" t="str">
        <f t="shared" si="76"/>
        <v>= Lin. 44 + Lin. 53 =</v>
      </c>
    </row>
    <row r="192" spans="2:18" s="2" customFormat="1">
      <c r="B192" s="467">
        <f t="shared" si="52"/>
        <v>46</v>
      </c>
      <c r="C192" s="468"/>
      <c r="D192" s="468"/>
      <c r="E192" s="468"/>
      <c r="F192" s="478" t="s">
        <v>30</v>
      </c>
      <c r="G192" s="470"/>
      <c r="H192" s="470"/>
      <c r="I192" s="470"/>
      <c r="J192" s="470"/>
      <c r="K192" s="470"/>
      <c r="L192" s="470"/>
      <c r="M192" s="470"/>
      <c r="N192" s="470"/>
      <c r="O192" s="470"/>
      <c r="P192" s="470"/>
      <c r="Q192" s="470"/>
      <c r="R192" s="470"/>
    </row>
    <row r="193" spans="2:18" s="2" customFormat="1">
      <c r="B193" s="467">
        <f t="shared" si="52"/>
        <v>47</v>
      </c>
      <c r="C193" s="468"/>
      <c r="D193" s="468"/>
      <c r="E193" s="468"/>
      <c r="F193" s="479" t="s">
        <v>70</v>
      </c>
      <c r="G193" s="470" t="str">
        <f>"= "&amp;G64&amp;" - ( "&amp;G84&amp;" + "&amp;G79&amp;" + "&amp;G81&amp;" + "&amp;G92&amp;") - SUM(lin 57 : 59) ="</f>
        <v>= 29916,477 - ( 6428 + 94,67 + 1746 + 0) - SUM(lin 57 : 59) =</v>
      </c>
      <c r="H193" s="470" t="str">
        <f t="shared" ref="H193:R193" si="77">"= "&amp;H64&amp;" - ( "&amp;H84&amp;" + "&amp;H79&amp;" + "&amp;H81&amp;" + "&amp;H92&amp;") - SUM(lin 57 : 59) ="</f>
        <v>= 20289,33 - ( 5828 + 94,67 + 1616 + 0) - SUM(lin 57 : 59) =</v>
      </c>
      <c r="I193" s="470" t="str">
        <f t="shared" si="77"/>
        <v>= 0 - ( -1636 + 94,67 + -8 + 0) - SUM(lin 57 : 59) =</v>
      </c>
      <c r="J193" s="470" t="str">
        <f t="shared" si="77"/>
        <v>= 0 - ( -1636 + 94,67 + -8 + 0) - SUM(lin 57 : 59) =</v>
      </c>
      <c r="K193" s="470" t="str">
        <f t="shared" si="77"/>
        <v>= 0 - ( -1636 + 94,67 + -8 + 0) - SUM(lin 57 : 59) =</v>
      </c>
      <c r="L193" s="470" t="str">
        <f t="shared" si="77"/>
        <v>= 0 - ( -1636 + 94,67 + -8 + 0) - SUM(lin 57 : 59) =</v>
      </c>
      <c r="M193" s="470" t="str">
        <f t="shared" si="77"/>
        <v>= 0 - ( -1636 + 94,67 + -8 + 0) - SUM(lin 57 : 59) =</v>
      </c>
      <c r="N193" s="470" t="str">
        <f t="shared" si="77"/>
        <v>= 0 - ( -1636 + 94,67 + -8 + 0) - SUM(lin 57 : 59) =</v>
      </c>
      <c r="O193" s="470" t="str">
        <f t="shared" si="77"/>
        <v>= 0 - ( -1636 + 94,67 + -8 + 0) - SUM(lin 57 : 59) =</v>
      </c>
      <c r="P193" s="470" t="str">
        <f t="shared" si="77"/>
        <v>= 633,09 - ( -1404 + 94,67 + 43 + 0) - SUM(lin 57 : 59) =</v>
      </c>
      <c r="Q193" s="470" t="str">
        <f t="shared" si="77"/>
        <v>= 0 - ( -1636 + 94,67 + -8 + 0) - SUM(lin 57 : 59) =</v>
      </c>
      <c r="R193" s="470" t="str">
        <f t="shared" si="77"/>
        <v>= 0 - ( -1636 + 94,67 + -8 + 0) - SUM(lin 57 : 59) =</v>
      </c>
    </row>
    <row r="194" spans="2:18" s="2" customFormat="1" ht="14">
      <c r="B194" s="467">
        <f t="shared" si="52"/>
        <v>48</v>
      </c>
      <c r="C194" s="468"/>
      <c r="D194" s="468"/>
      <c r="E194" s="468"/>
      <c r="F194" s="480" t="str">
        <f>"Feriepengeberegningsgrundlag, jan-dec "&amp;Aar</f>
        <v>Feriepengeberegningsgrundlag, jan-dec 2018</v>
      </c>
      <c r="G194" s="470"/>
      <c r="H194" s="470"/>
      <c r="I194" s="470"/>
      <c r="J194" s="470"/>
      <c r="K194" s="470"/>
      <c r="L194" s="470"/>
      <c r="M194" s="470"/>
      <c r="N194" s="470"/>
      <c r="O194" s="470"/>
      <c r="P194" s="470"/>
      <c r="Q194" s="470"/>
      <c r="R194" s="470"/>
    </row>
    <row r="195" spans="2:18" s="2" customFormat="1" ht="14">
      <c r="B195" s="6"/>
      <c r="C195" s="468"/>
      <c r="D195" s="468"/>
      <c r="E195" s="468"/>
      <c r="F195" s="481" t="str">
        <f>"Feriepengeberegningsgrundlag, jan-jul "&amp;Aar+1</f>
        <v>Feriepengeberegningsgrundlag, jan-jul 2019</v>
      </c>
      <c r="G195" s="470"/>
      <c r="H195" s="470"/>
      <c r="I195" s="470"/>
      <c r="J195" s="470"/>
      <c r="K195" s="470"/>
      <c r="L195" s="470"/>
      <c r="M195" s="470"/>
      <c r="N195" s="470"/>
      <c r="O195" s="470"/>
      <c r="P195" s="470"/>
      <c r="Q195" s="470"/>
      <c r="R195" s="470"/>
    </row>
    <row r="196" spans="2:18" s="2" customFormat="1">
      <c r="B196" s="6"/>
      <c r="C196" s="6"/>
      <c r="D196" s="6"/>
      <c r="E196" s="6"/>
    </row>
    <row r="197" spans="2:18" s="2" customFormat="1">
      <c r="B197" s="6"/>
      <c r="C197" s="6"/>
      <c r="D197" s="6"/>
      <c r="E197" s="6"/>
    </row>
    <row r="198" spans="2:18" s="2" customFormat="1">
      <c r="B198" s="6"/>
      <c r="C198" s="6"/>
      <c r="D198" s="6"/>
      <c r="E198" s="6"/>
    </row>
    <row r="199" spans="2:18" s="2" customFormat="1">
      <c r="B199" s="6"/>
      <c r="C199" s="6"/>
      <c r="D199" s="6"/>
      <c r="E199" s="6"/>
    </row>
    <row r="200" spans="2:18" s="2" customFormat="1">
      <c r="B200" s="6"/>
      <c r="C200" s="6"/>
      <c r="D200" s="6"/>
      <c r="E200" s="6"/>
    </row>
    <row r="201" spans="2:18" s="2" customFormat="1">
      <c r="B201" s="6"/>
      <c r="C201" s="6"/>
      <c r="D201" s="6"/>
      <c r="E201" s="6"/>
    </row>
    <row r="202" spans="2:18" s="2" customFormat="1">
      <c r="B202" s="6"/>
      <c r="C202" s="6"/>
      <c r="D202" s="6"/>
      <c r="E202" s="6"/>
    </row>
    <row r="203" spans="2:18" s="2" customFormat="1">
      <c r="B203" s="6"/>
      <c r="C203" s="6"/>
      <c r="D203" s="6"/>
      <c r="E203" s="6"/>
    </row>
    <row r="204" spans="2:18" s="2" customFormat="1">
      <c r="B204" s="6"/>
      <c r="C204" s="6"/>
      <c r="D204" s="6"/>
      <c r="E204" s="6"/>
    </row>
    <row r="205" spans="2:18" s="2" customFormat="1">
      <c r="B205" s="6"/>
      <c r="C205" s="6"/>
      <c r="D205" s="6"/>
      <c r="E205" s="6"/>
    </row>
    <row r="206" spans="2:18" s="2" customFormat="1">
      <c r="B206" s="6"/>
      <c r="C206" s="6"/>
      <c r="D206" s="6"/>
      <c r="E206" s="6"/>
    </row>
    <row r="207" spans="2:18" s="2" customFormat="1">
      <c r="B207" s="6"/>
      <c r="C207" s="6"/>
      <c r="D207" s="6"/>
      <c r="E207" s="6"/>
    </row>
    <row r="208" spans="2:18" s="2" customFormat="1">
      <c r="B208" s="6"/>
      <c r="C208" s="6"/>
      <c r="D208" s="6"/>
      <c r="E208" s="6"/>
    </row>
    <row r="209" spans="1:19" s="2" customFormat="1">
      <c r="B209" s="6"/>
      <c r="C209" s="6"/>
      <c r="D209" s="6"/>
      <c r="E209" s="6"/>
    </row>
    <row r="210" spans="1:19" s="2" customFormat="1">
      <c r="B210" s="6"/>
      <c r="C210" s="6"/>
      <c r="D210" s="6"/>
      <c r="E210" s="6"/>
    </row>
    <row r="211" spans="1:19" s="2" customFormat="1">
      <c r="B211" s="6"/>
      <c r="C211" s="6"/>
      <c r="D211" s="6"/>
      <c r="E211" s="6"/>
    </row>
    <row r="212" spans="1:19" s="2" customFormat="1">
      <c r="B212" s="6"/>
      <c r="C212" s="6"/>
      <c r="D212" s="6"/>
      <c r="E212" s="6"/>
    </row>
    <row r="213" spans="1:19" s="2" customFormat="1">
      <c r="B213" s="6"/>
      <c r="C213" s="6"/>
      <c r="D213" s="6"/>
      <c r="E213" s="6"/>
    </row>
    <row r="214" spans="1:19" s="2" customFormat="1">
      <c r="B214" s="6"/>
      <c r="C214" s="6"/>
      <c r="D214" s="6"/>
      <c r="E214" s="6"/>
    </row>
    <row r="215" spans="1:19" s="2" customFormat="1">
      <c r="A215" s="25"/>
      <c r="B215" s="24"/>
      <c r="C215" s="24"/>
      <c r="D215" s="24"/>
      <c r="E215" s="24"/>
      <c r="F215" s="25"/>
      <c r="G215" s="25"/>
      <c r="H215" s="25"/>
      <c r="I215" s="25"/>
      <c r="J215" s="25"/>
      <c r="K215" s="25"/>
      <c r="L215" s="25"/>
      <c r="M215" s="25"/>
      <c r="N215" s="25"/>
      <c r="O215" s="25"/>
      <c r="P215" s="25"/>
      <c r="Q215" s="25"/>
      <c r="R215" s="25"/>
      <c r="S215" s="25"/>
    </row>
    <row r="216" spans="1:19" s="2" customFormat="1">
      <c r="A216" s="25"/>
      <c r="B216" s="24"/>
      <c r="C216" s="24"/>
      <c r="D216" s="24"/>
      <c r="E216" s="24"/>
      <c r="F216" s="25"/>
      <c r="G216" s="25"/>
      <c r="H216" s="25"/>
      <c r="I216" s="25"/>
      <c r="J216" s="25"/>
      <c r="K216" s="25"/>
      <c r="L216" s="25"/>
      <c r="M216" s="25"/>
      <c r="N216" s="25"/>
      <c r="O216" s="25"/>
      <c r="P216" s="25"/>
      <c r="Q216" s="25"/>
      <c r="R216" s="25"/>
      <c r="S216" s="25"/>
    </row>
    <row r="217" spans="1:19" s="2" customFormat="1">
      <c r="A217" s="25"/>
      <c r="B217" s="24"/>
      <c r="C217" s="24"/>
      <c r="D217" s="24"/>
      <c r="E217" s="24"/>
      <c r="F217" s="25"/>
      <c r="G217" s="25"/>
      <c r="H217" s="25"/>
      <c r="I217" s="25"/>
      <c r="J217" s="25"/>
      <c r="K217" s="25"/>
      <c r="L217" s="25"/>
      <c r="M217" s="25"/>
      <c r="N217" s="25"/>
      <c r="O217" s="25"/>
      <c r="P217" s="25"/>
      <c r="Q217" s="25"/>
      <c r="R217" s="25"/>
      <c r="S217" s="25"/>
    </row>
    <row r="218" spans="1:19" s="2" customFormat="1">
      <c r="A218" s="25"/>
      <c r="B218" s="24"/>
      <c r="C218" s="24"/>
      <c r="D218" s="24"/>
      <c r="E218" s="24"/>
      <c r="F218" s="25"/>
      <c r="G218" s="25"/>
      <c r="H218" s="25"/>
      <c r="I218" s="25"/>
      <c r="J218" s="25"/>
      <c r="K218" s="25"/>
      <c r="L218" s="25"/>
      <c r="M218" s="25"/>
      <c r="N218" s="25"/>
      <c r="O218" s="25"/>
      <c r="P218" s="25"/>
      <c r="Q218" s="25"/>
      <c r="R218" s="25"/>
      <c r="S218" s="25"/>
    </row>
    <row r="219" spans="1:19" s="2" customFormat="1">
      <c r="A219" s="25"/>
      <c r="B219" s="24"/>
      <c r="C219" s="24"/>
      <c r="D219" s="24"/>
      <c r="E219" s="24"/>
      <c r="F219" s="25"/>
      <c r="G219" s="25"/>
      <c r="H219" s="25"/>
      <c r="I219" s="25"/>
      <c r="J219" s="25"/>
      <c r="K219" s="25"/>
      <c r="L219" s="25"/>
      <c r="M219" s="25"/>
      <c r="N219" s="25"/>
      <c r="O219" s="25"/>
      <c r="P219" s="25"/>
      <c r="Q219" s="25"/>
      <c r="R219" s="25"/>
      <c r="S219" s="25"/>
    </row>
    <row r="220" spans="1:19" s="2" customFormat="1">
      <c r="A220" s="25"/>
      <c r="B220" s="24"/>
      <c r="C220" s="24"/>
      <c r="D220" s="24"/>
      <c r="E220" s="24"/>
      <c r="F220" s="25"/>
      <c r="G220" s="25"/>
      <c r="H220" s="25"/>
      <c r="I220" s="25"/>
      <c r="J220" s="25"/>
      <c r="K220" s="25"/>
      <c r="L220" s="25"/>
      <c r="M220" s="25"/>
      <c r="N220" s="25"/>
      <c r="O220" s="25"/>
      <c r="P220" s="25"/>
      <c r="Q220" s="25"/>
      <c r="R220" s="25"/>
      <c r="S220" s="25"/>
    </row>
    <row r="221" spans="1:19" s="2" customFormat="1">
      <c r="A221" s="25"/>
      <c r="B221" s="24"/>
      <c r="C221" s="24"/>
      <c r="D221" s="24"/>
      <c r="E221" s="24"/>
      <c r="F221" s="25"/>
      <c r="G221" s="25"/>
      <c r="H221" s="25"/>
      <c r="I221" s="25"/>
      <c r="J221" s="25"/>
      <c r="K221" s="25"/>
      <c r="L221" s="25"/>
      <c r="M221" s="25"/>
      <c r="N221" s="25"/>
      <c r="O221" s="25"/>
      <c r="P221" s="25"/>
      <c r="Q221" s="25"/>
      <c r="R221" s="25"/>
      <c r="S221" s="25"/>
    </row>
    <row r="222" spans="1:19" s="2" customFormat="1">
      <c r="A222" s="25"/>
      <c r="B222" s="24"/>
      <c r="C222" s="24"/>
      <c r="D222" s="24"/>
      <c r="E222" s="24"/>
      <c r="F222" s="25"/>
      <c r="G222" s="25"/>
      <c r="H222" s="25"/>
      <c r="I222" s="25"/>
      <c r="J222" s="25"/>
      <c r="K222" s="25"/>
      <c r="L222" s="25"/>
      <c r="M222" s="25"/>
      <c r="N222" s="25"/>
      <c r="O222" s="25"/>
      <c r="P222" s="25"/>
      <c r="Q222" s="25"/>
      <c r="R222" s="25"/>
      <c r="S222" s="25"/>
    </row>
    <row r="223" spans="1:19" s="2" customFormat="1">
      <c r="A223" s="25"/>
      <c r="B223" s="24"/>
      <c r="C223" s="24"/>
      <c r="D223" s="24"/>
      <c r="E223" s="24"/>
      <c r="F223" s="25"/>
      <c r="G223" s="25"/>
      <c r="H223" s="25"/>
      <c r="I223" s="25"/>
      <c r="J223" s="25"/>
      <c r="K223" s="25"/>
      <c r="L223" s="25"/>
      <c r="M223" s="25"/>
      <c r="N223" s="25"/>
      <c r="O223" s="25"/>
      <c r="P223" s="25"/>
      <c r="Q223" s="25"/>
      <c r="R223" s="25"/>
      <c r="S223" s="25"/>
    </row>
    <row r="224" spans="1:19" s="2" customFormat="1">
      <c r="A224" s="25"/>
      <c r="B224" s="24"/>
      <c r="C224" s="24"/>
      <c r="D224" s="24"/>
      <c r="E224" s="24"/>
      <c r="F224" s="25"/>
      <c r="G224" s="25"/>
      <c r="H224" s="25"/>
      <c r="I224" s="25"/>
      <c r="J224" s="25"/>
      <c r="K224" s="25"/>
      <c r="L224" s="25"/>
      <c r="M224" s="25"/>
      <c r="N224" s="25"/>
      <c r="O224" s="25"/>
      <c r="P224" s="25"/>
      <c r="Q224" s="25"/>
      <c r="R224" s="25"/>
      <c r="S224" s="25"/>
    </row>
    <row r="225" spans="1:19" s="2" customFormat="1">
      <c r="A225" s="25"/>
      <c r="B225" s="24"/>
      <c r="C225" s="24"/>
      <c r="D225" s="24"/>
      <c r="E225" s="24"/>
      <c r="F225" s="25"/>
      <c r="G225" s="25"/>
      <c r="H225" s="25"/>
      <c r="I225" s="25"/>
      <c r="J225" s="25"/>
      <c r="K225" s="25"/>
      <c r="L225" s="25"/>
      <c r="M225" s="25"/>
      <c r="N225" s="25"/>
      <c r="O225" s="25"/>
      <c r="P225" s="25"/>
      <c r="Q225" s="25"/>
      <c r="R225" s="25"/>
      <c r="S225" s="25"/>
    </row>
    <row r="226" spans="1:19" s="2" customFormat="1">
      <c r="A226" s="25"/>
      <c r="B226" s="24"/>
      <c r="C226" s="24"/>
      <c r="D226" s="24"/>
      <c r="E226" s="24"/>
      <c r="F226" s="25"/>
      <c r="G226" s="25"/>
      <c r="H226" s="25"/>
      <c r="I226" s="25"/>
      <c r="J226" s="25"/>
      <c r="K226" s="25"/>
      <c r="L226" s="25"/>
      <c r="M226" s="25"/>
      <c r="N226" s="25"/>
      <c r="O226" s="25"/>
      <c r="P226" s="25"/>
      <c r="Q226" s="25"/>
      <c r="R226" s="25"/>
      <c r="S226" s="25"/>
    </row>
    <row r="227" spans="1:19" s="2" customFormat="1">
      <c r="A227" s="25"/>
      <c r="B227" s="24"/>
      <c r="C227" s="24"/>
      <c r="D227" s="24"/>
      <c r="E227" s="24"/>
      <c r="F227" s="25"/>
      <c r="G227" s="25"/>
      <c r="H227" s="25"/>
      <c r="I227" s="25"/>
      <c r="J227" s="25"/>
      <c r="K227" s="25"/>
      <c r="L227" s="25"/>
      <c r="M227" s="25"/>
      <c r="N227" s="25"/>
      <c r="O227" s="25"/>
      <c r="P227" s="25"/>
      <c r="Q227" s="25"/>
      <c r="R227" s="25"/>
      <c r="S227" s="25"/>
    </row>
    <row r="228" spans="1:19" s="2" customFormat="1">
      <c r="A228" s="25"/>
      <c r="B228" s="24"/>
      <c r="C228" s="24"/>
      <c r="D228" s="24"/>
      <c r="E228" s="24"/>
      <c r="F228" s="25"/>
      <c r="G228" s="25"/>
      <c r="H228" s="25"/>
      <c r="I228" s="25"/>
      <c r="J228" s="25"/>
      <c r="K228" s="25"/>
      <c r="L228" s="25"/>
      <c r="M228" s="25"/>
      <c r="N228" s="25"/>
      <c r="O228" s="25"/>
      <c r="P228" s="25"/>
      <c r="Q228" s="25"/>
      <c r="R228" s="25"/>
      <c r="S228" s="25"/>
    </row>
    <row r="229" spans="1:19" s="2" customFormat="1">
      <c r="A229" s="25"/>
      <c r="B229" s="24"/>
      <c r="C229" s="24"/>
      <c r="D229" s="24"/>
      <c r="E229" s="24"/>
      <c r="F229" s="25"/>
      <c r="G229" s="25"/>
      <c r="H229" s="25"/>
      <c r="I229" s="25"/>
      <c r="J229" s="25"/>
      <c r="K229" s="25"/>
      <c r="L229" s="25"/>
      <c r="M229" s="25"/>
      <c r="N229" s="25"/>
      <c r="O229" s="25"/>
      <c r="P229" s="25"/>
      <c r="Q229" s="25"/>
      <c r="R229" s="25"/>
      <c r="S229" s="25"/>
    </row>
    <row r="230" spans="1:19" s="2" customFormat="1">
      <c r="A230" s="25"/>
      <c r="B230" s="24"/>
      <c r="C230" s="24"/>
      <c r="D230" s="24"/>
      <c r="E230" s="24"/>
      <c r="F230" s="25"/>
      <c r="G230" s="25"/>
      <c r="H230" s="25"/>
      <c r="I230" s="25"/>
      <c r="J230" s="25"/>
      <c r="K230" s="25"/>
      <c r="L230" s="25"/>
      <c r="M230" s="25"/>
      <c r="N230" s="25"/>
      <c r="O230" s="25"/>
      <c r="P230" s="25"/>
      <c r="Q230" s="25"/>
      <c r="R230" s="25"/>
      <c r="S230" s="25"/>
    </row>
    <row r="231" spans="1:19" s="2" customFormat="1">
      <c r="A231" s="25"/>
      <c r="B231" s="24"/>
      <c r="C231" s="24"/>
      <c r="D231" s="24"/>
      <c r="E231" s="24"/>
      <c r="F231" s="25"/>
      <c r="G231" s="25"/>
      <c r="H231" s="25"/>
      <c r="I231" s="25"/>
      <c r="J231" s="25"/>
      <c r="K231" s="25"/>
      <c r="L231" s="25"/>
      <c r="M231" s="25"/>
      <c r="N231" s="25"/>
      <c r="O231" s="25"/>
      <c r="P231" s="25"/>
      <c r="Q231" s="25"/>
      <c r="R231" s="25"/>
      <c r="S231" s="25"/>
    </row>
    <row r="232" spans="1:19" s="2" customFormat="1">
      <c r="A232" s="25"/>
      <c r="B232" s="24"/>
      <c r="C232" s="24"/>
      <c r="D232" s="24"/>
      <c r="E232" s="24"/>
      <c r="F232" s="25"/>
      <c r="G232" s="25"/>
      <c r="H232" s="25"/>
      <c r="I232" s="25"/>
      <c r="J232" s="25"/>
      <c r="K232" s="25"/>
      <c r="L232" s="25"/>
      <c r="M232" s="25"/>
      <c r="N232" s="25"/>
      <c r="O232" s="25"/>
      <c r="P232" s="25"/>
      <c r="Q232" s="25"/>
      <c r="R232" s="25"/>
      <c r="S232" s="25"/>
    </row>
    <row r="233" spans="1:19" s="2" customFormat="1">
      <c r="A233" s="25"/>
      <c r="B233" s="24"/>
      <c r="C233" s="24"/>
      <c r="D233" s="24"/>
      <c r="E233" s="24"/>
      <c r="F233" s="25"/>
      <c r="G233" s="25"/>
      <c r="H233" s="25"/>
      <c r="I233" s="25"/>
      <c r="J233" s="25"/>
      <c r="K233" s="25"/>
      <c r="L233" s="25"/>
      <c r="M233" s="25"/>
      <c r="N233" s="25"/>
      <c r="O233" s="25"/>
      <c r="P233" s="25"/>
      <c r="Q233" s="25"/>
      <c r="R233" s="25"/>
      <c r="S233" s="25"/>
    </row>
    <row r="234" spans="1:19" s="2" customFormat="1">
      <c r="A234" s="25"/>
      <c r="B234" s="24"/>
      <c r="C234" s="24"/>
      <c r="D234" s="24"/>
      <c r="E234" s="24"/>
      <c r="F234" s="25"/>
      <c r="G234" s="25"/>
      <c r="H234" s="25"/>
      <c r="I234" s="25"/>
      <c r="J234" s="25"/>
      <c r="K234" s="25"/>
      <c r="L234" s="25"/>
      <c r="M234" s="25"/>
      <c r="N234" s="25"/>
      <c r="O234" s="25"/>
      <c r="P234" s="25"/>
      <c r="Q234" s="25"/>
      <c r="R234" s="25"/>
      <c r="S234" s="25"/>
    </row>
    <row r="235" spans="1:19" s="2" customFormat="1">
      <c r="A235" s="25"/>
      <c r="B235" s="24"/>
      <c r="C235" s="24"/>
      <c r="D235" s="24"/>
      <c r="E235" s="24"/>
      <c r="F235" s="25"/>
      <c r="G235" s="25"/>
      <c r="H235" s="25"/>
      <c r="I235" s="25"/>
      <c r="J235" s="25"/>
      <c r="K235" s="25"/>
      <c r="L235" s="25"/>
      <c r="M235" s="25"/>
      <c r="N235" s="25"/>
      <c r="O235" s="25"/>
      <c r="P235" s="25"/>
      <c r="Q235" s="25"/>
      <c r="R235" s="25"/>
      <c r="S235" s="25"/>
    </row>
    <row r="236" spans="1:19" s="2" customFormat="1">
      <c r="A236" s="25"/>
      <c r="B236" s="24"/>
      <c r="C236" s="24"/>
      <c r="D236" s="24"/>
      <c r="E236" s="24"/>
      <c r="F236" s="25"/>
      <c r="G236" s="25"/>
      <c r="H236" s="25"/>
      <c r="I236" s="25"/>
      <c r="J236" s="25"/>
      <c r="K236" s="25"/>
      <c r="L236" s="25"/>
      <c r="M236" s="25"/>
      <c r="N236" s="25"/>
      <c r="O236" s="25"/>
      <c r="P236" s="25"/>
      <c r="Q236" s="25"/>
      <c r="R236" s="25"/>
      <c r="S236" s="25"/>
    </row>
    <row r="237" spans="1:19" s="2" customFormat="1">
      <c r="A237" s="25"/>
      <c r="B237" s="24"/>
      <c r="C237" s="24"/>
      <c r="D237" s="24"/>
      <c r="E237" s="24"/>
      <c r="F237" s="25"/>
      <c r="G237" s="25"/>
      <c r="H237" s="25"/>
      <c r="I237" s="25"/>
      <c r="J237" s="25"/>
      <c r="K237" s="25"/>
      <c r="L237" s="25"/>
      <c r="M237" s="25"/>
      <c r="N237" s="25"/>
      <c r="O237" s="25"/>
      <c r="P237" s="25"/>
      <c r="Q237" s="25"/>
      <c r="R237" s="25"/>
      <c r="S237" s="25"/>
    </row>
    <row r="238" spans="1:19" s="2" customFormat="1">
      <c r="A238" s="25"/>
      <c r="B238" s="24"/>
      <c r="C238" s="24"/>
      <c r="D238" s="24"/>
      <c r="E238" s="24"/>
      <c r="F238" s="25"/>
      <c r="G238" s="25"/>
      <c r="H238" s="25"/>
      <c r="I238" s="25"/>
      <c r="J238" s="25"/>
      <c r="K238" s="25"/>
      <c r="L238" s="25"/>
      <c r="M238" s="25"/>
      <c r="N238" s="25"/>
      <c r="O238" s="25"/>
      <c r="P238" s="25"/>
      <c r="Q238" s="25"/>
      <c r="R238" s="25"/>
      <c r="S238" s="25"/>
    </row>
    <row r="239" spans="1:19" s="2" customFormat="1">
      <c r="A239" s="25"/>
      <c r="B239" s="24"/>
      <c r="C239" s="24"/>
      <c r="D239" s="24"/>
      <c r="E239" s="24"/>
      <c r="F239" s="25"/>
      <c r="G239" s="25"/>
      <c r="H239" s="25"/>
      <c r="I239" s="25"/>
      <c r="J239" s="25"/>
      <c r="K239" s="25"/>
      <c r="L239" s="25"/>
      <c r="M239" s="25"/>
      <c r="N239" s="25"/>
      <c r="O239" s="25"/>
      <c r="P239" s="25"/>
      <c r="Q239" s="25"/>
      <c r="R239" s="25"/>
      <c r="S239" s="25"/>
    </row>
    <row r="240" spans="1:19" s="2" customFormat="1">
      <c r="A240" s="25"/>
      <c r="B240" s="24"/>
      <c r="C240" s="24"/>
      <c r="D240" s="24"/>
      <c r="E240" s="24"/>
      <c r="F240" s="25"/>
      <c r="G240" s="25"/>
      <c r="H240" s="25"/>
      <c r="I240" s="25"/>
      <c r="J240" s="25"/>
      <c r="K240" s="25"/>
      <c r="L240" s="25"/>
      <c r="M240" s="25"/>
      <c r="N240" s="25"/>
      <c r="O240" s="25"/>
      <c r="P240" s="25"/>
      <c r="Q240" s="25"/>
      <c r="R240" s="25"/>
      <c r="S240" s="25"/>
    </row>
    <row r="241" spans="1:19" s="2" customFormat="1">
      <c r="A241" s="25"/>
      <c r="B241" s="24"/>
      <c r="C241" s="24"/>
      <c r="D241" s="24"/>
      <c r="E241" s="24"/>
      <c r="F241" s="25"/>
      <c r="G241" s="25"/>
      <c r="H241" s="25"/>
      <c r="I241" s="25"/>
      <c r="J241" s="25"/>
      <c r="K241" s="25"/>
      <c r="L241" s="25"/>
      <c r="M241" s="25"/>
      <c r="N241" s="25"/>
      <c r="O241" s="25"/>
      <c r="P241" s="25"/>
      <c r="Q241" s="25"/>
      <c r="R241" s="25"/>
      <c r="S241" s="25"/>
    </row>
    <row r="242" spans="1:19" s="2" customFormat="1">
      <c r="A242" s="25"/>
      <c r="B242" s="24"/>
      <c r="C242" s="24"/>
      <c r="D242" s="24"/>
      <c r="E242" s="24"/>
      <c r="F242" s="25"/>
      <c r="G242" s="25"/>
      <c r="H242" s="25"/>
      <c r="I242" s="25"/>
      <c r="J242" s="25"/>
      <c r="K242" s="25"/>
      <c r="L242" s="25"/>
      <c r="M242" s="25"/>
      <c r="N242" s="25"/>
      <c r="O242" s="25"/>
      <c r="P242" s="25"/>
      <c r="Q242" s="25"/>
      <c r="R242" s="25"/>
      <c r="S242" s="25"/>
    </row>
    <row r="243" spans="1:19" s="2" customFormat="1">
      <c r="A243" s="25"/>
      <c r="B243" s="24"/>
      <c r="C243" s="24"/>
      <c r="D243" s="24"/>
      <c r="E243" s="24"/>
      <c r="F243" s="25"/>
      <c r="G243" s="25"/>
      <c r="H243" s="25"/>
      <c r="I243" s="25"/>
      <c r="J243" s="25"/>
      <c r="K243" s="25"/>
      <c r="L243" s="25"/>
      <c r="M243" s="25"/>
      <c r="N243" s="25"/>
      <c r="O243" s="25"/>
      <c r="P243" s="25"/>
      <c r="Q243" s="25"/>
      <c r="R243" s="25"/>
      <c r="S243" s="25"/>
    </row>
    <row r="244" spans="1:19" s="2" customFormat="1">
      <c r="A244" s="25"/>
      <c r="B244" s="24"/>
      <c r="C244" s="24"/>
      <c r="D244" s="24"/>
      <c r="E244" s="24"/>
      <c r="F244" s="25"/>
      <c r="G244" s="25"/>
      <c r="H244" s="25"/>
      <c r="I244" s="25"/>
      <c r="J244" s="25"/>
      <c r="K244" s="25"/>
      <c r="L244" s="25"/>
      <c r="M244" s="25"/>
      <c r="N244" s="25"/>
      <c r="O244" s="25"/>
      <c r="P244" s="25"/>
      <c r="Q244" s="25"/>
      <c r="R244" s="25"/>
      <c r="S244" s="25"/>
    </row>
    <row r="245" spans="1:19" s="2" customFormat="1">
      <c r="A245" s="25"/>
      <c r="B245" s="24"/>
      <c r="C245" s="24"/>
      <c r="D245" s="24"/>
      <c r="E245" s="24"/>
      <c r="F245" s="25"/>
      <c r="G245" s="25"/>
      <c r="H245" s="25"/>
      <c r="I245" s="25"/>
      <c r="J245" s="25"/>
      <c r="K245" s="25"/>
      <c r="L245" s="25"/>
      <c r="M245" s="25"/>
      <c r="N245" s="25"/>
      <c r="O245" s="25"/>
      <c r="P245" s="25"/>
      <c r="Q245" s="25"/>
      <c r="R245" s="25"/>
      <c r="S245" s="25"/>
    </row>
    <row r="246" spans="1:19" s="2" customFormat="1">
      <c r="A246" s="25"/>
      <c r="B246" s="24"/>
      <c r="C246" s="24"/>
      <c r="D246" s="24"/>
      <c r="E246" s="24"/>
      <c r="F246" s="25"/>
      <c r="G246" s="25"/>
      <c r="H246" s="25"/>
      <c r="I246" s="25"/>
      <c r="J246" s="25"/>
      <c r="K246" s="25"/>
      <c r="L246" s="25"/>
      <c r="M246" s="25"/>
      <c r="N246" s="25"/>
      <c r="O246" s="25"/>
      <c r="P246" s="25"/>
      <c r="Q246" s="25"/>
      <c r="R246" s="25"/>
      <c r="S246" s="25"/>
    </row>
    <row r="247" spans="1:19" s="2" customFormat="1">
      <c r="A247" s="25"/>
      <c r="B247" s="24"/>
      <c r="C247" s="24"/>
      <c r="D247" s="24"/>
      <c r="E247" s="24"/>
      <c r="F247" s="25"/>
      <c r="G247" s="25"/>
      <c r="H247" s="25"/>
      <c r="I247" s="25"/>
      <c r="J247" s="25"/>
      <c r="K247" s="25"/>
      <c r="L247" s="25"/>
      <c r="M247" s="25"/>
      <c r="N247" s="25"/>
      <c r="O247" s="25"/>
      <c r="P247" s="25"/>
      <c r="Q247" s="25"/>
      <c r="R247" s="25"/>
      <c r="S247" s="25"/>
    </row>
    <row r="248" spans="1:19" s="2" customFormat="1">
      <c r="A248" s="25"/>
      <c r="B248" s="24"/>
      <c r="C248" s="24"/>
      <c r="D248" s="24"/>
      <c r="E248" s="24"/>
      <c r="F248" s="25"/>
      <c r="G248" s="25"/>
      <c r="H248" s="25"/>
      <c r="I248" s="25"/>
      <c r="J248" s="25"/>
      <c r="K248" s="25"/>
      <c r="L248" s="25"/>
      <c r="M248" s="25"/>
      <c r="N248" s="25"/>
      <c r="O248" s="25"/>
      <c r="P248" s="25"/>
      <c r="Q248" s="25"/>
      <c r="R248" s="25"/>
      <c r="S248" s="25"/>
    </row>
    <row r="249" spans="1:19" s="2" customFormat="1">
      <c r="A249" s="25"/>
      <c r="B249" s="24"/>
      <c r="C249" s="24"/>
      <c r="D249" s="24"/>
      <c r="E249" s="24"/>
      <c r="F249" s="25"/>
      <c r="G249" s="25"/>
      <c r="H249" s="25"/>
      <c r="I249" s="25"/>
      <c r="J249" s="25"/>
      <c r="K249" s="25"/>
      <c r="L249" s="25"/>
      <c r="M249" s="25"/>
      <c r="N249" s="25"/>
      <c r="O249" s="25"/>
      <c r="P249" s="25"/>
      <c r="Q249" s="25"/>
      <c r="R249" s="25"/>
      <c r="S249" s="25"/>
    </row>
    <row r="250" spans="1:19" s="2" customFormat="1">
      <c r="A250" s="25"/>
      <c r="B250" s="24"/>
      <c r="C250" s="24"/>
      <c r="D250" s="24"/>
      <c r="E250" s="24"/>
      <c r="F250" s="25"/>
      <c r="G250" s="25"/>
      <c r="H250" s="25"/>
      <c r="I250" s="25"/>
      <c r="J250" s="25"/>
      <c r="K250" s="25"/>
      <c r="L250" s="25"/>
      <c r="M250" s="25"/>
      <c r="N250" s="25"/>
      <c r="O250" s="25"/>
      <c r="P250" s="25"/>
      <c r="Q250" s="25"/>
      <c r="R250" s="25"/>
      <c r="S250" s="25"/>
    </row>
    <row r="251" spans="1:19" s="2" customFormat="1">
      <c r="A251" s="25"/>
      <c r="B251" s="24"/>
      <c r="C251" s="24"/>
      <c r="D251" s="24"/>
      <c r="E251" s="24"/>
      <c r="F251" s="25"/>
      <c r="G251" s="25"/>
      <c r="H251" s="25"/>
      <c r="I251" s="25"/>
      <c r="J251" s="25"/>
      <c r="K251" s="25"/>
      <c r="L251" s="25"/>
      <c r="M251" s="25"/>
      <c r="N251" s="25"/>
      <c r="O251" s="25"/>
      <c r="P251" s="25"/>
      <c r="Q251" s="25"/>
      <c r="R251" s="25"/>
      <c r="S251" s="25"/>
    </row>
    <row r="252" spans="1:19" s="2" customFormat="1">
      <c r="A252" s="25"/>
      <c r="B252" s="24"/>
      <c r="C252" s="24"/>
      <c r="D252" s="24"/>
      <c r="E252" s="24"/>
      <c r="F252" s="25"/>
      <c r="G252" s="25"/>
      <c r="H252" s="25"/>
      <c r="I252" s="25"/>
      <c r="J252" s="25"/>
      <c r="K252" s="25"/>
      <c r="L252" s="25"/>
      <c r="M252" s="25"/>
      <c r="N252" s="25"/>
      <c r="O252" s="25"/>
      <c r="P252" s="25"/>
      <c r="Q252" s="25"/>
      <c r="R252" s="25"/>
      <c r="S252" s="25"/>
    </row>
    <row r="253" spans="1:19" s="2" customFormat="1">
      <c r="A253" s="25"/>
      <c r="B253" s="24"/>
      <c r="C253" s="24"/>
      <c r="D253" s="24"/>
      <c r="E253" s="24"/>
      <c r="F253" s="25"/>
      <c r="G253" s="25"/>
      <c r="H253" s="25"/>
      <c r="I253" s="25"/>
      <c r="J253" s="25"/>
      <c r="K253" s="25"/>
      <c r="L253" s="25"/>
      <c r="M253" s="25"/>
      <c r="N253" s="25"/>
      <c r="O253" s="25"/>
      <c r="P253" s="25"/>
      <c r="Q253" s="25"/>
      <c r="R253" s="25"/>
      <c r="S253" s="25"/>
    </row>
    <row r="254" spans="1:19" s="2" customFormat="1">
      <c r="A254" s="25"/>
      <c r="B254" s="24"/>
      <c r="C254" s="24"/>
      <c r="D254" s="24"/>
      <c r="E254" s="24"/>
      <c r="F254" s="25"/>
      <c r="G254" s="25"/>
      <c r="H254" s="25"/>
      <c r="I254" s="25"/>
      <c r="J254" s="25"/>
      <c r="K254" s="25"/>
      <c r="L254" s="25"/>
      <c r="M254" s="25"/>
      <c r="N254" s="25"/>
      <c r="O254" s="25"/>
      <c r="P254" s="25"/>
      <c r="Q254" s="25"/>
      <c r="R254" s="25"/>
      <c r="S254" s="25"/>
    </row>
    <row r="255" spans="1:19" s="2" customFormat="1">
      <c r="A255" s="25"/>
      <c r="B255" s="24"/>
      <c r="C255" s="24"/>
      <c r="D255" s="24"/>
      <c r="E255" s="24"/>
      <c r="F255" s="25"/>
      <c r="G255" s="25"/>
      <c r="H255" s="25"/>
      <c r="I255" s="25"/>
      <c r="J255" s="25"/>
      <c r="K255" s="25"/>
      <c r="L255" s="25"/>
      <c r="M255" s="25"/>
      <c r="N255" s="25"/>
      <c r="O255" s="25"/>
      <c r="P255" s="25"/>
      <c r="Q255" s="25"/>
      <c r="R255" s="25"/>
      <c r="S255" s="25"/>
    </row>
    <row r="256" spans="1:19" s="2" customFormat="1">
      <c r="A256" s="25"/>
      <c r="B256" s="24"/>
      <c r="C256" s="24"/>
      <c r="D256" s="24"/>
      <c r="E256" s="24"/>
      <c r="F256" s="25"/>
      <c r="G256" s="25"/>
      <c r="H256" s="25"/>
      <c r="I256" s="25"/>
      <c r="J256" s="25"/>
      <c r="K256" s="25"/>
      <c r="L256" s="25"/>
      <c r="M256" s="25"/>
      <c r="N256" s="25"/>
      <c r="O256" s="25"/>
      <c r="P256" s="25"/>
      <c r="Q256" s="25"/>
      <c r="R256" s="25"/>
      <c r="S256" s="25"/>
    </row>
    <row r="257" spans="1:19" s="2" customFormat="1">
      <c r="A257" s="25"/>
      <c r="B257" s="24"/>
      <c r="C257" s="24"/>
      <c r="D257" s="24"/>
      <c r="E257" s="24"/>
      <c r="F257" s="25"/>
      <c r="G257" s="25"/>
      <c r="H257" s="25"/>
      <c r="I257" s="25"/>
      <c r="J257" s="25"/>
      <c r="K257" s="25"/>
      <c r="L257" s="25"/>
      <c r="M257" s="25"/>
      <c r="N257" s="25"/>
      <c r="O257" s="25"/>
      <c r="P257" s="25"/>
      <c r="Q257" s="25"/>
      <c r="R257" s="25"/>
      <c r="S257" s="25"/>
    </row>
    <row r="258" spans="1:19" s="2" customFormat="1">
      <c r="A258" s="25"/>
      <c r="B258" s="24"/>
      <c r="C258" s="24"/>
      <c r="D258" s="24"/>
      <c r="E258" s="24"/>
      <c r="F258" s="25"/>
      <c r="G258" s="25"/>
      <c r="H258" s="25"/>
      <c r="I258" s="25"/>
      <c r="J258" s="25"/>
      <c r="K258" s="25"/>
      <c r="L258" s="25"/>
      <c r="M258" s="25"/>
      <c r="N258" s="25"/>
      <c r="O258" s="25"/>
      <c r="P258" s="25"/>
      <c r="Q258" s="25"/>
      <c r="R258" s="25"/>
      <c r="S258" s="25"/>
    </row>
    <row r="259" spans="1:19" s="2" customFormat="1">
      <c r="A259" s="25"/>
      <c r="B259" s="24"/>
      <c r="C259" s="24"/>
      <c r="D259" s="24"/>
      <c r="E259" s="24"/>
      <c r="F259" s="25"/>
      <c r="G259" s="25"/>
      <c r="H259" s="25"/>
      <c r="I259" s="25"/>
      <c r="J259" s="25"/>
      <c r="K259" s="25"/>
      <c r="L259" s="25"/>
      <c r="M259" s="25"/>
      <c r="N259" s="25"/>
      <c r="O259" s="25"/>
      <c r="P259" s="25"/>
      <c r="Q259" s="25"/>
      <c r="R259" s="25"/>
      <c r="S259" s="25"/>
    </row>
    <row r="260" spans="1:19" s="2" customFormat="1">
      <c r="A260" s="25"/>
      <c r="B260" s="24"/>
      <c r="C260" s="24"/>
      <c r="D260" s="24"/>
      <c r="E260" s="24"/>
      <c r="F260" s="25"/>
      <c r="G260" s="25"/>
      <c r="H260" s="25"/>
      <c r="I260" s="25"/>
      <c r="J260" s="25"/>
      <c r="K260" s="25"/>
      <c r="L260" s="25"/>
      <c r="M260" s="25"/>
      <c r="N260" s="25"/>
      <c r="O260" s="25"/>
      <c r="P260" s="25"/>
      <c r="Q260" s="25"/>
      <c r="R260" s="25"/>
      <c r="S260" s="25"/>
    </row>
    <row r="261" spans="1:19" s="2" customFormat="1">
      <c r="A261" s="25"/>
      <c r="B261" s="24"/>
      <c r="C261" s="24"/>
      <c r="D261" s="24"/>
      <c r="E261" s="24"/>
      <c r="F261" s="25"/>
      <c r="G261" s="25"/>
      <c r="H261" s="25"/>
      <c r="I261" s="25"/>
      <c r="J261" s="25"/>
      <c r="K261" s="25"/>
      <c r="L261" s="25"/>
      <c r="M261" s="25"/>
      <c r="N261" s="25"/>
      <c r="O261" s="25"/>
      <c r="P261" s="25"/>
      <c r="Q261" s="25"/>
      <c r="R261" s="25"/>
      <c r="S261" s="25"/>
    </row>
    <row r="262" spans="1:19" s="2" customFormat="1">
      <c r="A262" s="25"/>
      <c r="B262" s="24"/>
      <c r="C262" s="24"/>
      <c r="D262" s="24"/>
      <c r="E262" s="24"/>
      <c r="F262" s="25"/>
      <c r="G262" s="25"/>
      <c r="H262" s="25"/>
      <c r="I262" s="25"/>
      <c r="J262" s="25"/>
      <c r="K262" s="25"/>
      <c r="L262" s="25"/>
      <c r="M262" s="25"/>
      <c r="N262" s="25"/>
      <c r="O262" s="25"/>
      <c r="P262" s="25"/>
      <c r="Q262" s="25"/>
      <c r="R262" s="25"/>
      <c r="S262" s="25"/>
    </row>
    <row r="263" spans="1:19" s="2" customFormat="1">
      <c r="A263" s="25"/>
      <c r="B263" s="24"/>
      <c r="C263" s="24"/>
      <c r="D263" s="24"/>
      <c r="E263" s="24"/>
      <c r="F263" s="25"/>
      <c r="G263" s="25"/>
      <c r="H263" s="25"/>
      <c r="I263" s="25"/>
      <c r="J263" s="25"/>
      <c r="K263" s="25"/>
      <c r="L263" s="25"/>
      <c r="M263" s="25"/>
      <c r="N263" s="25"/>
      <c r="O263" s="25"/>
      <c r="P263" s="25"/>
      <c r="Q263" s="25"/>
      <c r="R263" s="25"/>
      <c r="S263" s="25"/>
    </row>
    <row r="264" spans="1:19" s="2" customFormat="1">
      <c r="A264" s="25"/>
      <c r="B264" s="24"/>
      <c r="C264" s="24"/>
      <c r="D264" s="24"/>
      <c r="E264" s="24"/>
      <c r="F264" s="25"/>
      <c r="G264" s="25"/>
      <c r="H264" s="25"/>
      <c r="I264" s="25"/>
      <c r="J264" s="25"/>
      <c r="K264" s="25"/>
      <c r="L264" s="25"/>
      <c r="M264" s="25"/>
      <c r="N264" s="25"/>
      <c r="O264" s="25"/>
      <c r="P264" s="25"/>
      <c r="Q264" s="25"/>
      <c r="R264" s="25"/>
      <c r="S264" s="25"/>
    </row>
    <row r="265" spans="1:19" s="2" customFormat="1">
      <c r="A265" s="25"/>
      <c r="B265" s="24"/>
      <c r="C265" s="24"/>
      <c r="D265" s="24"/>
      <c r="E265" s="24"/>
      <c r="F265" s="25"/>
      <c r="G265" s="25"/>
      <c r="H265" s="25"/>
      <c r="I265" s="25"/>
      <c r="J265" s="25"/>
      <c r="K265" s="25"/>
      <c r="L265" s="25"/>
      <c r="M265" s="25"/>
      <c r="N265" s="25"/>
      <c r="O265" s="25"/>
      <c r="P265" s="25"/>
      <c r="Q265" s="25"/>
      <c r="R265" s="25"/>
      <c r="S265" s="25"/>
    </row>
    <row r="266" spans="1:19" s="2" customFormat="1">
      <c r="A266" s="25"/>
      <c r="B266" s="24"/>
      <c r="C266" s="24"/>
      <c r="D266" s="24"/>
      <c r="E266" s="24"/>
      <c r="F266" s="25"/>
      <c r="G266" s="25"/>
      <c r="H266" s="25"/>
      <c r="I266" s="25"/>
      <c r="J266" s="25"/>
      <c r="K266" s="25"/>
      <c r="L266" s="25"/>
      <c r="M266" s="25"/>
      <c r="N266" s="25"/>
      <c r="O266" s="25"/>
      <c r="P266" s="25"/>
      <c r="Q266" s="25"/>
      <c r="R266" s="25"/>
      <c r="S266" s="25"/>
    </row>
    <row r="267" spans="1:19" s="2" customFormat="1">
      <c r="A267" s="25"/>
      <c r="B267" s="24"/>
      <c r="C267" s="24"/>
      <c r="D267" s="24"/>
      <c r="E267" s="24"/>
      <c r="F267" s="25"/>
      <c r="G267" s="25"/>
      <c r="H267" s="25"/>
      <c r="I267" s="25"/>
      <c r="J267" s="25"/>
      <c r="K267" s="25"/>
      <c r="L267" s="25"/>
      <c r="M267" s="25"/>
      <c r="N267" s="25"/>
      <c r="O267" s="25"/>
      <c r="P267" s="25"/>
      <c r="Q267" s="25"/>
      <c r="R267" s="25"/>
      <c r="S267" s="25"/>
    </row>
    <row r="268" spans="1:19" s="2" customFormat="1">
      <c r="A268" s="25"/>
      <c r="B268" s="24"/>
      <c r="C268" s="24"/>
      <c r="D268" s="24"/>
      <c r="E268" s="24"/>
      <c r="F268" s="25"/>
      <c r="G268" s="25"/>
      <c r="H268" s="25"/>
      <c r="I268" s="25"/>
      <c r="J268" s="25"/>
      <c r="K268" s="25"/>
      <c r="L268" s="25"/>
      <c r="M268" s="25"/>
      <c r="N268" s="25"/>
      <c r="O268" s="25"/>
      <c r="P268" s="25"/>
      <c r="Q268" s="25"/>
      <c r="R268" s="25"/>
      <c r="S268" s="25"/>
    </row>
    <row r="269" spans="1:19" s="2" customFormat="1">
      <c r="A269" s="25"/>
      <c r="B269" s="24"/>
      <c r="C269" s="24"/>
      <c r="D269" s="24"/>
      <c r="E269" s="24"/>
      <c r="F269" s="25"/>
      <c r="G269" s="25"/>
      <c r="H269" s="25"/>
      <c r="I269" s="25"/>
      <c r="J269" s="25"/>
      <c r="K269" s="25"/>
      <c r="L269" s="25"/>
      <c r="M269" s="25"/>
      <c r="N269" s="25"/>
      <c r="O269" s="25"/>
      <c r="P269" s="25"/>
      <c r="Q269" s="25"/>
      <c r="R269" s="25"/>
      <c r="S269" s="25"/>
    </row>
    <row r="270" spans="1:19" s="2" customFormat="1">
      <c r="A270" s="25"/>
      <c r="B270" s="24"/>
      <c r="C270" s="24"/>
      <c r="D270" s="24"/>
      <c r="E270" s="24"/>
      <c r="F270" s="25"/>
      <c r="G270" s="25"/>
      <c r="H270" s="25"/>
      <c r="I270" s="25"/>
      <c r="J270" s="25"/>
      <c r="K270" s="25"/>
      <c r="L270" s="25"/>
      <c r="M270" s="25"/>
      <c r="N270" s="25"/>
      <c r="O270" s="25"/>
      <c r="P270" s="25"/>
      <c r="Q270" s="25"/>
      <c r="R270" s="25"/>
      <c r="S270" s="25"/>
    </row>
    <row r="271" spans="1:19" s="2" customFormat="1">
      <c r="A271" s="25"/>
      <c r="B271" s="24"/>
      <c r="C271" s="24"/>
      <c r="D271" s="24"/>
      <c r="E271" s="24"/>
      <c r="F271" s="25"/>
      <c r="G271" s="25"/>
      <c r="H271" s="25"/>
      <c r="I271" s="25"/>
      <c r="J271" s="25"/>
      <c r="K271" s="25"/>
      <c r="L271" s="25"/>
      <c r="M271" s="25"/>
      <c r="N271" s="25"/>
      <c r="O271" s="25"/>
      <c r="P271" s="25"/>
      <c r="Q271" s="25"/>
      <c r="R271" s="25"/>
      <c r="S271" s="25"/>
    </row>
    <row r="272" spans="1:19" s="2" customFormat="1">
      <c r="A272" s="25"/>
      <c r="B272" s="24"/>
      <c r="C272" s="24"/>
      <c r="D272" s="24"/>
      <c r="E272" s="24"/>
      <c r="F272" s="25"/>
      <c r="G272" s="25"/>
      <c r="H272" s="25"/>
      <c r="I272" s="25"/>
      <c r="J272" s="25"/>
      <c r="K272" s="25"/>
      <c r="L272" s="25"/>
      <c r="M272" s="25"/>
      <c r="N272" s="25"/>
      <c r="O272" s="25"/>
      <c r="P272" s="25"/>
      <c r="Q272" s="25"/>
      <c r="R272" s="25"/>
      <c r="S272" s="25"/>
    </row>
    <row r="273" spans="1:19" s="2" customFormat="1">
      <c r="A273" s="25"/>
      <c r="B273" s="24"/>
      <c r="C273" s="24"/>
      <c r="D273" s="24"/>
      <c r="E273" s="24"/>
      <c r="F273" s="25"/>
      <c r="G273" s="25"/>
      <c r="H273" s="25"/>
      <c r="I273" s="25"/>
      <c r="J273" s="25"/>
      <c r="K273" s="25"/>
      <c r="L273" s="25"/>
      <c r="M273" s="25"/>
      <c r="N273" s="25"/>
      <c r="O273" s="25"/>
      <c r="P273" s="25"/>
      <c r="Q273" s="25"/>
      <c r="R273" s="25"/>
      <c r="S273" s="25"/>
    </row>
    <row r="274" spans="1:19" s="2" customFormat="1">
      <c r="A274" s="25"/>
      <c r="B274" s="24"/>
      <c r="C274" s="24"/>
      <c r="D274" s="24"/>
      <c r="E274" s="24"/>
      <c r="F274" s="25"/>
      <c r="G274" s="25"/>
      <c r="H274" s="25"/>
      <c r="I274" s="25"/>
      <c r="J274" s="25"/>
      <c r="K274" s="25"/>
      <c r="L274" s="25"/>
      <c r="M274" s="25"/>
      <c r="N274" s="25"/>
      <c r="O274" s="25"/>
      <c r="P274" s="25"/>
      <c r="Q274" s="25"/>
      <c r="R274" s="25"/>
      <c r="S274" s="25"/>
    </row>
    <row r="275" spans="1:19" s="2" customFormat="1">
      <c r="A275" s="25"/>
      <c r="B275" s="24"/>
      <c r="C275" s="24"/>
      <c r="D275" s="24"/>
      <c r="E275" s="24"/>
      <c r="F275" s="25"/>
      <c r="G275" s="25"/>
      <c r="H275" s="25"/>
      <c r="I275" s="25"/>
      <c r="J275" s="25"/>
      <c r="K275" s="25"/>
      <c r="L275" s="25"/>
      <c r="M275" s="25"/>
      <c r="N275" s="25"/>
      <c r="O275" s="25"/>
      <c r="P275" s="25"/>
      <c r="Q275" s="25"/>
      <c r="R275" s="25"/>
      <c r="S275" s="25"/>
    </row>
    <row r="276" spans="1:19" s="2" customFormat="1">
      <c r="A276" s="25"/>
      <c r="B276" s="24"/>
      <c r="C276" s="24"/>
      <c r="D276" s="24"/>
      <c r="E276" s="24"/>
      <c r="F276" s="25"/>
      <c r="G276" s="25"/>
      <c r="H276" s="25"/>
      <c r="I276" s="25"/>
      <c r="J276" s="25"/>
      <c r="K276" s="25"/>
      <c r="L276" s="25"/>
      <c r="M276" s="25"/>
      <c r="N276" s="25"/>
      <c r="O276" s="25"/>
      <c r="P276" s="25"/>
      <c r="Q276" s="25"/>
      <c r="R276" s="25"/>
      <c r="S276" s="25"/>
    </row>
    <row r="277" spans="1:19" s="2" customFormat="1">
      <c r="A277" s="25"/>
      <c r="B277" s="24"/>
      <c r="C277" s="24"/>
      <c r="D277" s="24"/>
      <c r="E277" s="24"/>
      <c r="F277" s="25"/>
      <c r="G277" s="25"/>
      <c r="H277" s="25"/>
      <c r="I277" s="25"/>
      <c r="J277" s="25"/>
      <c r="K277" s="25"/>
      <c r="L277" s="25"/>
      <c r="M277" s="25"/>
      <c r="N277" s="25"/>
      <c r="O277" s="25"/>
      <c r="P277" s="25"/>
      <c r="Q277" s="25"/>
      <c r="R277" s="25"/>
      <c r="S277" s="25"/>
    </row>
    <row r="278" spans="1:19" s="2" customFormat="1">
      <c r="A278" s="25"/>
      <c r="B278" s="24"/>
      <c r="C278" s="24"/>
      <c r="D278" s="24"/>
      <c r="E278" s="24"/>
      <c r="F278" s="25"/>
      <c r="G278" s="25"/>
      <c r="H278" s="25"/>
      <c r="I278" s="25"/>
      <c r="J278" s="25"/>
      <c r="K278" s="25"/>
      <c r="L278" s="25"/>
      <c r="M278" s="25"/>
      <c r="N278" s="25"/>
      <c r="O278" s="25"/>
      <c r="P278" s="25"/>
      <c r="Q278" s="25"/>
      <c r="R278" s="25"/>
      <c r="S278" s="25"/>
    </row>
    <row r="279" spans="1:19" s="2" customFormat="1">
      <c r="A279" s="25"/>
      <c r="B279" s="24"/>
      <c r="C279" s="24"/>
      <c r="D279" s="24"/>
      <c r="E279" s="24"/>
      <c r="F279" s="25"/>
      <c r="G279" s="25"/>
      <c r="H279" s="25"/>
      <c r="I279" s="25"/>
      <c r="J279" s="25"/>
      <c r="K279" s="25"/>
      <c r="L279" s="25"/>
      <c r="M279" s="25"/>
      <c r="N279" s="25"/>
      <c r="O279" s="25"/>
      <c r="P279" s="25"/>
      <c r="Q279" s="25"/>
      <c r="R279" s="25"/>
      <c r="S279" s="25"/>
    </row>
    <row r="280" spans="1:19" s="2" customFormat="1">
      <c r="A280" s="25"/>
      <c r="B280" s="24"/>
      <c r="C280" s="24"/>
      <c r="D280" s="24"/>
      <c r="E280" s="24"/>
      <c r="F280" s="25"/>
      <c r="G280" s="25"/>
      <c r="H280" s="25"/>
      <c r="I280" s="25"/>
      <c r="J280" s="25"/>
      <c r="K280" s="25"/>
      <c r="L280" s="25"/>
      <c r="M280" s="25"/>
      <c r="N280" s="25"/>
      <c r="O280" s="25"/>
      <c r="P280" s="25"/>
      <c r="Q280" s="25"/>
      <c r="R280" s="25"/>
      <c r="S280" s="25"/>
    </row>
    <row r="281" spans="1:19" s="2" customFormat="1">
      <c r="A281" s="25"/>
      <c r="B281" s="24"/>
      <c r="C281" s="24"/>
      <c r="D281" s="24"/>
      <c r="E281" s="24"/>
      <c r="F281" s="25"/>
      <c r="G281" s="25"/>
      <c r="H281" s="25"/>
      <c r="I281" s="25"/>
      <c r="J281" s="25"/>
      <c r="K281" s="25"/>
      <c r="L281" s="25"/>
      <c r="M281" s="25"/>
      <c r="N281" s="25"/>
      <c r="O281" s="25"/>
      <c r="P281" s="25"/>
      <c r="Q281" s="25"/>
      <c r="R281" s="25"/>
      <c r="S281" s="25"/>
    </row>
    <row r="282" spans="1:19" s="2" customFormat="1">
      <c r="A282" s="25"/>
      <c r="B282" s="24"/>
      <c r="C282" s="24"/>
      <c r="D282" s="24"/>
      <c r="E282" s="24"/>
      <c r="F282" s="25"/>
      <c r="G282" s="25"/>
      <c r="H282" s="25"/>
      <c r="I282" s="25"/>
      <c r="J282" s="25"/>
      <c r="K282" s="25"/>
      <c r="L282" s="25"/>
      <c r="M282" s="25"/>
      <c r="N282" s="25"/>
      <c r="O282" s="25"/>
      <c r="P282" s="25"/>
      <c r="Q282" s="25"/>
      <c r="R282" s="25"/>
      <c r="S282" s="25"/>
    </row>
    <row r="283" spans="1:19" s="2" customFormat="1">
      <c r="A283" s="25"/>
      <c r="B283" s="24"/>
      <c r="C283" s="24"/>
      <c r="D283" s="24"/>
      <c r="E283" s="24"/>
      <c r="F283" s="25"/>
      <c r="G283" s="25"/>
      <c r="H283" s="25"/>
      <c r="I283" s="25"/>
      <c r="J283" s="25"/>
      <c r="K283" s="25"/>
      <c r="L283" s="25"/>
      <c r="M283" s="25"/>
      <c r="N283" s="25"/>
      <c r="O283" s="25"/>
      <c r="P283" s="25"/>
      <c r="Q283" s="25"/>
      <c r="R283" s="25"/>
      <c r="S283" s="25"/>
    </row>
    <row r="284" spans="1:19" s="2" customFormat="1">
      <c r="A284" s="25"/>
      <c r="B284" s="24"/>
      <c r="C284" s="24"/>
      <c r="D284" s="24"/>
      <c r="E284" s="24"/>
      <c r="F284" s="25"/>
      <c r="G284" s="25"/>
      <c r="H284" s="25"/>
      <c r="I284" s="25"/>
      <c r="J284" s="25"/>
      <c r="K284" s="25"/>
      <c r="L284" s="25"/>
      <c r="M284" s="25"/>
      <c r="N284" s="25"/>
      <c r="O284" s="25"/>
      <c r="P284" s="25"/>
      <c r="Q284" s="25"/>
      <c r="R284" s="25"/>
      <c r="S284" s="25"/>
    </row>
    <row r="285" spans="1:19" s="2" customFormat="1">
      <c r="A285" s="25"/>
      <c r="B285" s="24"/>
      <c r="C285" s="24"/>
      <c r="D285" s="24"/>
      <c r="E285" s="24"/>
      <c r="F285" s="25"/>
      <c r="G285" s="25"/>
      <c r="H285" s="25"/>
      <c r="I285" s="25"/>
      <c r="J285" s="25"/>
      <c r="K285" s="25"/>
      <c r="L285" s="25"/>
      <c r="M285" s="25"/>
      <c r="N285" s="25"/>
      <c r="O285" s="25"/>
      <c r="P285" s="25"/>
      <c r="Q285" s="25"/>
      <c r="R285" s="25"/>
      <c r="S285" s="25"/>
    </row>
    <row r="286" spans="1:19" s="2" customFormat="1">
      <c r="A286" s="25"/>
      <c r="B286" s="6"/>
      <c r="C286" s="24"/>
      <c r="D286" s="24"/>
      <c r="E286" s="24"/>
      <c r="F286" s="25"/>
      <c r="G286" s="25"/>
      <c r="H286" s="25"/>
      <c r="I286" s="25"/>
      <c r="J286" s="25"/>
      <c r="K286" s="25"/>
      <c r="L286" s="25"/>
      <c r="M286" s="25"/>
      <c r="N286" s="25"/>
      <c r="O286" s="25"/>
      <c r="P286" s="25"/>
      <c r="Q286" s="25"/>
      <c r="R286" s="25"/>
      <c r="S286" s="25"/>
    </row>
  </sheetData>
  <sheetProtection formatCells="0" formatColumns="0" formatRows="0"/>
  <mergeCells count="8">
    <mergeCell ref="A4:A27"/>
    <mergeCell ref="A28:A29"/>
    <mergeCell ref="C29:C31"/>
    <mergeCell ref="C44:E46"/>
    <mergeCell ref="G95:K95"/>
    <mergeCell ref="C1:C3"/>
    <mergeCell ref="D1:D3"/>
    <mergeCell ref="E1:E3"/>
  </mergeCells>
  <dataValidations count="1">
    <dataValidation type="list" allowBlank="1" showInputMessage="1" showErrorMessage="1" sqref="G9:R9" xr:uid="{00000000-0002-0000-0000-000000000000}">
      <formula1>$T$4:$T$8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6" max="16383" man="1"/>
  </rowBreak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Grundlon12!$G$93:$G$96</xm:f>
          </x14:formula1>
          <xm:sqref>G33:R33</xm:sqref>
        </x14:dataValidation>
        <x14:dataValidation type="list" allowBlank="1" showInputMessage="1" showErrorMessage="1" xr:uid="{00000000-0002-0000-0000-000002000000}">
          <x14:formula1>
            <xm:f>Grundlon12!$A$3:$A$62</xm:f>
          </x14:formula1>
          <xm:sqref>G11:R11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B26"/>
  <sheetViews>
    <sheetView zoomScale="150" zoomScaleNormal="150" zoomScalePageLayoutView="150" workbookViewId="0">
      <selection activeCell="B20" sqref="B20"/>
    </sheetView>
  </sheetViews>
  <sheetFormatPr baseColWidth="10" defaultRowHeight="14"/>
  <cols>
    <col min="1" max="1" width="5.7109375" customWidth="1"/>
    <col min="2" max="2" width="66.5703125" customWidth="1"/>
  </cols>
  <sheetData>
    <row r="1" spans="1:2" ht="16">
      <c r="A1" s="146" t="s">
        <v>289</v>
      </c>
      <c r="B1" s="30"/>
    </row>
    <row r="2" spans="1:2">
      <c r="B2" s="524"/>
    </row>
    <row r="3" spans="1:2">
      <c r="B3" s="524"/>
    </row>
    <row r="4" spans="1:2">
      <c r="B4" s="524"/>
    </row>
    <row r="5" spans="1:2" ht="15">
      <c r="B5" s="525" t="s">
        <v>186</v>
      </c>
    </row>
    <row r="6" spans="1:2" ht="31" customHeight="1">
      <c r="A6" s="31" t="s">
        <v>51</v>
      </c>
      <c r="B6" s="32" t="s">
        <v>271</v>
      </c>
    </row>
    <row r="7" spans="1:2" ht="8" customHeight="1">
      <c r="A7" s="31"/>
      <c r="B7" s="32"/>
    </row>
    <row r="8" spans="1:2" ht="57" customHeight="1">
      <c r="A8" s="31" t="s">
        <v>51</v>
      </c>
      <c r="B8" s="32" t="s">
        <v>274</v>
      </c>
    </row>
    <row r="9" spans="1:2" ht="8" customHeight="1">
      <c r="A9" s="33"/>
      <c r="B9" s="34"/>
    </row>
    <row r="10" spans="1:2" ht="60" customHeight="1">
      <c r="A10" s="31" t="s">
        <v>51</v>
      </c>
      <c r="B10" s="32" t="s">
        <v>304</v>
      </c>
    </row>
    <row r="11" spans="1:2" ht="18" customHeight="1">
      <c r="A11" s="31" t="s">
        <v>51</v>
      </c>
      <c r="B11" s="32" t="s">
        <v>188</v>
      </c>
    </row>
    <row r="12" spans="1:2" ht="8" customHeight="1">
      <c r="A12" s="33"/>
      <c r="B12" s="34"/>
    </row>
    <row r="13" spans="1:2" ht="17" customHeight="1">
      <c r="A13" s="31" t="s">
        <v>51</v>
      </c>
      <c r="B13" s="32" t="s">
        <v>173</v>
      </c>
    </row>
    <row r="14" spans="1:2" ht="8" customHeight="1">
      <c r="A14" s="33"/>
      <c r="B14" s="34"/>
    </row>
    <row r="15" spans="1:2" ht="41" customHeight="1">
      <c r="A15" s="31" t="s">
        <v>51</v>
      </c>
      <c r="B15" s="32" t="s">
        <v>174</v>
      </c>
    </row>
    <row r="16" spans="1:2" ht="8" customHeight="1">
      <c r="A16" s="33"/>
      <c r="B16" s="34"/>
    </row>
    <row r="17" spans="1:2" ht="38" customHeight="1">
      <c r="A17" s="31" t="s">
        <v>51</v>
      </c>
      <c r="B17" s="32" t="s">
        <v>175</v>
      </c>
    </row>
    <row r="18" spans="1:2" ht="8" customHeight="1">
      <c r="A18" s="33"/>
      <c r="B18" s="35"/>
    </row>
    <row r="19" spans="1:2" ht="64" customHeight="1">
      <c r="A19" s="31" t="s">
        <v>51</v>
      </c>
      <c r="B19" s="32" t="s">
        <v>270</v>
      </c>
    </row>
    <row r="20" spans="1:2" ht="33" customHeight="1">
      <c r="A20" s="31" t="s">
        <v>307</v>
      </c>
      <c r="B20" s="32" t="s">
        <v>308</v>
      </c>
    </row>
    <row r="21" spans="1:2" ht="33" customHeight="1">
      <c r="A21" s="31"/>
      <c r="B21" s="32" t="s">
        <v>309</v>
      </c>
    </row>
    <row r="22" spans="1:2" ht="35" customHeight="1">
      <c r="A22" s="31" t="s">
        <v>305</v>
      </c>
      <c r="B22" s="32" t="s">
        <v>306</v>
      </c>
    </row>
    <row r="23" spans="1:2" ht="15">
      <c r="A23" s="31"/>
      <c r="B23" s="36" t="s">
        <v>43</v>
      </c>
    </row>
    <row r="24" spans="1:2" ht="15">
      <c r="A24" s="31"/>
      <c r="B24" s="523" t="s">
        <v>262</v>
      </c>
    </row>
    <row r="25" spans="1:2">
      <c r="A25" s="18"/>
      <c r="B25" s="17"/>
    </row>
    <row r="26" spans="1:2">
      <c r="B26" s="17"/>
    </row>
  </sheetData>
  <sheetProtection sheet="1" objects="1" scenarios="1"/>
  <phoneticPr fontId="16" type="noConversion"/>
  <hyperlinks>
    <hyperlink ref="B24" r:id="rId1" xr:uid="{00000000-0004-0000-0100-000000000000}"/>
  </hyperlinks>
  <printOptions horizontalCentered="1" verticalCentered="1"/>
  <pageMargins left="0.74803149606299213" right="0.35433070866141736" top="0.39370078740157483" bottom="0.39370078740157483" header="0.51181102362204722" footer="0.51181102362204722"/>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D21"/>
  <sheetViews>
    <sheetView workbookViewId="0">
      <selection activeCell="G1" sqref="G1"/>
    </sheetView>
  </sheetViews>
  <sheetFormatPr baseColWidth="10" defaultRowHeight="14"/>
  <cols>
    <col min="1" max="1" width="5.7109375" customWidth="1"/>
    <col min="2" max="2" width="66.5703125" customWidth="1"/>
  </cols>
  <sheetData>
    <row r="1" spans="1:4" ht="16">
      <c r="A1" s="146" t="s">
        <v>190</v>
      </c>
      <c r="B1" s="30"/>
    </row>
    <row r="2" spans="1:4" ht="48" customHeight="1">
      <c r="A2" s="31" t="s">
        <v>51</v>
      </c>
      <c r="B2" s="32" t="s">
        <v>191</v>
      </c>
    </row>
    <row r="3" spans="1:4" ht="8" customHeight="1">
      <c r="A3" s="31"/>
      <c r="B3" s="32"/>
    </row>
    <row r="4" spans="1:4" ht="39" customHeight="1">
      <c r="A4" s="31" t="s">
        <v>51</v>
      </c>
      <c r="B4" s="32" t="s">
        <v>204</v>
      </c>
    </row>
    <row r="5" spans="1:4" ht="8" customHeight="1">
      <c r="A5" s="31"/>
      <c r="B5" s="32"/>
    </row>
    <row r="6" spans="1:4" ht="30" customHeight="1">
      <c r="A6" s="31" t="s">
        <v>51</v>
      </c>
      <c r="B6" s="32" t="s">
        <v>192</v>
      </c>
    </row>
    <row r="7" spans="1:4" ht="8" customHeight="1">
      <c r="A7" s="33"/>
      <c r="B7" s="34"/>
    </row>
    <row r="8" spans="1:4" ht="36" customHeight="1">
      <c r="A8" s="31" t="s">
        <v>51</v>
      </c>
      <c r="B8" s="32" t="s">
        <v>193</v>
      </c>
    </row>
    <row r="9" spans="1:4">
      <c r="B9" s="17"/>
    </row>
    <row r="10" spans="1:4" ht="36" customHeight="1">
      <c r="A10" s="31" t="s">
        <v>51</v>
      </c>
      <c r="B10" s="32" t="s">
        <v>194</v>
      </c>
    </row>
    <row r="11" spans="1:4">
      <c r="B11" s="17"/>
    </row>
    <row r="12" spans="1:4" ht="86" customHeight="1">
      <c r="A12" s="342" t="s">
        <v>195</v>
      </c>
      <c r="B12" s="343" t="s">
        <v>196</v>
      </c>
    </row>
    <row r="13" spans="1:4" ht="39" customHeight="1">
      <c r="A13" s="344"/>
      <c r="B13" s="345" t="s">
        <v>197</v>
      </c>
    </row>
    <row r="14" spans="1:4">
      <c r="B14" s="17"/>
    </row>
    <row r="15" spans="1:4" ht="15" thickBot="1">
      <c r="B15" s="346" t="s">
        <v>198</v>
      </c>
      <c r="C15" s="347"/>
    </row>
    <row r="16" spans="1:4">
      <c r="B16" s="348" t="s">
        <v>199</v>
      </c>
      <c r="C16" s="349">
        <v>0.9</v>
      </c>
      <c r="D16" s="350" t="s">
        <v>200</v>
      </c>
    </row>
    <row r="17" spans="2:4">
      <c r="B17" s="351" t="s">
        <v>201</v>
      </c>
      <c r="C17" s="352">
        <v>20</v>
      </c>
      <c r="D17" s="350">
        <f>ROUND(C17*7,0)</f>
        <v>140</v>
      </c>
    </row>
    <row r="18" spans="2:4" ht="15" thickBot="1">
      <c r="B18" s="353" t="s">
        <v>202</v>
      </c>
      <c r="C18" s="354">
        <v>45</v>
      </c>
      <c r="D18" s="350">
        <f>ROUND(C18*7,0)</f>
        <v>315</v>
      </c>
    </row>
    <row r="19" spans="2:4" ht="15" thickBot="1">
      <c r="B19" s="355" t="s">
        <v>203</v>
      </c>
      <c r="C19" s="356">
        <f>C16-ROUND(C17/C18*C16,4)</f>
        <v>0.5</v>
      </c>
    </row>
    <row r="21" spans="2:4" ht="30">
      <c r="B21" s="391" t="s">
        <v>225</v>
      </c>
    </row>
  </sheetData>
  <printOptions horizontalCentered="1" verticalCentered="1"/>
  <pageMargins left="0.74803149606299213" right="0.35433070866141736" top="0.39370078740157483" bottom="0.39370078740157483" header="0.51181102362204722" footer="0.511811023622047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pageSetUpPr fitToPage="1"/>
  </sheetPr>
  <dimension ref="A1:U85"/>
  <sheetViews>
    <sheetView showZeros="0" workbookViewId="0">
      <selection activeCell="D52" sqref="D52"/>
    </sheetView>
  </sheetViews>
  <sheetFormatPr baseColWidth="10" defaultRowHeight="14"/>
  <cols>
    <col min="1" max="1" width="6" style="30" customWidth="1"/>
    <col min="2" max="2" width="2.85546875" style="30" customWidth="1"/>
    <col min="3" max="3" width="42.85546875" style="30" customWidth="1"/>
    <col min="4" max="15" width="11.7109375" style="30" customWidth="1"/>
    <col min="16" max="16" width="13.140625" style="30" customWidth="1"/>
    <col min="17" max="17" width="12.140625" style="367" customWidth="1"/>
    <col min="18" max="16384" width="10.7109375" style="30"/>
  </cols>
  <sheetData>
    <row r="1" spans="1:21" ht="15">
      <c r="B1" s="334" t="s">
        <v>76</v>
      </c>
      <c r="C1" s="107" t="s">
        <v>136</v>
      </c>
      <c r="D1" s="30" t="s">
        <v>169</v>
      </c>
      <c r="E1" s="405" t="s">
        <v>238</v>
      </c>
      <c r="Q1" s="365" t="s">
        <v>208</v>
      </c>
      <c r="R1" s="110" t="s">
        <v>222</v>
      </c>
    </row>
    <row r="2" spans="1:21" s="113" customFormat="1" ht="15" hidden="1">
      <c r="A2" s="113" t="s">
        <v>77</v>
      </c>
      <c r="B2" s="275"/>
      <c r="C2" s="275" t="s">
        <v>112</v>
      </c>
      <c r="D2" s="113" t="s">
        <v>95</v>
      </c>
      <c r="E2" s="113" t="s">
        <v>97</v>
      </c>
      <c r="F2" s="113" t="s">
        <v>99</v>
      </c>
      <c r="G2" s="113" t="s">
        <v>101</v>
      </c>
      <c r="H2" s="113" t="s">
        <v>103</v>
      </c>
      <c r="I2" s="113" t="s">
        <v>105</v>
      </c>
      <c r="J2" s="113" t="s">
        <v>107</v>
      </c>
      <c r="K2" s="113" t="s">
        <v>109</v>
      </c>
      <c r="L2" s="113" t="s">
        <v>111</v>
      </c>
      <c r="M2" s="113" t="s">
        <v>160</v>
      </c>
      <c r="N2" s="113" t="s">
        <v>161</v>
      </c>
      <c r="O2" s="113" t="s">
        <v>162</v>
      </c>
      <c r="Q2" s="366" t="s">
        <v>209</v>
      </c>
      <c r="R2" s="110" t="s">
        <v>223</v>
      </c>
    </row>
    <row r="3" spans="1:21" ht="15">
      <c r="Q3" s="366" t="s">
        <v>209</v>
      </c>
      <c r="R3" s="110" t="s">
        <v>223</v>
      </c>
    </row>
    <row r="4" spans="1:21" s="111" customFormat="1">
      <c r="C4" s="110" t="s">
        <v>205</v>
      </c>
      <c r="D4" s="109">
        <v>31</v>
      </c>
      <c r="E4" s="109"/>
      <c r="F4" s="109"/>
      <c r="G4" s="109"/>
      <c r="H4" s="109"/>
      <c r="I4" s="109"/>
      <c r="J4" s="109"/>
      <c r="K4" s="109"/>
      <c r="L4" s="109"/>
      <c r="M4" s="109"/>
      <c r="N4" s="109"/>
      <c r="O4" s="109"/>
      <c r="P4" s="363"/>
      <c r="Q4" s="357">
        <f>SUM(D4:O4)</f>
        <v>31</v>
      </c>
      <c r="R4" s="358"/>
      <c r="S4" s="359"/>
    </row>
    <row r="5" spans="1:21" s="111" customFormat="1">
      <c r="C5" s="110" t="s">
        <v>206</v>
      </c>
      <c r="D5" s="111">
        <v>31</v>
      </c>
      <c r="E5" s="111">
        <v>30</v>
      </c>
      <c r="F5" s="111">
        <v>31</v>
      </c>
      <c r="G5" s="111">
        <v>30</v>
      </c>
      <c r="H5" s="111">
        <v>31</v>
      </c>
      <c r="I5" s="111">
        <v>31</v>
      </c>
      <c r="J5" s="111">
        <v>29</v>
      </c>
      <c r="K5" s="111">
        <v>31</v>
      </c>
      <c r="L5" s="111">
        <v>30</v>
      </c>
      <c r="M5" s="111">
        <v>31</v>
      </c>
      <c r="N5" s="111">
        <v>30</v>
      </c>
      <c r="O5" s="111">
        <v>31</v>
      </c>
      <c r="Q5" s="360"/>
      <c r="R5" s="361"/>
      <c r="S5" s="362"/>
    </row>
    <row r="6" spans="1:21" s="111" customFormat="1">
      <c r="C6" s="110" t="s">
        <v>207</v>
      </c>
      <c r="D6" s="392">
        <v>0.8</v>
      </c>
      <c r="E6" s="392"/>
      <c r="F6" s="392"/>
      <c r="G6" s="392"/>
      <c r="H6" s="392"/>
      <c r="I6" s="392"/>
      <c r="J6" s="392"/>
      <c r="K6" s="392"/>
      <c r="L6" s="392"/>
      <c r="M6" s="392"/>
      <c r="N6" s="392"/>
      <c r="O6" s="392"/>
      <c r="P6" s="364"/>
      <c r="Q6" s="367"/>
      <c r="R6" s="358"/>
      <c r="S6" s="359"/>
    </row>
    <row r="7" spans="1:21" ht="25" customHeight="1">
      <c r="A7" s="276">
        <v>1</v>
      </c>
      <c r="B7" s="115"/>
      <c r="C7" s="115" t="s">
        <v>78</v>
      </c>
      <c r="D7" s="116" t="str">
        <f t="shared" ref="D7:O14" ca="1" si="0">INDIRECT($C$1&amp;"!"&amp;D$2&amp;$A7)</f>
        <v>Q</v>
      </c>
      <c r="E7" s="116" t="str">
        <f t="shared" ca="1" si="0"/>
        <v>Q</v>
      </c>
      <c r="F7" s="116" t="str">
        <f t="shared" ca="1" si="0"/>
        <v>Q</v>
      </c>
      <c r="G7" s="116" t="str">
        <f t="shared" ca="1" si="0"/>
        <v>Q</v>
      </c>
      <c r="H7" s="116" t="str">
        <f t="shared" ca="1" si="0"/>
        <v>Q</v>
      </c>
      <c r="I7" s="116" t="str">
        <f t="shared" ca="1" si="0"/>
        <v>Q</v>
      </c>
      <c r="J7" s="116" t="str">
        <f t="shared" ca="1" si="0"/>
        <v>Q</v>
      </c>
      <c r="K7" s="116" t="str">
        <f t="shared" ca="1" si="0"/>
        <v>Q</v>
      </c>
      <c r="L7" s="116" t="str">
        <f t="shared" ca="1" si="0"/>
        <v>Q</v>
      </c>
      <c r="M7" s="116" t="str">
        <f t="shared" ca="1" si="0"/>
        <v>Q</v>
      </c>
      <c r="N7" s="116" t="str">
        <f t="shared" ca="1" si="0"/>
        <v>Q</v>
      </c>
      <c r="O7" s="116" t="str">
        <f t="shared" ca="1" si="0"/>
        <v>Q</v>
      </c>
      <c r="P7" s="277" t="s">
        <v>167</v>
      </c>
      <c r="R7" s="361"/>
      <c r="S7" s="362"/>
    </row>
    <row r="8" spans="1:21" ht="15">
      <c r="A8" s="111">
        <v>2</v>
      </c>
      <c r="B8" s="63"/>
      <c r="C8" s="63" t="s">
        <v>171</v>
      </c>
      <c r="D8" s="340" t="str">
        <f t="shared" ca="1" si="0"/>
        <v>Stilling</v>
      </c>
      <c r="E8" s="340" t="str">
        <f t="shared" ca="1" si="0"/>
        <v>Stilling</v>
      </c>
      <c r="F8" s="340" t="str">
        <f t="shared" ca="1" si="0"/>
        <v>Stilling</v>
      </c>
      <c r="G8" s="340" t="str">
        <f t="shared" ca="1" si="0"/>
        <v>Stilling</v>
      </c>
      <c r="H8" s="340" t="str">
        <f t="shared" ca="1" si="0"/>
        <v>Stilling</v>
      </c>
      <c r="I8" s="340" t="str">
        <f t="shared" ca="1" si="0"/>
        <v>Stilling</v>
      </c>
      <c r="J8" s="340" t="str">
        <f t="shared" ca="1" si="0"/>
        <v>Stilling</v>
      </c>
      <c r="K8" s="340" t="str">
        <f t="shared" ca="1" si="0"/>
        <v>Stilling</v>
      </c>
      <c r="L8" s="340" t="str">
        <f t="shared" ca="1" si="0"/>
        <v>Stilling</v>
      </c>
      <c r="M8" s="340" t="str">
        <f t="shared" ca="1" si="0"/>
        <v>Stilling</v>
      </c>
      <c r="N8" s="340" t="str">
        <f t="shared" ca="1" si="0"/>
        <v>Stilling</v>
      </c>
      <c r="O8" s="340" t="str">
        <f t="shared" ca="1" si="0"/>
        <v>Stilling</v>
      </c>
      <c r="P8" s="306"/>
      <c r="Q8" s="368" t="s">
        <v>210</v>
      </c>
      <c r="R8" s="358"/>
      <c r="S8" s="359"/>
    </row>
    <row r="9" spans="1:21">
      <c r="A9" s="276">
        <v>3</v>
      </c>
      <c r="B9" s="117"/>
      <c r="C9" s="117" t="s">
        <v>79</v>
      </c>
      <c r="D9" s="313" t="str">
        <f t="shared" ca="1" si="0"/>
        <v>AUG 25</v>
      </c>
      <c r="E9" s="313" t="str">
        <f t="shared" ca="1" si="0"/>
        <v>SEP 25</v>
      </c>
      <c r="F9" s="313" t="str">
        <f t="shared" ca="1" si="0"/>
        <v>OKT 25</v>
      </c>
      <c r="G9" s="313" t="str">
        <f t="shared" ca="1" si="0"/>
        <v>NOV 25</v>
      </c>
      <c r="H9" s="313" t="str">
        <f t="shared" ca="1" si="0"/>
        <v>DEC 25</v>
      </c>
      <c r="I9" s="313" t="str">
        <f t="shared" ca="1" si="0"/>
        <v>JAN 26</v>
      </c>
      <c r="J9" s="313" t="str">
        <f t="shared" ca="1" si="0"/>
        <v>FEB 26</v>
      </c>
      <c r="K9" s="313" t="str">
        <f t="shared" ca="1" si="0"/>
        <v>MAR 26</v>
      </c>
      <c r="L9" s="313" t="str">
        <f t="shared" ca="1" si="0"/>
        <v>APR 26</v>
      </c>
      <c r="M9" s="313" t="str">
        <f t="shared" ca="1" si="0"/>
        <v>MAJ 26</v>
      </c>
      <c r="N9" s="313" t="str">
        <f t="shared" ca="1" si="0"/>
        <v>JUN 26</v>
      </c>
      <c r="O9" s="313" t="str">
        <f t="shared" ca="1" si="0"/>
        <v>JUL 26</v>
      </c>
      <c r="P9" s="314" t="s">
        <v>168</v>
      </c>
      <c r="Q9" s="369" t="s">
        <v>211</v>
      </c>
      <c r="R9" s="361"/>
      <c r="S9" s="362"/>
      <c r="T9" s="278" t="s">
        <v>82</v>
      </c>
      <c r="U9" s="279" t="s">
        <v>95</v>
      </c>
    </row>
    <row r="10" spans="1:21" ht="15">
      <c r="A10" s="276">
        <v>10</v>
      </c>
      <c r="B10" s="63"/>
      <c r="C10" s="63" t="s">
        <v>80</v>
      </c>
      <c r="D10" s="307">
        <f t="shared" ca="1" si="0"/>
        <v>1.2330950000000001</v>
      </c>
      <c r="E10" s="307">
        <f t="shared" ca="1" si="0"/>
        <v>1.2330950000000001</v>
      </c>
      <c r="F10" s="307">
        <f t="shared" ca="1" si="0"/>
        <v>1.2330950000000001</v>
      </c>
      <c r="G10" s="307">
        <f t="shared" ca="1" si="0"/>
        <v>0</v>
      </c>
      <c r="H10" s="307">
        <f t="shared" ca="1" si="0"/>
        <v>0</v>
      </c>
      <c r="I10" s="307">
        <f t="shared" ca="1" si="0"/>
        <v>0</v>
      </c>
      <c r="J10" s="307">
        <f t="shared" ca="1" si="0"/>
        <v>0</v>
      </c>
      <c r="K10" s="307">
        <f t="shared" ca="1" si="0"/>
        <v>0</v>
      </c>
      <c r="L10" s="307">
        <f t="shared" ca="1" si="0"/>
        <v>0</v>
      </c>
      <c r="M10" s="307">
        <f t="shared" ca="1" si="0"/>
        <v>0</v>
      </c>
      <c r="N10" s="307">
        <f t="shared" ca="1" si="0"/>
        <v>0</v>
      </c>
      <c r="O10" s="307">
        <f t="shared" ca="1" si="0"/>
        <v>0</v>
      </c>
      <c r="P10" s="308">
        <f ca="1">AVERAGE(D10:O10)</f>
        <v>0.30827375000000001</v>
      </c>
      <c r="Q10" s="370" t="s">
        <v>212</v>
      </c>
      <c r="R10" s="358"/>
      <c r="S10" s="359"/>
      <c r="T10" s="280" t="s">
        <v>92</v>
      </c>
      <c r="U10" s="281" t="s">
        <v>97</v>
      </c>
    </row>
    <row r="11" spans="1:21">
      <c r="A11" s="276">
        <v>4</v>
      </c>
      <c r="B11" s="117"/>
      <c r="C11" s="117" t="s">
        <v>81</v>
      </c>
      <c r="D11" s="315">
        <f t="shared" ca="1" si="0"/>
        <v>1</v>
      </c>
      <c r="E11" s="315">
        <f t="shared" ca="1" si="0"/>
        <v>1</v>
      </c>
      <c r="F11" s="315">
        <f t="shared" ca="1" si="0"/>
        <v>1</v>
      </c>
      <c r="G11" s="315">
        <f t="shared" ca="1" si="0"/>
        <v>1</v>
      </c>
      <c r="H11" s="315">
        <f t="shared" ca="1" si="0"/>
        <v>1</v>
      </c>
      <c r="I11" s="315">
        <f t="shared" ca="1" si="0"/>
        <v>1</v>
      </c>
      <c r="J11" s="315">
        <f t="shared" ca="1" si="0"/>
        <v>1</v>
      </c>
      <c r="K11" s="315">
        <f t="shared" ca="1" si="0"/>
        <v>1</v>
      </c>
      <c r="L11" s="315">
        <f t="shared" ca="1" si="0"/>
        <v>1</v>
      </c>
      <c r="M11" s="315">
        <f t="shared" ca="1" si="0"/>
        <v>1</v>
      </c>
      <c r="N11" s="315">
        <f t="shared" ca="1" si="0"/>
        <v>1</v>
      </c>
      <c r="O11" s="315">
        <f t="shared" ca="1" si="0"/>
        <v>1</v>
      </c>
      <c r="P11" s="316">
        <f ca="1">SUM(D11:O11)</f>
        <v>12</v>
      </c>
      <c r="Q11" s="371">
        <f ca="1">2000+RIGHT($D$9,2)</f>
        <v>2025</v>
      </c>
      <c r="R11" s="361"/>
      <c r="S11" s="362"/>
      <c r="T11" s="280" t="s">
        <v>93</v>
      </c>
      <c r="U11" s="281" t="s">
        <v>99</v>
      </c>
    </row>
    <row r="12" spans="1:21">
      <c r="A12" s="111">
        <v>11</v>
      </c>
      <c r="B12" s="63"/>
      <c r="C12" s="63"/>
      <c r="D12" s="309">
        <f t="shared" ca="1" si="0"/>
        <v>0</v>
      </c>
      <c r="E12" s="309">
        <f t="shared" ca="1" si="0"/>
        <v>0</v>
      </c>
      <c r="F12" s="309">
        <f t="shared" ca="1" si="0"/>
        <v>0</v>
      </c>
      <c r="G12" s="309">
        <f t="shared" ca="1" si="0"/>
        <v>0</v>
      </c>
      <c r="H12" s="309">
        <f t="shared" ca="1" si="0"/>
        <v>0</v>
      </c>
      <c r="I12" s="309">
        <f t="shared" ca="1" si="0"/>
        <v>0</v>
      </c>
      <c r="J12" s="309">
        <f t="shared" ca="1" si="0"/>
        <v>0</v>
      </c>
      <c r="K12" s="309">
        <f t="shared" ca="1" si="0"/>
        <v>0</v>
      </c>
      <c r="L12" s="309">
        <f t="shared" ca="1" si="0"/>
        <v>0</v>
      </c>
      <c r="M12" s="309">
        <f t="shared" ca="1" si="0"/>
        <v>0</v>
      </c>
      <c r="N12" s="309">
        <f t="shared" ca="1" si="0"/>
        <v>0</v>
      </c>
      <c r="O12" s="309">
        <f t="shared" ca="1" si="0"/>
        <v>0</v>
      </c>
      <c r="P12" s="310">
        <f ca="1">SUM(D12:M12)</f>
        <v>0</v>
      </c>
      <c r="Q12" s="372" t="e">
        <f ca="1">INDIRECT($C$1&amp;"!"&amp;"A"&amp;82)+SUM(D17:O31)</f>
        <v>#DIV/0!</v>
      </c>
      <c r="R12" s="358"/>
      <c r="S12" s="359"/>
      <c r="T12" s="280" t="s">
        <v>94</v>
      </c>
      <c r="U12" s="281" t="s">
        <v>101</v>
      </c>
    </row>
    <row r="13" spans="1:21">
      <c r="A13" s="111">
        <v>12</v>
      </c>
      <c r="B13" s="117"/>
      <c r="C13" s="330"/>
      <c r="D13" s="317">
        <f t="shared" ca="1" si="0"/>
        <v>0</v>
      </c>
      <c r="E13" s="317">
        <f t="shared" ca="1" si="0"/>
        <v>0</v>
      </c>
      <c r="F13" s="317">
        <f t="shared" ca="1" si="0"/>
        <v>0</v>
      </c>
      <c r="G13" s="317">
        <f t="shared" ca="1" si="0"/>
        <v>0</v>
      </c>
      <c r="H13" s="317">
        <f t="shared" ca="1" si="0"/>
        <v>0</v>
      </c>
      <c r="I13" s="317">
        <f t="shared" ca="1" si="0"/>
        <v>0</v>
      </c>
      <c r="J13" s="317">
        <f t="shared" ca="1" si="0"/>
        <v>0</v>
      </c>
      <c r="K13" s="317">
        <f t="shared" ca="1" si="0"/>
        <v>0</v>
      </c>
      <c r="L13" s="317">
        <f t="shared" ca="1" si="0"/>
        <v>0</v>
      </c>
      <c r="M13" s="317">
        <f t="shared" ca="1" si="0"/>
        <v>0</v>
      </c>
      <c r="N13" s="317">
        <f t="shared" ca="1" si="0"/>
        <v>0</v>
      </c>
      <c r="O13" s="317">
        <f t="shared" ca="1" si="0"/>
        <v>0</v>
      </c>
      <c r="P13" s="318"/>
      <c r="Q13" s="373"/>
      <c r="R13" s="361"/>
      <c r="S13" s="362"/>
      <c r="T13" s="280" t="s">
        <v>96</v>
      </c>
      <c r="U13" s="281" t="s">
        <v>103</v>
      </c>
    </row>
    <row r="14" spans="1:21" ht="15">
      <c r="A14" s="276">
        <v>8</v>
      </c>
      <c r="B14" s="63"/>
      <c r="C14" s="63" t="s">
        <v>166</v>
      </c>
      <c r="D14" s="380" t="str">
        <f t="shared" ca="1" si="0"/>
        <v>Nej</v>
      </c>
      <c r="E14" s="380" t="str">
        <f t="shared" ca="1" si="0"/>
        <v>Nej</v>
      </c>
      <c r="F14" s="380" t="str">
        <f t="shared" ca="1" si="0"/>
        <v>Nej</v>
      </c>
      <c r="G14" s="380" t="str">
        <f t="shared" ca="1" si="0"/>
        <v>Nej</v>
      </c>
      <c r="H14" s="380" t="str">
        <f t="shared" ca="1" si="0"/>
        <v>Nej</v>
      </c>
      <c r="I14" s="380" t="str">
        <f t="shared" ca="1" si="0"/>
        <v>Nej</v>
      </c>
      <c r="J14" s="380" t="str">
        <f t="shared" ca="1" si="0"/>
        <v>Nej</v>
      </c>
      <c r="K14" s="380" t="str">
        <f t="shared" ca="1" si="0"/>
        <v>Nej</v>
      </c>
      <c r="L14" s="380" t="str">
        <f t="shared" ca="1" si="0"/>
        <v>Nej</v>
      </c>
      <c r="M14" s="380" t="str">
        <f t="shared" ca="1" si="0"/>
        <v>Nej</v>
      </c>
      <c r="N14" s="380" t="str">
        <f t="shared" ca="1" si="0"/>
        <v>Nej</v>
      </c>
      <c r="O14" s="380" t="str">
        <f t="shared" ca="1" si="0"/>
        <v>Nej</v>
      </c>
      <c r="P14" s="381"/>
      <c r="Q14" s="368" t="s">
        <v>210</v>
      </c>
      <c r="R14" s="358"/>
      <c r="S14" s="359"/>
      <c r="T14" s="280" t="s">
        <v>98</v>
      </c>
      <c r="U14" s="281" t="s">
        <v>105</v>
      </c>
    </row>
    <row r="15" spans="1:21">
      <c r="A15" s="111"/>
      <c r="B15" s="117"/>
      <c r="C15" s="117" t="s">
        <v>220</v>
      </c>
      <c r="D15" s="315">
        <f>D4/D5</f>
        <v>1</v>
      </c>
      <c r="E15" s="315">
        <f t="shared" ref="E15:O15" si="1">E4/E5</f>
        <v>0</v>
      </c>
      <c r="F15" s="315">
        <f t="shared" si="1"/>
        <v>0</v>
      </c>
      <c r="G15" s="315">
        <f t="shared" si="1"/>
        <v>0</v>
      </c>
      <c r="H15" s="315">
        <f t="shared" si="1"/>
        <v>0</v>
      </c>
      <c r="I15" s="315">
        <f t="shared" si="1"/>
        <v>0</v>
      </c>
      <c r="J15" s="315">
        <f t="shared" si="1"/>
        <v>0</v>
      </c>
      <c r="K15" s="315">
        <f t="shared" si="1"/>
        <v>0</v>
      </c>
      <c r="L15" s="315">
        <f t="shared" si="1"/>
        <v>0</v>
      </c>
      <c r="M15" s="315">
        <f t="shared" si="1"/>
        <v>0</v>
      </c>
      <c r="N15" s="315">
        <f t="shared" si="1"/>
        <v>0</v>
      </c>
      <c r="O15" s="315">
        <f t="shared" si="1"/>
        <v>0</v>
      </c>
      <c r="P15" s="316">
        <f>SUM(D15:O15)</f>
        <v>1</v>
      </c>
      <c r="Q15" s="369" t="s">
        <v>211</v>
      </c>
      <c r="R15" s="361"/>
      <c r="S15" s="362"/>
      <c r="T15" s="280" t="s">
        <v>96</v>
      </c>
      <c r="U15" s="281" t="s">
        <v>103</v>
      </c>
    </row>
    <row r="16" spans="1:21" ht="15">
      <c r="A16" s="276"/>
      <c r="B16" s="311"/>
      <c r="C16" s="63" t="s">
        <v>221</v>
      </c>
      <c r="D16" s="382">
        <f t="shared" ref="D16:O16" ca="1" si="2">IF(AND(D10&gt;D6,D6&gt;0),D6,"")</f>
        <v>0.8</v>
      </c>
      <c r="E16" s="382" t="str">
        <f t="shared" ca="1" si="2"/>
        <v/>
      </c>
      <c r="F16" s="382" t="str">
        <f t="shared" ca="1" si="2"/>
        <v/>
      </c>
      <c r="G16" s="382" t="str">
        <f t="shared" ca="1" si="2"/>
        <v/>
      </c>
      <c r="H16" s="382" t="str">
        <f t="shared" ca="1" si="2"/>
        <v/>
      </c>
      <c r="I16" s="382" t="str">
        <f t="shared" ca="1" si="2"/>
        <v/>
      </c>
      <c r="J16" s="382" t="str">
        <f t="shared" ca="1" si="2"/>
        <v/>
      </c>
      <c r="K16" s="382" t="str">
        <f t="shared" ca="1" si="2"/>
        <v/>
      </c>
      <c r="L16" s="382" t="str">
        <f t="shared" ca="1" si="2"/>
        <v/>
      </c>
      <c r="M16" s="382" t="str">
        <f t="shared" ca="1" si="2"/>
        <v/>
      </c>
      <c r="N16" s="382" t="str">
        <f t="shared" ca="1" si="2"/>
        <v/>
      </c>
      <c r="O16" s="382" t="str">
        <f t="shared" ca="1" si="2"/>
        <v/>
      </c>
      <c r="P16" s="312"/>
      <c r="Q16" s="369" t="s">
        <v>212</v>
      </c>
      <c r="R16" s="358"/>
      <c r="S16" s="359"/>
      <c r="T16" s="280" t="s">
        <v>98</v>
      </c>
      <c r="U16" s="281" t="s">
        <v>105</v>
      </c>
    </row>
    <row r="17" spans="1:21">
      <c r="A17" s="111">
        <v>48</v>
      </c>
      <c r="B17" s="118">
        <v>1</v>
      </c>
      <c r="C17" s="383" t="e">
        <f ca="1">IF(ABS(SUM(D17:O17))&gt;0,INDIRECT($C$1&amp;"!f"&amp;A17),"")</f>
        <v>#DIV/0!</v>
      </c>
      <c r="D17" s="384">
        <f ca="1">INDIRECT($C$1&amp;"!"&amp;D$2&amp;$A17)*(1-D$4/D$5)+IF(D$16&gt;0,INDIRECT($C$1&amp;"!"&amp;D$2&amp;$A17)*D$4/D$5*D$6/D$10,0)</f>
        <v>0</v>
      </c>
      <c r="E17" s="384">
        <f t="shared" ref="E17:O17" ca="1" si="3">INDIRECT($C$1&amp;"!"&amp;E$2&amp;$A17)*(1-E$4/E$5)+IF(E$16&gt;0,INDIRECT($C$1&amp;"!"&amp;E$2&amp;$A17)*E$4/E$5*E$6/E$10,0)</f>
        <v>0</v>
      </c>
      <c r="F17" s="384">
        <f t="shared" ca="1" si="3"/>
        <v>0</v>
      </c>
      <c r="G17" s="384" t="e">
        <f t="shared" ca="1" si="3"/>
        <v>#DIV/0!</v>
      </c>
      <c r="H17" s="384" t="e">
        <f t="shared" ca="1" si="3"/>
        <v>#DIV/0!</v>
      </c>
      <c r="I17" s="384" t="e">
        <f t="shared" ca="1" si="3"/>
        <v>#DIV/0!</v>
      </c>
      <c r="J17" s="384" t="e">
        <f t="shared" ca="1" si="3"/>
        <v>#DIV/0!</v>
      </c>
      <c r="K17" s="384" t="e">
        <f t="shared" ca="1" si="3"/>
        <v>#DIV/0!</v>
      </c>
      <c r="L17" s="384" t="e">
        <f t="shared" ca="1" si="3"/>
        <v>#DIV/0!</v>
      </c>
      <c r="M17" s="384" t="e">
        <f t="shared" ca="1" si="3"/>
        <v>#DIV/0!</v>
      </c>
      <c r="N17" s="384" t="e">
        <f t="shared" ca="1" si="3"/>
        <v>#DIV/0!</v>
      </c>
      <c r="O17" s="384" t="e">
        <f t="shared" ca="1" si="3"/>
        <v>#DIV/0!</v>
      </c>
      <c r="P17" s="282" t="e">
        <f t="shared" ref="P17:P51" ca="1" si="4">SUM(D17:O17)</f>
        <v>#DIV/0!</v>
      </c>
      <c r="Q17" s="374">
        <f ca="1">Q11+1</f>
        <v>2026</v>
      </c>
      <c r="R17" s="358"/>
      <c r="S17" s="359"/>
      <c r="T17" s="280" t="s">
        <v>100</v>
      </c>
      <c r="U17" s="281" t="s">
        <v>107</v>
      </c>
    </row>
    <row r="18" spans="1:21">
      <c r="A18" s="111">
        <f>A17+1</f>
        <v>49</v>
      </c>
      <c r="B18" s="121">
        <f>B17+1</f>
        <v>2</v>
      </c>
      <c r="C18" s="122" t="e">
        <f t="shared" ref="C18:C61" ca="1" si="5">IF(ABS(SUM(D18:O18))&gt;0,INDIRECT($C$1&amp;"!f"&amp;A18),"")</f>
        <v>#DIV/0!</v>
      </c>
      <c r="D18" s="123">
        <f t="shared" ref="D18:O27" ca="1" si="6">INDIRECT($C$1&amp;"!"&amp;D$2&amp;$A18)*(1-D$4/D$5)+IF(D$16&gt;0,INDIRECT($C$1&amp;"!"&amp;D$2&amp;$A18)*D$4/D$5*D$6/D$10,0)</f>
        <v>0</v>
      </c>
      <c r="E18" s="123">
        <f t="shared" ca="1" si="6"/>
        <v>0</v>
      </c>
      <c r="F18" s="123">
        <f t="shared" ca="1" si="6"/>
        <v>0</v>
      </c>
      <c r="G18" s="123" t="e">
        <f t="shared" ca="1" si="6"/>
        <v>#DIV/0!</v>
      </c>
      <c r="H18" s="123" t="e">
        <f t="shared" ca="1" si="6"/>
        <v>#DIV/0!</v>
      </c>
      <c r="I18" s="123" t="e">
        <f t="shared" ca="1" si="6"/>
        <v>#DIV/0!</v>
      </c>
      <c r="J18" s="123" t="e">
        <f t="shared" ca="1" si="6"/>
        <v>#DIV/0!</v>
      </c>
      <c r="K18" s="123" t="e">
        <f t="shared" ca="1" si="6"/>
        <v>#DIV/0!</v>
      </c>
      <c r="L18" s="123" t="e">
        <f t="shared" ca="1" si="6"/>
        <v>#DIV/0!</v>
      </c>
      <c r="M18" s="123" t="e">
        <f t="shared" ca="1" si="6"/>
        <v>#DIV/0!</v>
      </c>
      <c r="N18" s="123" t="e">
        <f t="shared" ca="1" si="6"/>
        <v>#DIV/0!</v>
      </c>
      <c r="O18" s="123" t="e">
        <f t="shared" ca="1" si="6"/>
        <v>#DIV/0!</v>
      </c>
      <c r="P18" s="283" t="e">
        <f t="shared" ca="1" si="4"/>
        <v>#DIV/0!</v>
      </c>
      <c r="Q18" s="372" t="e">
        <f ca="1">SUM(D17:O31)</f>
        <v>#DIV/0!</v>
      </c>
      <c r="R18" s="361"/>
      <c r="S18" s="362"/>
      <c r="T18" s="280" t="s">
        <v>102</v>
      </c>
      <c r="U18" s="281" t="s">
        <v>109</v>
      </c>
    </row>
    <row r="19" spans="1:21">
      <c r="A19" s="111">
        <f t="shared" ref="A19:A51" si="7">A18+1</f>
        <v>50</v>
      </c>
      <c r="B19" s="118">
        <f t="shared" ref="B19:B61" si="8">B18+1</f>
        <v>3</v>
      </c>
      <c r="C19" s="119" t="e">
        <f t="shared" ca="1" si="5"/>
        <v>#DIV/0!</v>
      </c>
      <c r="D19" s="120">
        <f t="shared" ca="1" si="6"/>
        <v>28810.75667324902</v>
      </c>
      <c r="E19" s="120">
        <f t="shared" ca="1" si="6"/>
        <v>44439</v>
      </c>
      <c r="F19" s="120">
        <f t="shared" ca="1" si="6"/>
        <v>44469</v>
      </c>
      <c r="G19" s="120" t="e">
        <f t="shared" ca="1" si="6"/>
        <v>#DIV/0!</v>
      </c>
      <c r="H19" s="120" t="e">
        <f t="shared" ca="1" si="6"/>
        <v>#DIV/0!</v>
      </c>
      <c r="I19" s="120" t="e">
        <f t="shared" ca="1" si="6"/>
        <v>#DIV/0!</v>
      </c>
      <c r="J19" s="120" t="e">
        <f t="shared" ca="1" si="6"/>
        <v>#DIV/0!</v>
      </c>
      <c r="K19" s="120" t="e">
        <f t="shared" ca="1" si="6"/>
        <v>#DIV/0!</v>
      </c>
      <c r="L19" s="120" t="e">
        <f t="shared" ca="1" si="6"/>
        <v>#DIV/0!</v>
      </c>
      <c r="M19" s="120" t="e">
        <f t="shared" ca="1" si="6"/>
        <v>#DIV/0!</v>
      </c>
      <c r="N19" s="120" t="e">
        <f t="shared" ca="1" si="6"/>
        <v>#DIV/0!</v>
      </c>
      <c r="O19" s="120" t="e">
        <f t="shared" ca="1" si="6"/>
        <v>#DIV/0!</v>
      </c>
      <c r="P19" s="282" t="e">
        <f t="shared" ca="1" si="4"/>
        <v>#DIV/0!</v>
      </c>
      <c r="Q19" s="30"/>
      <c r="R19" s="358"/>
      <c r="S19" s="359"/>
      <c r="T19" s="280" t="s">
        <v>104</v>
      </c>
      <c r="U19" s="281" t="s">
        <v>111</v>
      </c>
    </row>
    <row r="20" spans="1:21">
      <c r="A20" s="111">
        <f t="shared" si="7"/>
        <v>51</v>
      </c>
      <c r="B20" s="124">
        <f t="shared" si="8"/>
        <v>4</v>
      </c>
      <c r="C20" s="125" t="e">
        <f t="shared" ca="1" si="5"/>
        <v>#DIV/0!</v>
      </c>
      <c r="D20" s="123">
        <f t="shared" ca="1" si="6"/>
        <v>0</v>
      </c>
      <c r="E20" s="123">
        <f t="shared" ca="1" si="6"/>
        <v>0</v>
      </c>
      <c r="F20" s="123">
        <f t="shared" ca="1" si="6"/>
        <v>0</v>
      </c>
      <c r="G20" s="123" t="e">
        <f t="shared" ca="1" si="6"/>
        <v>#DIV/0!</v>
      </c>
      <c r="H20" s="123" t="e">
        <f t="shared" ca="1" si="6"/>
        <v>#DIV/0!</v>
      </c>
      <c r="I20" s="123" t="e">
        <f t="shared" ca="1" si="6"/>
        <v>#DIV/0!</v>
      </c>
      <c r="J20" s="123" t="e">
        <f t="shared" ca="1" si="6"/>
        <v>#DIV/0!</v>
      </c>
      <c r="K20" s="123" t="e">
        <f t="shared" ca="1" si="6"/>
        <v>#DIV/0!</v>
      </c>
      <c r="L20" s="123" t="e">
        <f t="shared" ca="1" si="6"/>
        <v>#DIV/0!</v>
      </c>
      <c r="M20" s="123" t="e">
        <f t="shared" ca="1" si="6"/>
        <v>#DIV/0!</v>
      </c>
      <c r="N20" s="123" t="e">
        <f t="shared" ca="1" si="6"/>
        <v>#DIV/0!</v>
      </c>
      <c r="O20" s="123" t="e">
        <f t="shared" ca="1" si="6"/>
        <v>#DIV/0!</v>
      </c>
      <c r="P20" s="283" t="e">
        <f t="shared" ca="1" si="4"/>
        <v>#DIV/0!</v>
      </c>
      <c r="R20" s="361"/>
      <c r="S20" s="362"/>
      <c r="T20" s="280" t="s">
        <v>106</v>
      </c>
      <c r="U20" s="281" t="s">
        <v>160</v>
      </c>
    </row>
    <row r="21" spans="1:21" ht="15">
      <c r="A21" s="111">
        <f t="shared" si="7"/>
        <v>52</v>
      </c>
      <c r="B21" s="118">
        <f t="shared" si="8"/>
        <v>5</v>
      </c>
      <c r="C21" s="119" t="e">
        <f t="shared" ca="1" si="5"/>
        <v>#DIV/0!</v>
      </c>
      <c r="D21" s="120">
        <f t="shared" ca="1" si="6"/>
        <v>0</v>
      </c>
      <c r="E21" s="120">
        <f t="shared" ca="1" si="6"/>
        <v>0</v>
      </c>
      <c r="F21" s="120">
        <f t="shared" ca="1" si="6"/>
        <v>0</v>
      </c>
      <c r="G21" s="120" t="e">
        <f t="shared" ca="1" si="6"/>
        <v>#DIV/0!</v>
      </c>
      <c r="H21" s="120" t="e">
        <f t="shared" ca="1" si="6"/>
        <v>#DIV/0!</v>
      </c>
      <c r="I21" s="120" t="e">
        <f t="shared" ca="1" si="6"/>
        <v>#DIV/0!</v>
      </c>
      <c r="J21" s="120" t="e">
        <f t="shared" ca="1" si="6"/>
        <v>#DIV/0!</v>
      </c>
      <c r="K21" s="120" t="e">
        <f t="shared" ca="1" si="6"/>
        <v>#DIV/0!</v>
      </c>
      <c r="L21" s="120" t="e">
        <f t="shared" ca="1" si="6"/>
        <v>#DIV/0!</v>
      </c>
      <c r="M21" s="120" t="e">
        <f t="shared" ca="1" si="6"/>
        <v>#DIV/0!</v>
      </c>
      <c r="N21" s="120" t="e">
        <f t="shared" ca="1" si="6"/>
        <v>#DIV/0!</v>
      </c>
      <c r="O21" s="120" t="e">
        <f t="shared" ca="1" si="6"/>
        <v>#DIV/0!</v>
      </c>
      <c r="P21" s="282" t="e">
        <f t="shared" ca="1" si="4"/>
        <v>#DIV/0!</v>
      </c>
      <c r="Q21" s="375" t="s">
        <v>213</v>
      </c>
      <c r="R21" s="358"/>
      <c r="S21" s="359"/>
      <c r="T21" s="280" t="s">
        <v>108</v>
      </c>
      <c r="U21" s="281" t="s">
        <v>161</v>
      </c>
    </row>
    <row r="22" spans="1:21">
      <c r="A22" s="111">
        <f t="shared" si="7"/>
        <v>53</v>
      </c>
      <c r="B22" s="121">
        <f t="shared" si="8"/>
        <v>6</v>
      </c>
      <c r="C22" s="122" t="e">
        <f t="shared" ca="1" si="5"/>
        <v>#DIV/0!</v>
      </c>
      <c r="D22" s="123">
        <f t="shared" ca="1" si="6"/>
        <v>0</v>
      </c>
      <c r="E22" s="123">
        <f t="shared" ca="1" si="6"/>
        <v>0</v>
      </c>
      <c r="F22" s="123">
        <f t="shared" ca="1" si="6"/>
        <v>0</v>
      </c>
      <c r="G22" s="123" t="e">
        <f t="shared" ca="1" si="6"/>
        <v>#DIV/0!</v>
      </c>
      <c r="H22" s="123" t="e">
        <f t="shared" ca="1" si="6"/>
        <v>#DIV/0!</v>
      </c>
      <c r="I22" s="123" t="e">
        <f t="shared" ca="1" si="6"/>
        <v>#DIV/0!</v>
      </c>
      <c r="J22" s="123" t="e">
        <f t="shared" ca="1" si="6"/>
        <v>#DIV/0!</v>
      </c>
      <c r="K22" s="123" t="e">
        <f t="shared" ca="1" si="6"/>
        <v>#DIV/0!</v>
      </c>
      <c r="L22" s="123" t="e">
        <f t="shared" ca="1" si="6"/>
        <v>#DIV/0!</v>
      </c>
      <c r="M22" s="123" t="e">
        <f t="shared" ca="1" si="6"/>
        <v>#DIV/0!</v>
      </c>
      <c r="N22" s="123" t="e">
        <f t="shared" ca="1" si="6"/>
        <v>#DIV/0!</v>
      </c>
      <c r="O22" s="123" t="e">
        <f t="shared" ca="1" si="6"/>
        <v>#DIV/0!</v>
      </c>
      <c r="P22" s="283" t="e">
        <f t="shared" ca="1" si="4"/>
        <v>#DIV/0!</v>
      </c>
      <c r="Q22" s="376" t="s">
        <v>214</v>
      </c>
      <c r="R22" s="361"/>
      <c r="S22" s="362"/>
      <c r="T22" s="284" t="s">
        <v>110</v>
      </c>
      <c r="U22" s="285" t="s">
        <v>162</v>
      </c>
    </row>
    <row r="23" spans="1:21">
      <c r="A23" s="111">
        <f t="shared" si="7"/>
        <v>54</v>
      </c>
      <c r="B23" s="118">
        <f t="shared" si="8"/>
        <v>7</v>
      </c>
      <c r="C23" s="119" t="e">
        <f t="shared" ca="1" si="5"/>
        <v>#DIV/0!</v>
      </c>
      <c r="D23" s="120">
        <f t="shared" ca="1" si="6"/>
        <v>0</v>
      </c>
      <c r="E23" s="120">
        <f t="shared" ca="1" si="6"/>
        <v>0</v>
      </c>
      <c r="F23" s="120">
        <f t="shared" ca="1" si="6"/>
        <v>0</v>
      </c>
      <c r="G23" s="120" t="e">
        <f t="shared" ca="1" si="6"/>
        <v>#DIV/0!</v>
      </c>
      <c r="H23" s="120" t="e">
        <f t="shared" ca="1" si="6"/>
        <v>#DIV/0!</v>
      </c>
      <c r="I23" s="120" t="e">
        <f t="shared" ca="1" si="6"/>
        <v>#DIV/0!</v>
      </c>
      <c r="J23" s="120" t="e">
        <f t="shared" ca="1" si="6"/>
        <v>#DIV/0!</v>
      </c>
      <c r="K23" s="120" t="e">
        <f t="shared" ca="1" si="6"/>
        <v>#DIV/0!</v>
      </c>
      <c r="L23" s="120" t="e">
        <f t="shared" ca="1" si="6"/>
        <v>#DIV/0!</v>
      </c>
      <c r="M23" s="120" t="e">
        <f t="shared" ca="1" si="6"/>
        <v>#DIV/0!</v>
      </c>
      <c r="N23" s="120" t="e">
        <f t="shared" ca="1" si="6"/>
        <v>#DIV/0!</v>
      </c>
      <c r="O23" s="120" t="e">
        <f t="shared" ca="1" si="6"/>
        <v>#DIV/0!</v>
      </c>
      <c r="P23" s="282" t="e">
        <f t="shared" ca="1" si="4"/>
        <v>#DIV/0!</v>
      </c>
      <c r="Q23" s="376" t="s">
        <v>212</v>
      </c>
      <c r="R23" s="358"/>
      <c r="S23" s="359"/>
    </row>
    <row r="24" spans="1:21">
      <c r="A24" s="111">
        <f t="shared" si="7"/>
        <v>55</v>
      </c>
      <c r="B24" s="121">
        <f t="shared" si="8"/>
        <v>8</v>
      </c>
      <c r="C24" s="122" t="e">
        <f t="shared" ca="1" si="5"/>
        <v>#DIV/0!</v>
      </c>
      <c r="D24" s="123">
        <f t="shared" ca="1" si="6"/>
        <v>0</v>
      </c>
      <c r="E24" s="123">
        <f t="shared" ca="1" si="6"/>
        <v>0</v>
      </c>
      <c r="F24" s="123">
        <f t="shared" ca="1" si="6"/>
        <v>0</v>
      </c>
      <c r="G24" s="123" t="e">
        <f t="shared" ca="1" si="6"/>
        <v>#DIV/0!</v>
      </c>
      <c r="H24" s="123" t="e">
        <f t="shared" ca="1" si="6"/>
        <v>#DIV/0!</v>
      </c>
      <c r="I24" s="123" t="e">
        <f t="shared" ca="1" si="6"/>
        <v>#DIV/0!</v>
      </c>
      <c r="J24" s="123" t="e">
        <f t="shared" ca="1" si="6"/>
        <v>#DIV/0!</v>
      </c>
      <c r="K24" s="123" t="e">
        <f t="shared" ca="1" si="6"/>
        <v>#DIV/0!</v>
      </c>
      <c r="L24" s="123" t="e">
        <f t="shared" ca="1" si="6"/>
        <v>#DIV/0!</v>
      </c>
      <c r="M24" s="123" t="e">
        <f t="shared" ca="1" si="6"/>
        <v>#DIV/0!</v>
      </c>
      <c r="N24" s="123" t="e">
        <f t="shared" ca="1" si="6"/>
        <v>#DIV/0!</v>
      </c>
      <c r="O24" s="123" t="e">
        <f t="shared" ca="1" si="6"/>
        <v>#DIV/0!</v>
      </c>
      <c r="P24" s="283" t="e">
        <f t="shared" ca="1" si="4"/>
        <v>#DIV/0!</v>
      </c>
      <c r="Q24" s="371">
        <f ca="1">Q11</f>
        <v>2025</v>
      </c>
      <c r="R24" s="361"/>
      <c r="S24" s="362"/>
    </row>
    <row r="25" spans="1:21">
      <c r="A25" s="111">
        <f t="shared" si="7"/>
        <v>56</v>
      </c>
      <c r="B25" s="118">
        <f t="shared" si="8"/>
        <v>9</v>
      </c>
      <c r="C25" s="119" t="e">
        <f t="shared" ca="1" si="5"/>
        <v>#DIV/0!</v>
      </c>
      <c r="D25" s="120">
        <f t="shared" ca="1" si="6"/>
        <v>0</v>
      </c>
      <c r="E25" s="120">
        <f t="shared" ca="1" si="6"/>
        <v>0</v>
      </c>
      <c r="F25" s="120">
        <f t="shared" ca="1" si="6"/>
        <v>0</v>
      </c>
      <c r="G25" s="120" t="e">
        <f t="shared" ca="1" si="6"/>
        <v>#DIV/0!</v>
      </c>
      <c r="H25" s="120" t="e">
        <f t="shared" ca="1" si="6"/>
        <v>#DIV/0!</v>
      </c>
      <c r="I25" s="120" t="e">
        <f t="shared" ca="1" si="6"/>
        <v>#DIV/0!</v>
      </c>
      <c r="J25" s="120" t="e">
        <f t="shared" ca="1" si="6"/>
        <v>#DIV/0!</v>
      </c>
      <c r="K25" s="120" t="e">
        <f t="shared" ca="1" si="6"/>
        <v>#DIV/0!</v>
      </c>
      <c r="L25" s="120" t="e">
        <f t="shared" ca="1" si="6"/>
        <v>#DIV/0!</v>
      </c>
      <c r="M25" s="120" t="e">
        <f t="shared" ca="1" si="6"/>
        <v>#DIV/0!</v>
      </c>
      <c r="N25" s="120" t="e">
        <f t="shared" ca="1" si="6"/>
        <v>#DIV/0!</v>
      </c>
      <c r="O25" s="120" t="e">
        <f t="shared" ca="1" si="6"/>
        <v>#DIV/0!</v>
      </c>
      <c r="P25" s="282" t="e">
        <f t="shared" ca="1" si="4"/>
        <v>#DIV/0!</v>
      </c>
      <c r="Q25" s="372" t="e">
        <f ca="1">INDIRECT($C$1&amp;"!"&amp;"A"&amp;91)+SUM(D62:H62)</f>
        <v>#DIV/0!</v>
      </c>
      <c r="R25" s="358"/>
      <c r="S25" s="359"/>
    </row>
    <row r="26" spans="1:21">
      <c r="A26" s="111">
        <f t="shared" si="7"/>
        <v>57</v>
      </c>
      <c r="B26" s="121">
        <f t="shared" si="8"/>
        <v>10</v>
      </c>
      <c r="C26" s="122" t="e">
        <f t="shared" ca="1" si="5"/>
        <v>#DIV/0!</v>
      </c>
      <c r="D26" s="123">
        <f t="shared" ca="1" si="6"/>
        <v>0</v>
      </c>
      <c r="E26" s="123">
        <f t="shared" ca="1" si="6"/>
        <v>0</v>
      </c>
      <c r="F26" s="123">
        <f t="shared" ca="1" si="6"/>
        <v>0</v>
      </c>
      <c r="G26" s="123" t="e">
        <f t="shared" ca="1" si="6"/>
        <v>#DIV/0!</v>
      </c>
      <c r="H26" s="123" t="e">
        <f t="shared" ca="1" si="6"/>
        <v>#DIV/0!</v>
      </c>
      <c r="I26" s="123" t="e">
        <f t="shared" ca="1" si="6"/>
        <v>#DIV/0!</v>
      </c>
      <c r="J26" s="123" t="e">
        <f t="shared" ca="1" si="6"/>
        <v>#DIV/0!</v>
      </c>
      <c r="K26" s="123" t="e">
        <f t="shared" ca="1" si="6"/>
        <v>#DIV/0!</v>
      </c>
      <c r="L26" s="123" t="e">
        <f t="shared" ca="1" si="6"/>
        <v>#DIV/0!</v>
      </c>
      <c r="M26" s="123" t="e">
        <f t="shared" ca="1" si="6"/>
        <v>#DIV/0!</v>
      </c>
      <c r="N26" s="123" t="e">
        <f t="shared" ca="1" si="6"/>
        <v>#DIV/0!</v>
      </c>
      <c r="O26" s="123" t="e">
        <f t="shared" ca="1" si="6"/>
        <v>#DIV/0!</v>
      </c>
      <c r="P26" s="283" t="e">
        <f t="shared" ca="1" si="4"/>
        <v>#DIV/0!</v>
      </c>
      <c r="Q26" s="30"/>
      <c r="R26" s="361"/>
      <c r="S26" s="362"/>
    </row>
    <row r="27" spans="1:21" ht="15">
      <c r="A27" s="111">
        <f t="shared" si="7"/>
        <v>58</v>
      </c>
      <c r="B27" s="118">
        <f t="shared" si="8"/>
        <v>11</v>
      </c>
      <c r="C27" s="119" t="e">
        <f t="shared" ca="1" si="5"/>
        <v>#DIV/0!</v>
      </c>
      <c r="D27" s="120">
        <f t="shared" ca="1" si="6"/>
        <v>0</v>
      </c>
      <c r="E27" s="120">
        <f t="shared" ca="1" si="6"/>
        <v>0</v>
      </c>
      <c r="F27" s="120">
        <f t="shared" ca="1" si="6"/>
        <v>0</v>
      </c>
      <c r="G27" s="120" t="e">
        <f t="shared" ca="1" si="6"/>
        <v>#DIV/0!</v>
      </c>
      <c r="H27" s="120" t="e">
        <f t="shared" ca="1" si="6"/>
        <v>#DIV/0!</v>
      </c>
      <c r="I27" s="120" t="e">
        <f t="shared" ca="1" si="6"/>
        <v>#DIV/0!</v>
      </c>
      <c r="J27" s="120" t="e">
        <f t="shared" ca="1" si="6"/>
        <v>#DIV/0!</v>
      </c>
      <c r="K27" s="120" t="e">
        <f t="shared" ca="1" si="6"/>
        <v>#DIV/0!</v>
      </c>
      <c r="L27" s="120" t="e">
        <f t="shared" ca="1" si="6"/>
        <v>#DIV/0!</v>
      </c>
      <c r="M27" s="120" t="e">
        <f t="shared" ca="1" si="6"/>
        <v>#DIV/0!</v>
      </c>
      <c r="N27" s="120" t="e">
        <f t="shared" ca="1" si="6"/>
        <v>#DIV/0!</v>
      </c>
      <c r="O27" s="120" t="e">
        <f t="shared" ca="1" si="6"/>
        <v>#DIV/0!</v>
      </c>
      <c r="P27" s="282" t="e">
        <f t="shared" ca="1" si="4"/>
        <v>#DIV/0!</v>
      </c>
      <c r="Q27" s="375" t="s">
        <v>213</v>
      </c>
      <c r="R27" s="358"/>
      <c r="S27" s="359"/>
    </row>
    <row r="28" spans="1:21">
      <c r="A28" s="111">
        <f t="shared" si="7"/>
        <v>59</v>
      </c>
      <c r="B28" s="121">
        <f t="shared" si="8"/>
        <v>12</v>
      </c>
      <c r="C28" s="122" t="str">
        <f t="shared" ca="1" si="5"/>
        <v/>
      </c>
      <c r="D28" s="123">
        <f t="shared" ref="D28:O32" ca="1" si="9">INDIRECT($C$1&amp;"!"&amp;D$2&amp;$A28)</f>
        <v>0</v>
      </c>
      <c r="E28" s="123">
        <f t="shared" ca="1" si="9"/>
        <v>0</v>
      </c>
      <c r="F28" s="123">
        <f t="shared" ca="1" si="9"/>
        <v>0</v>
      </c>
      <c r="G28" s="123">
        <f t="shared" ca="1" si="9"/>
        <v>0</v>
      </c>
      <c r="H28" s="123">
        <f t="shared" ca="1" si="9"/>
        <v>0</v>
      </c>
      <c r="I28" s="123">
        <f t="shared" ca="1" si="9"/>
        <v>0</v>
      </c>
      <c r="J28" s="123">
        <f t="shared" ca="1" si="9"/>
        <v>0</v>
      </c>
      <c r="K28" s="123">
        <f t="shared" ca="1" si="9"/>
        <v>0</v>
      </c>
      <c r="L28" s="123">
        <f t="shared" ca="1" si="9"/>
        <v>0</v>
      </c>
      <c r="M28" s="123">
        <f t="shared" ca="1" si="9"/>
        <v>0</v>
      </c>
      <c r="N28" s="123">
        <f t="shared" ca="1" si="9"/>
        <v>0</v>
      </c>
      <c r="O28" s="123">
        <f t="shared" ca="1" si="9"/>
        <v>0</v>
      </c>
      <c r="P28" s="283">
        <f t="shared" ca="1" si="4"/>
        <v>0</v>
      </c>
      <c r="Q28" s="376" t="s">
        <v>214</v>
      </c>
      <c r="R28" s="361"/>
      <c r="S28" s="362"/>
    </row>
    <row r="29" spans="1:21">
      <c r="A29" s="111">
        <f t="shared" si="7"/>
        <v>60</v>
      </c>
      <c r="B29" s="118">
        <f t="shared" si="8"/>
        <v>13</v>
      </c>
      <c r="C29" s="119" t="str">
        <f t="shared" ca="1" si="5"/>
        <v/>
      </c>
      <c r="D29" s="120">
        <f t="shared" ca="1" si="9"/>
        <v>0</v>
      </c>
      <c r="E29" s="120">
        <f t="shared" ca="1" si="9"/>
        <v>0</v>
      </c>
      <c r="F29" s="120">
        <f t="shared" ca="1" si="9"/>
        <v>0</v>
      </c>
      <c r="G29" s="120">
        <f t="shared" ca="1" si="9"/>
        <v>0</v>
      </c>
      <c r="H29" s="120">
        <f t="shared" ca="1" si="9"/>
        <v>0</v>
      </c>
      <c r="I29" s="120">
        <f t="shared" ca="1" si="9"/>
        <v>0</v>
      </c>
      <c r="J29" s="120">
        <f t="shared" ca="1" si="9"/>
        <v>0</v>
      </c>
      <c r="K29" s="120">
        <f t="shared" ca="1" si="9"/>
        <v>0</v>
      </c>
      <c r="L29" s="120">
        <f t="shared" ca="1" si="9"/>
        <v>0</v>
      </c>
      <c r="M29" s="120">
        <f t="shared" ca="1" si="9"/>
        <v>0</v>
      </c>
      <c r="N29" s="120">
        <f t="shared" ca="1" si="9"/>
        <v>0</v>
      </c>
      <c r="O29" s="120">
        <f t="shared" ca="1" si="9"/>
        <v>0</v>
      </c>
      <c r="P29" s="282">
        <f t="shared" ca="1" si="4"/>
        <v>0</v>
      </c>
      <c r="Q29" s="376" t="s">
        <v>212</v>
      </c>
      <c r="R29" s="358"/>
      <c r="S29" s="359"/>
    </row>
    <row r="30" spans="1:21">
      <c r="A30" s="111">
        <f t="shared" si="7"/>
        <v>61</v>
      </c>
      <c r="B30" s="121">
        <f t="shared" si="8"/>
        <v>14</v>
      </c>
      <c r="C30" s="122" t="str">
        <f t="shared" ca="1" si="5"/>
        <v/>
      </c>
      <c r="D30" s="123">
        <f t="shared" ca="1" si="9"/>
        <v>0</v>
      </c>
      <c r="E30" s="123">
        <f t="shared" ca="1" si="9"/>
        <v>0</v>
      </c>
      <c r="F30" s="123">
        <f t="shared" ca="1" si="9"/>
        <v>0</v>
      </c>
      <c r="G30" s="123">
        <f t="shared" ca="1" si="9"/>
        <v>0</v>
      </c>
      <c r="H30" s="123">
        <f t="shared" ca="1" si="9"/>
        <v>0</v>
      </c>
      <c r="I30" s="123">
        <f t="shared" ca="1" si="9"/>
        <v>0</v>
      </c>
      <c r="J30" s="123">
        <f t="shared" ca="1" si="9"/>
        <v>0</v>
      </c>
      <c r="K30" s="123">
        <f t="shared" ca="1" si="9"/>
        <v>0</v>
      </c>
      <c r="L30" s="123">
        <f t="shared" ca="1" si="9"/>
        <v>0</v>
      </c>
      <c r="M30" s="123">
        <f t="shared" ca="1" si="9"/>
        <v>0</v>
      </c>
      <c r="N30" s="123">
        <f t="shared" ca="1" si="9"/>
        <v>0</v>
      </c>
      <c r="O30" s="123">
        <f t="shared" ca="1" si="9"/>
        <v>0</v>
      </c>
      <c r="P30" s="283">
        <f t="shared" ca="1" si="4"/>
        <v>0</v>
      </c>
      <c r="Q30" s="374">
        <f ca="1">Q17</f>
        <v>2026</v>
      </c>
      <c r="R30" s="361"/>
      <c r="S30" s="362"/>
    </row>
    <row r="31" spans="1:21">
      <c r="A31" s="111">
        <f t="shared" si="7"/>
        <v>62</v>
      </c>
      <c r="B31" s="118">
        <f t="shared" si="8"/>
        <v>15</v>
      </c>
      <c r="C31" s="119" t="str">
        <f t="shared" ca="1" si="5"/>
        <v/>
      </c>
      <c r="D31" s="120">
        <f t="shared" ca="1" si="9"/>
        <v>0</v>
      </c>
      <c r="E31" s="120">
        <f t="shared" ca="1" si="9"/>
        <v>0</v>
      </c>
      <c r="F31" s="120">
        <f t="shared" ca="1" si="9"/>
        <v>0</v>
      </c>
      <c r="G31" s="120">
        <f t="shared" ca="1" si="9"/>
        <v>0</v>
      </c>
      <c r="H31" s="120">
        <f t="shared" ca="1" si="9"/>
        <v>0</v>
      </c>
      <c r="I31" s="120">
        <f t="shared" ca="1" si="9"/>
        <v>0</v>
      </c>
      <c r="J31" s="120">
        <f t="shared" ca="1" si="9"/>
        <v>0</v>
      </c>
      <c r="K31" s="120">
        <f t="shared" ca="1" si="9"/>
        <v>0</v>
      </c>
      <c r="L31" s="120">
        <f t="shared" ca="1" si="9"/>
        <v>0</v>
      </c>
      <c r="M31" s="120">
        <f t="shared" ca="1" si="9"/>
        <v>0</v>
      </c>
      <c r="N31" s="120">
        <f t="shared" ca="1" si="9"/>
        <v>0</v>
      </c>
      <c r="O31" s="120">
        <f t="shared" ca="1" si="9"/>
        <v>0</v>
      </c>
      <c r="P31" s="282">
        <f t="shared" ca="1" si="4"/>
        <v>0</v>
      </c>
      <c r="Q31" s="372" t="e">
        <f ca="1">SUM(I62:O62)</f>
        <v>#DIV/0!</v>
      </c>
      <c r="R31" s="358"/>
      <c r="S31" s="359"/>
    </row>
    <row r="32" spans="1:21">
      <c r="A32" s="111">
        <f t="shared" si="7"/>
        <v>63</v>
      </c>
      <c r="B32" s="121">
        <f t="shared" si="8"/>
        <v>16</v>
      </c>
      <c r="C32" s="122" t="str">
        <f ca="1">IF(ABS(SUM(D32:O32))&gt;0,INDIRECT($C$1&amp;"!f"&amp;A32),"")</f>
        <v/>
      </c>
      <c r="D32" s="123">
        <f t="shared" ca="1" si="9"/>
        <v>0</v>
      </c>
      <c r="E32" s="123">
        <f t="shared" ca="1" si="9"/>
        <v>0</v>
      </c>
      <c r="F32" s="123">
        <f t="shared" ca="1" si="9"/>
        <v>0</v>
      </c>
      <c r="G32" s="123">
        <f t="shared" ca="1" si="9"/>
        <v>0</v>
      </c>
      <c r="H32" s="123">
        <f t="shared" ca="1" si="9"/>
        <v>0</v>
      </c>
      <c r="I32" s="123">
        <f t="shared" ca="1" si="9"/>
        <v>0</v>
      </c>
      <c r="J32" s="123">
        <f t="shared" ca="1" si="9"/>
        <v>0</v>
      </c>
      <c r="K32" s="123">
        <f t="shared" ca="1" si="9"/>
        <v>0</v>
      </c>
      <c r="L32" s="123">
        <f t="shared" ca="1" si="9"/>
        <v>0</v>
      </c>
      <c r="M32" s="123">
        <f t="shared" ca="1" si="9"/>
        <v>0</v>
      </c>
      <c r="N32" s="123">
        <f t="shared" ca="1" si="9"/>
        <v>0</v>
      </c>
      <c r="O32" s="123">
        <f t="shared" ca="1" si="9"/>
        <v>0</v>
      </c>
      <c r="P32" s="283">
        <f t="shared" ca="1" si="4"/>
        <v>0</v>
      </c>
      <c r="Q32" s="377"/>
      <c r="R32" s="361"/>
      <c r="S32" s="362"/>
    </row>
    <row r="33" spans="1:19">
      <c r="A33" s="111">
        <f t="shared" si="7"/>
        <v>64</v>
      </c>
      <c r="B33" s="286">
        <f>B32+1</f>
        <v>17</v>
      </c>
      <c r="C33" s="287" t="e">
        <f t="shared" ca="1" si="5"/>
        <v>#DIV/0!</v>
      </c>
      <c r="D33" s="288">
        <f ca="1">SUM(D17:D32)</f>
        <v>28810.75667324902</v>
      </c>
      <c r="E33" s="288">
        <f t="shared" ref="E33:O33" ca="1" si="10">SUM(E17:E32)</f>
        <v>44439</v>
      </c>
      <c r="F33" s="288">
        <f t="shared" ca="1" si="10"/>
        <v>44469</v>
      </c>
      <c r="G33" s="288" t="e">
        <f t="shared" ca="1" si="10"/>
        <v>#DIV/0!</v>
      </c>
      <c r="H33" s="288" t="e">
        <f t="shared" ca="1" si="10"/>
        <v>#DIV/0!</v>
      </c>
      <c r="I33" s="288" t="e">
        <f t="shared" ca="1" si="10"/>
        <v>#DIV/0!</v>
      </c>
      <c r="J33" s="288" t="e">
        <f t="shared" ca="1" si="10"/>
        <v>#DIV/0!</v>
      </c>
      <c r="K33" s="288" t="e">
        <f t="shared" ca="1" si="10"/>
        <v>#DIV/0!</v>
      </c>
      <c r="L33" s="288" t="e">
        <f t="shared" ca="1" si="10"/>
        <v>#DIV/0!</v>
      </c>
      <c r="M33" s="288" t="e">
        <f t="shared" ca="1" si="10"/>
        <v>#DIV/0!</v>
      </c>
      <c r="N33" s="288" t="e">
        <f t="shared" ca="1" si="10"/>
        <v>#DIV/0!</v>
      </c>
      <c r="O33" s="288" t="e">
        <f t="shared" ca="1" si="10"/>
        <v>#DIV/0!</v>
      </c>
      <c r="P33" s="289" t="e">
        <f t="shared" ca="1" si="4"/>
        <v>#DIV/0!</v>
      </c>
      <c r="Q33" s="377" t="s">
        <v>215</v>
      </c>
      <c r="R33" s="358"/>
      <c r="S33" s="359"/>
    </row>
    <row r="34" spans="1:19">
      <c r="A34" s="111">
        <f t="shared" si="7"/>
        <v>65</v>
      </c>
      <c r="B34" s="129">
        <f>B33+1</f>
        <v>18</v>
      </c>
      <c r="C34" s="130" t="str">
        <f t="shared" ca="1" si="5"/>
        <v/>
      </c>
      <c r="D34" s="131">
        <f t="shared" ref="D34:O53" ca="1" si="11">INDIRECT($C$1&amp;"!"&amp;D$2&amp;$A34)</f>
        <v>0</v>
      </c>
      <c r="E34" s="131">
        <f t="shared" ca="1" si="11"/>
        <v>0</v>
      </c>
      <c r="F34" s="131">
        <f t="shared" ca="1" si="11"/>
        <v>0</v>
      </c>
      <c r="G34" s="131">
        <f t="shared" ca="1" si="11"/>
        <v>0</v>
      </c>
      <c r="H34" s="131">
        <f t="shared" ca="1" si="11"/>
        <v>0</v>
      </c>
      <c r="I34" s="131">
        <f t="shared" ca="1" si="11"/>
        <v>0</v>
      </c>
      <c r="J34" s="131">
        <f t="shared" ca="1" si="11"/>
        <v>0</v>
      </c>
      <c r="K34" s="131">
        <f t="shared" ca="1" si="11"/>
        <v>0</v>
      </c>
      <c r="L34" s="131">
        <f t="shared" ca="1" si="11"/>
        <v>0</v>
      </c>
      <c r="M34" s="131">
        <f t="shared" ca="1" si="11"/>
        <v>0</v>
      </c>
      <c r="N34" s="131">
        <f t="shared" ca="1" si="11"/>
        <v>0</v>
      </c>
      <c r="O34" s="131">
        <f t="shared" ca="1" si="11"/>
        <v>0</v>
      </c>
      <c r="P34" s="290">
        <f t="shared" ca="1" si="4"/>
        <v>0</v>
      </c>
      <c r="Q34" s="377" t="s">
        <v>216</v>
      </c>
      <c r="R34" s="361"/>
      <c r="S34" s="362"/>
    </row>
    <row r="35" spans="1:19">
      <c r="A35" s="111">
        <f t="shared" si="7"/>
        <v>66</v>
      </c>
      <c r="B35" s="126">
        <f t="shared" si="8"/>
        <v>19</v>
      </c>
      <c r="C35" s="127" t="str">
        <f t="shared" ca="1" si="5"/>
        <v/>
      </c>
      <c r="D35" s="128">
        <f t="shared" ca="1" si="11"/>
        <v>0</v>
      </c>
      <c r="E35" s="128">
        <f t="shared" ca="1" si="11"/>
        <v>0</v>
      </c>
      <c r="F35" s="128">
        <f t="shared" ca="1" si="11"/>
        <v>0</v>
      </c>
      <c r="G35" s="128">
        <f t="shared" ca="1" si="11"/>
        <v>0</v>
      </c>
      <c r="H35" s="128">
        <f t="shared" ca="1" si="11"/>
        <v>0</v>
      </c>
      <c r="I35" s="128">
        <f t="shared" ca="1" si="11"/>
        <v>0</v>
      </c>
      <c r="J35" s="128">
        <f t="shared" ca="1" si="11"/>
        <v>0</v>
      </c>
      <c r="K35" s="128">
        <f t="shared" ca="1" si="11"/>
        <v>0</v>
      </c>
      <c r="L35" s="128">
        <f t="shared" ca="1" si="11"/>
        <v>0</v>
      </c>
      <c r="M35" s="128">
        <f t="shared" ca="1" si="11"/>
        <v>0</v>
      </c>
      <c r="N35" s="128">
        <f t="shared" ca="1" si="11"/>
        <v>0</v>
      </c>
      <c r="O35" s="128">
        <f t="shared" ca="1" si="11"/>
        <v>0</v>
      </c>
      <c r="P35" s="291">
        <f t="shared" ca="1" si="4"/>
        <v>0</v>
      </c>
      <c r="Q35" s="377" t="s">
        <v>217</v>
      </c>
      <c r="R35" s="358"/>
      <c r="S35" s="359"/>
    </row>
    <row r="36" spans="1:19">
      <c r="A36" s="111">
        <f t="shared" si="7"/>
        <v>67</v>
      </c>
      <c r="B36" s="129">
        <f t="shared" si="8"/>
        <v>20</v>
      </c>
      <c r="C36" s="130" t="str">
        <f t="shared" ca="1" si="5"/>
        <v/>
      </c>
      <c r="D36" s="131">
        <f t="shared" ca="1" si="11"/>
        <v>0</v>
      </c>
      <c r="E36" s="131">
        <f t="shared" ca="1" si="11"/>
        <v>0</v>
      </c>
      <c r="F36" s="131">
        <f t="shared" ca="1" si="11"/>
        <v>0</v>
      </c>
      <c r="G36" s="131">
        <f t="shared" ca="1" si="11"/>
        <v>0</v>
      </c>
      <c r="H36" s="131">
        <f t="shared" ca="1" si="11"/>
        <v>0</v>
      </c>
      <c r="I36" s="131">
        <f t="shared" ca="1" si="11"/>
        <v>0</v>
      </c>
      <c r="J36" s="131">
        <f t="shared" ca="1" si="11"/>
        <v>0</v>
      </c>
      <c r="K36" s="131">
        <f t="shared" ca="1" si="11"/>
        <v>0</v>
      </c>
      <c r="L36" s="131">
        <f t="shared" ca="1" si="11"/>
        <v>0</v>
      </c>
      <c r="M36" s="131">
        <f t="shared" ca="1" si="11"/>
        <v>0</v>
      </c>
      <c r="N36" s="131">
        <f t="shared" ca="1" si="11"/>
        <v>0</v>
      </c>
      <c r="O36" s="131">
        <f t="shared" ca="1" si="11"/>
        <v>0</v>
      </c>
      <c r="P36" s="290">
        <f t="shared" ca="1" si="4"/>
        <v>0</v>
      </c>
      <c r="Q36" s="377" t="s">
        <v>218</v>
      </c>
      <c r="R36" s="361"/>
      <c r="S36" s="362"/>
    </row>
    <row r="37" spans="1:19">
      <c r="A37" s="111">
        <f t="shared" si="7"/>
        <v>68</v>
      </c>
      <c r="B37" s="126">
        <f t="shared" si="8"/>
        <v>21</v>
      </c>
      <c r="C37" s="127" t="str">
        <f t="shared" ca="1" si="5"/>
        <v/>
      </c>
      <c r="D37" s="128">
        <f t="shared" ca="1" si="11"/>
        <v>0</v>
      </c>
      <c r="E37" s="128">
        <f t="shared" ca="1" si="11"/>
        <v>0</v>
      </c>
      <c r="F37" s="128">
        <f t="shared" ca="1" si="11"/>
        <v>0</v>
      </c>
      <c r="G37" s="128">
        <f t="shared" ca="1" si="11"/>
        <v>0</v>
      </c>
      <c r="H37" s="128">
        <f t="shared" ca="1" si="11"/>
        <v>0</v>
      </c>
      <c r="I37" s="128">
        <f t="shared" ca="1" si="11"/>
        <v>0</v>
      </c>
      <c r="J37" s="128">
        <f t="shared" ca="1" si="11"/>
        <v>0</v>
      </c>
      <c r="K37" s="128">
        <f t="shared" ca="1" si="11"/>
        <v>0</v>
      </c>
      <c r="L37" s="128">
        <f t="shared" ca="1" si="11"/>
        <v>0</v>
      </c>
      <c r="M37" s="128">
        <f t="shared" ca="1" si="11"/>
        <v>0</v>
      </c>
      <c r="N37" s="128">
        <f t="shared" ca="1" si="11"/>
        <v>0</v>
      </c>
      <c r="O37" s="128">
        <f t="shared" ca="1" si="11"/>
        <v>0</v>
      </c>
      <c r="P37" s="291">
        <f t="shared" ca="1" si="4"/>
        <v>0</v>
      </c>
      <c r="Q37" s="377" t="s">
        <v>219</v>
      </c>
      <c r="R37" s="358"/>
      <c r="S37" s="359"/>
    </row>
    <row r="38" spans="1:19">
      <c r="A38" s="111">
        <f t="shared" si="7"/>
        <v>69</v>
      </c>
      <c r="B38" s="129">
        <f t="shared" si="8"/>
        <v>22</v>
      </c>
      <c r="C38" s="130" t="str">
        <f t="shared" ca="1" si="5"/>
        <v/>
      </c>
      <c r="D38" s="131">
        <f t="shared" ca="1" si="11"/>
        <v>0</v>
      </c>
      <c r="E38" s="131">
        <f t="shared" ca="1" si="11"/>
        <v>0</v>
      </c>
      <c r="F38" s="131">
        <f t="shared" ca="1" si="11"/>
        <v>0</v>
      </c>
      <c r="G38" s="131">
        <f t="shared" ca="1" si="11"/>
        <v>0</v>
      </c>
      <c r="H38" s="131">
        <f t="shared" ca="1" si="11"/>
        <v>0</v>
      </c>
      <c r="I38" s="131">
        <f t="shared" ca="1" si="11"/>
        <v>0</v>
      </c>
      <c r="J38" s="131">
        <f t="shared" ca="1" si="11"/>
        <v>0</v>
      </c>
      <c r="K38" s="131">
        <f t="shared" ca="1" si="11"/>
        <v>0</v>
      </c>
      <c r="L38" s="131">
        <f t="shared" ca="1" si="11"/>
        <v>0</v>
      </c>
      <c r="M38" s="131">
        <f t="shared" ca="1" si="11"/>
        <v>0</v>
      </c>
      <c r="N38" s="131">
        <f t="shared" ca="1" si="11"/>
        <v>0</v>
      </c>
      <c r="O38" s="131">
        <f t="shared" ca="1" si="11"/>
        <v>0</v>
      </c>
      <c r="P38" s="290">
        <f t="shared" ca="1" si="4"/>
        <v>0</v>
      </c>
      <c r="Q38" s="378" t="s">
        <v>243</v>
      </c>
      <c r="R38" s="361"/>
      <c r="S38" s="362"/>
    </row>
    <row r="39" spans="1:19">
      <c r="A39" s="111">
        <f t="shared" si="7"/>
        <v>70</v>
      </c>
      <c r="B39" s="126">
        <f t="shared" si="8"/>
        <v>23</v>
      </c>
      <c r="C39" s="127" t="str">
        <f t="shared" ca="1" si="5"/>
        <v/>
      </c>
      <c r="D39" s="128">
        <f t="shared" ca="1" si="11"/>
        <v>0</v>
      </c>
      <c r="E39" s="128">
        <f t="shared" ca="1" si="11"/>
        <v>0</v>
      </c>
      <c r="F39" s="128">
        <f t="shared" ca="1" si="11"/>
        <v>0</v>
      </c>
      <c r="G39" s="128">
        <f t="shared" ca="1" si="11"/>
        <v>0</v>
      </c>
      <c r="H39" s="128">
        <f t="shared" ca="1" si="11"/>
        <v>0</v>
      </c>
      <c r="I39" s="128">
        <f t="shared" ca="1" si="11"/>
        <v>0</v>
      </c>
      <c r="J39" s="128">
        <f t="shared" ca="1" si="11"/>
        <v>0</v>
      </c>
      <c r="K39" s="128">
        <f t="shared" ca="1" si="11"/>
        <v>0</v>
      </c>
      <c r="L39" s="128">
        <f t="shared" ca="1" si="11"/>
        <v>0</v>
      </c>
      <c r="M39" s="128">
        <f t="shared" ca="1" si="11"/>
        <v>0</v>
      </c>
      <c r="N39" s="128">
        <f t="shared" ca="1" si="11"/>
        <v>0</v>
      </c>
      <c r="O39" s="128">
        <f t="shared" ca="1" si="11"/>
        <v>0</v>
      </c>
      <c r="P39" s="291">
        <f t="shared" ca="1" si="4"/>
        <v>0</v>
      </c>
      <c r="Q39" s="30"/>
      <c r="R39" s="358"/>
      <c r="S39" s="359"/>
    </row>
    <row r="40" spans="1:19">
      <c r="A40" s="111">
        <f t="shared" si="7"/>
        <v>71</v>
      </c>
      <c r="B40" s="129">
        <f t="shared" si="8"/>
        <v>24</v>
      </c>
      <c r="C40" s="130" t="str">
        <f t="shared" ca="1" si="5"/>
        <v/>
      </c>
      <c r="D40" s="131">
        <f t="shared" ca="1" si="11"/>
        <v>0</v>
      </c>
      <c r="E40" s="131">
        <f t="shared" ca="1" si="11"/>
        <v>0</v>
      </c>
      <c r="F40" s="131">
        <f t="shared" ca="1" si="11"/>
        <v>0</v>
      </c>
      <c r="G40" s="131">
        <f t="shared" ca="1" si="11"/>
        <v>0</v>
      </c>
      <c r="H40" s="131">
        <f t="shared" ca="1" si="11"/>
        <v>0</v>
      </c>
      <c r="I40" s="131">
        <f t="shared" ca="1" si="11"/>
        <v>0</v>
      </c>
      <c r="J40" s="131">
        <f t="shared" ca="1" si="11"/>
        <v>0</v>
      </c>
      <c r="K40" s="131">
        <f t="shared" ca="1" si="11"/>
        <v>0</v>
      </c>
      <c r="L40" s="131">
        <f t="shared" ca="1" si="11"/>
        <v>0</v>
      </c>
      <c r="M40" s="131">
        <f t="shared" ca="1" si="11"/>
        <v>0</v>
      </c>
      <c r="N40" s="131">
        <f t="shared" ca="1" si="11"/>
        <v>0</v>
      </c>
      <c r="O40" s="131">
        <f t="shared" ca="1" si="11"/>
        <v>0</v>
      </c>
      <c r="P40" s="290">
        <f t="shared" ca="1" si="4"/>
        <v>0</v>
      </c>
      <c r="Q40" s="30"/>
      <c r="R40" s="361"/>
      <c r="S40" s="362"/>
    </row>
    <row r="41" spans="1:19">
      <c r="A41" s="111">
        <f t="shared" si="7"/>
        <v>72</v>
      </c>
      <c r="B41" s="126">
        <f t="shared" si="8"/>
        <v>25</v>
      </c>
      <c r="C41" s="127" t="str">
        <f t="shared" ca="1" si="5"/>
        <v/>
      </c>
      <c r="D41" s="128">
        <f t="shared" ca="1" si="11"/>
        <v>0</v>
      </c>
      <c r="E41" s="128">
        <f t="shared" ca="1" si="11"/>
        <v>0</v>
      </c>
      <c r="F41" s="128">
        <f t="shared" ca="1" si="11"/>
        <v>0</v>
      </c>
      <c r="G41" s="128">
        <f t="shared" ca="1" si="11"/>
        <v>0</v>
      </c>
      <c r="H41" s="128">
        <f t="shared" ca="1" si="11"/>
        <v>0</v>
      </c>
      <c r="I41" s="128">
        <f t="shared" ca="1" si="11"/>
        <v>0</v>
      </c>
      <c r="J41" s="128">
        <f t="shared" ca="1" si="11"/>
        <v>0</v>
      </c>
      <c r="K41" s="128">
        <f t="shared" ca="1" si="11"/>
        <v>0</v>
      </c>
      <c r="L41" s="128">
        <f t="shared" ca="1" si="11"/>
        <v>0</v>
      </c>
      <c r="M41" s="128">
        <f t="shared" ca="1" si="11"/>
        <v>0</v>
      </c>
      <c r="N41" s="128">
        <f t="shared" ca="1" si="11"/>
        <v>0</v>
      </c>
      <c r="O41" s="128">
        <f t="shared" ca="1" si="11"/>
        <v>0</v>
      </c>
      <c r="P41" s="291">
        <f t="shared" ca="1" si="4"/>
        <v>0</v>
      </c>
      <c r="Q41" s="377"/>
      <c r="R41" s="358"/>
      <c r="S41" s="359"/>
    </row>
    <row r="42" spans="1:19">
      <c r="A42" s="111">
        <f t="shared" si="7"/>
        <v>73</v>
      </c>
      <c r="B42" s="129">
        <f t="shared" si="8"/>
        <v>26</v>
      </c>
      <c r="C42" s="130" t="str">
        <f t="shared" ca="1" si="5"/>
        <v/>
      </c>
      <c r="D42" s="131">
        <f t="shared" ca="1" si="11"/>
        <v>0</v>
      </c>
      <c r="E42" s="131">
        <f t="shared" ca="1" si="11"/>
        <v>0</v>
      </c>
      <c r="F42" s="131">
        <f t="shared" ca="1" si="11"/>
        <v>0</v>
      </c>
      <c r="G42" s="131">
        <f t="shared" ca="1" si="11"/>
        <v>0</v>
      </c>
      <c r="H42" s="131">
        <f t="shared" ca="1" si="11"/>
        <v>0</v>
      </c>
      <c r="I42" s="131">
        <f t="shared" ca="1" si="11"/>
        <v>0</v>
      </c>
      <c r="J42" s="131">
        <f t="shared" ca="1" si="11"/>
        <v>0</v>
      </c>
      <c r="K42" s="131">
        <f t="shared" ca="1" si="11"/>
        <v>0</v>
      </c>
      <c r="L42" s="131">
        <f t="shared" ca="1" si="11"/>
        <v>0</v>
      </c>
      <c r="M42" s="131">
        <f t="shared" ca="1" si="11"/>
        <v>0</v>
      </c>
      <c r="N42" s="131">
        <f t="shared" ca="1" si="11"/>
        <v>0</v>
      </c>
      <c r="O42" s="131">
        <f t="shared" ca="1" si="11"/>
        <v>0</v>
      </c>
      <c r="P42" s="290">
        <f t="shared" ca="1" si="4"/>
        <v>0</v>
      </c>
      <c r="Q42" s="377"/>
      <c r="R42" s="361"/>
      <c r="S42" s="362"/>
    </row>
    <row r="43" spans="1:19">
      <c r="A43" s="111">
        <f t="shared" si="7"/>
        <v>74</v>
      </c>
      <c r="B43" s="126">
        <f t="shared" si="8"/>
        <v>27</v>
      </c>
      <c r="C43" s="127" t="str">
        <f t="shared" ca="1" si="5"/>
        <v/>
      </c>
      <c r="D43" s="128">
        <f t="shared" ca="1" si="11"/>
        <v>0</v>
      </c>
      <c r="E43" s="128">
        <f t="shared" ca="1" si="11"/>
        <v>0</v>
      </c>
      <c r="F43" s="128">
        <f t="shared" ca="1" si="11"/>
        <v>0</v>
      </c>
      <c r="G43" s="128">
        <f t="shared" ca="1" si="11"/>
        <v>0</v>
      </c>
      <c r="H43" s="128">
        <f t="shared" ca="1" si="11"/>
        <v>0</v>
      </c>
      <c r="I43" s="128">
        <f t="shared" ca="1" si="11"/>
        <v>0</v>
      </c>
      <c r="J43" s="128">
        <f t="shared" ca="1" si="11"/>
        <v>0</v>
      </c>
      <c r="K43" s="128">
        <f t="shared" ca="1" si="11"/>
        <v>0</v>
      </c>
      <c r="L43" s="128">
        <f t="shared" ca="1" si="11"/>
        <v>0</v>
      </c>
      <c r="M43" s="128">
        <f t="shared" ca="1" si="11"/>
        <v>0</v>
      </c>
      <c r="N43" s="128">
        <f t="shared" ca="1" si="11"/>
        <v>0</v>
      </c>
      <c r="O43" s="128">
        <f t="shared" ca="1" si="11"/>
        <v>0</v>
      </c>
      <c r="P43" s="291">
        <f t="shared" ca="1" si="4"/>
        <v>0</v>
      </c>
      <c r="Q43" s="377"/>
      <c r="R43" s="358"/>
      <c r="S43" s="359"/>
    </row>
    <row r="44" spans="1:19">
      <c r="A44" s="111">
        <f t="shared" si="7"/>
        <v>75</v>
      </c>
      <c r="B44" s="129">
        <f t="shared" si="8"/>
        <v>28</v>
      </c>
      <c r="C44" s="130" t="str">
        <f t="shared" ca="1" si="5"/>
        <v/>
      </c>
      <c r="D44" s="131">
        <f t="shared" ca="1" si="11"/>
        <v>0</v>
      </c>
      <c r="E44" s="131">
        <f t="shared" ca="1" si="11"/>
        <v>0</v>
      </c>
      <c r="F44" s="131">
        <f t="shared" ca="1" si="11"/>
        <v>0</v>
      </c>
      <c r="G44" s="131">
        <f t="shared" ca="1" si="11"/>
        <v>0</v>
      </c>
      <c r="H44" s="131">
        <f t="shared" ca="1" si="11"/>
        <v>0</v>
      </c>
      <c r="I44" s="131">
        <f t="shared" ca="1" si="11"/>
        <v>0</v>
      </c>
      <c r="J44" s="131">
        <f t="shared" ca="1" si="11"/>
        <v>0</v>
      </c>
      <c r="K44" s="131">
        <f t="shared" ca="1" si="11"/>
        <v>0</v>
      </c>
      <c r="L44" s="131">
        <f t="shared" ca="1" si="11"/>
        <v>0</v>
      </c>
      <c r="M44" s="131">
        <f t="shared" ca="1" si="11"/>
        <v>0</v>
      </c>
      <c r="N44" s="131">
        <f t="shared" ca="1" si="11"/>
        <v>0</v>
      </c>
      <c r="O44" s="131">
        <f t="shared" ca="1" si="11"/>
        <v>0</v>
      </c>
      <c r="P44" s="290">
        <f t="shared" ca="1" si="4"/>
        <v>0</v>
      </c>
      <c r="Q44" s="377"/>
      <c r="R44" s="361"/>
      <c r="S44" s="362"/>
    </row>
    <row r="45" spans="1:19">
      <c r="A45" s="111">
        <f t="shared" si="7"/>
        <v>76</v>
      </c>
      <c r="B45" s="126">
        <f t="shared" si="8"/>
        <v>29</v>
      </c>
      <c r="C45" s="127" t="str">
        <f t="shared" ca="1" si="5"/>
        <v/>
      </c>
      <c r="D45" s="128">
        <f t="shared" ca="1" si="11"/>
        <v>0</v>
      </c>
      <c r="E45" s="128">
        <f t="shared" ca="1" si="11"/>
        <v>0</v>
      </c>
      <c r="F45" s="128">
        <f t="shared" ca="1" si="11"/>
        <v>0</v>
      </c>
      <c r="G45" s="128">
        <f t="shared" ca="1" si="11"/>
        <v>0</v>
      </c>
      <c r="H45" s="128">
        <f t="shared" ca="1" si="11"/>
        <v>0</v>
      </c>
      <c r="I45" s="128">
        <f t="shared" ca="1" si="11"/>
        <v>0</v>
      </c>
      <c r="J45" s="128">
        <f t="shared" ca="1" si="11"/>
        <v>0</v>
      </c>
      <c r="K45" s="128">
        <f t="shared" ca="1" si="11"/>
        <v>0</v>
      </c>
      <c r="L45" s="128">
        <f t="shared" ca="1" si="11"/>
        <v>0</v>
      </c>
      <c r="M45" s="128">
        <f t="shared" ca="1" si="11"/>
        <v>0</v>
      </c>
      <c r="N45" s="128">
        <f t="shared" ca="1" si="11"/>
        <v>0</v>
      </c>
      <c r="O45" s="128">
        <f t="shared" ca="1" si="11"/>
        <v>0</v>
      </c>
      <c r="P45" s="291">
        <f t="shared" ca="1" si="4"/>
        <v>0</v>
      </c>
      <c r="Q45" s="377"/>
      <c r="R45" s="358"/>
      <c r="S45" s="359"/>
    </row>
    <row r="46" spans="1:19">
      <c r="A46" s="111">
        <f t="shared" si="7"/>
        <v>77</v>
      </c>
      <c r="B46" s="129">
        <f t="shared" si="8"/>
        <v>30</v>
      </c>
      <c r="C46" s="130" t="str">
        <f t="shared" ca="1" si="5"/>
        <v/>
      </c>
      <c r="D46" s="131">
        <f t="shared" ca="1" si="11"/>
        <v>0</v>
      </c>
      <c r="E46" s="131">
        <f t="shared" ca="1" si="11"/>
        <v>0</v>
      </c>
      <c r="F46" s="131">
        <f t="shared" ca="1" si="11"/>
        <v>0</v>
      </c>
      <c r="G46" s="131">
        <f t="shared" ca="1" si="11"/>
        <v>0</v>
      </c>
      <c r="H46" s="131">
        <f t="shared" ca="1" si="11"/>
        <v>0</v>
      </c>
      <c r="I46" s="131">
        <f t="shared" ca="1" si="11"/>
        <v>0</v>
      </c>
      <c r="J46" s="131">
        <f t="shared" ca="1" si="11"/>
        <v>0</v>
      </c>
      <c r="K46" s="131">
        <f t="shared" ca="1" si="11"/>
        <v>0</v>
      </c>
      <c r="L46" s="131">
        <f t="shared" ca="1" si="11"/>
        <v>0</v>
      </c>
      <c r="M46" s="131">
        <f t="shared" ca="1" si="11"/>
        <v>0</v>
      </c>
      <c r="N46" s="131">
        <f t="shared" ca="1" si="11"/>
        <v>0</v>
      </c>
      <c r="O46" s="131">
        <f t="shared" ca="1" si="11"/>
        <v>0</v>
      </c>
      <c r="P46" s="290">
        <f t="shared" ca="1" si="4"/>
        <v>0</v>
      </c>
      <c r="Q46" s="377"/>
      <c r="R46" s="361"/>
      <c r="S46" s="362"/>
    </row>
    <row r="47" spans="1:19">
      <c r="A47" s="111">
        <f t="shared" si="7"/>
        <v>78</v>
      </c>
      <c r="B47" s="292">
        <f t="shared" si="8"/>
        <v>31</v>
      </c>
      <c r="C47" s="293" t="str">
        <f t="shared" ca="1" si="5"/>
        <v/>
      </c>
      <c r="D47" s="294">
        <f t="shared" ca="1" si="11"/>
        <v>0</v>
      </c>
      <c r="E47" s="294">
        <f t="shared" ca="1" si="11"/>
        <v>0</v>
      </c>
      <c r="F47" s="294">
        <f t="shared" ca="1" si="11"/>
        <v>0</v>
      </c>
      <c r="G47" s="294">
        <f t="shared" ca="1" si="11"/>
        <v>0</v>
      </c>
      <c r="H47" s="294">
        <f t="shared" ca="1" si="11"/>
        <v>0</v>
      </c>
      <c r="I47" s="294">
        <f t="shared" ca="1" si="11"/>
        <v>0</v>
      </c>
      <c r="J47" s="294">
        <f t="shared" ca="1" si="11"/>
        <v>0</v>
      </c>
      <c r="K47" s="294">
        <f t="shared" ca="1" si="11"/>
        <v>0</v>
      </c>
      <c r="L47" s="294">
        <f t="shared" ca="1" si="11"/>
        <v>0</v>
      </c>
      <c r="M47" s="294">
        <f t="shared" ca="1" si="11"/>
        <v>0</v>
      </c>
      <c r="N47" s="294">
        <f t="shared" ca="1" si="11"/>
        <v>0</v>
      </c>
      <c r="O47" s="294">
        <f t="shared" ca="1" si="11"/>
        <v>0</v>
      </c>
      <c r="P47" s="295">
        <f t="shared" ca="1" si="4"/>
        <v>0</v>
      </c>
      <c r="Q47" s="377"/>
      <c r="R47" s="358"/>
      <c r="S47" s="359"/>
    </row>
    <row r="48" spans="1:19">
      <c r="A48" s="111">
        <f t="shared" si="7"/>
        <v>79</v>
      </c>
      <c r="B48" s="135">
        <f>B47+1</f>
        <v>32</v>
      </c>
      <c r="C48" s="136" t="str">
        <f t="shared" ca="1" si="5"/>
        <v>Pensionstillæg Funktionstillæg 1</v>
      </c>
      <c r="D48" s="137">
        <f ca="1">D59/3</f>
        <v>0</v>
      </c>
      <c r="E48" s="137">
        <f t="shared" ref="E48:O48" ca="1" si="12">E59/3</f>
        <v>90</v>
      </c>
      <c r="F48" s="137">
        <f t="shared" ca="1" si="12"/>
        <v>90</v>
      </c>
      <c r="G48" s="137">
        <f t="shared" ca="1" si="12"/>
        <v>0</v>
      </c>
      <c r="H48" s="137">
        <f t="shared" ca="1" si="12"/>
        <v>0</v>
      </c>
      <c r="I48" s="137">
        <f t="shared" ca="1" si="12"/>
        <v>0</v>
      </c>
      <c r="J48" s="137">
        <f t="shared" ca="1" si="12"/>
        <v>0</v>
      </c>
      <c r="K48" s="137">
        <f t="shared" ca="1" si="12"/>
        <v>0</v>
      </c>
      <c r="L48" s="137">
        <f t="shared" ca="1" si="12"/>
        <v>0</v>
      </c>
      <c r="M48" s="137">
        <f t="shared" ca="1" si="12"/>
        <v>0</v>
      </c>
      <c r="N48" s="137">
        <f t="shared" ca="1" si="12"/>
        <v>0</v>
      </c>
      <c r="O48" s="137">
        <f t="shared" ca="1" si="12"/>
        <v>0</v>
      </c>
      <c r="P48" s="296">
        <f t="shared" ca="1" si="4"/>
        <v>180</v>
      </c>
      <c r="Q48" s="377"/>
      <c r="R48" s="361"/>
      <c r="S48" s="362"/>
    </row>
    <row r="49" spans="1:19">
      <c r="A49" s="111">
        <f t="shared" si="7"/>
        <v>80</v>
      </c>
      <c r="B49" s="132">
        <f t="shared" si="8"/>
        <v>33</v>
      </c>
      <c r="C49" s="133" t="e">
        <f t="shared" ca="1" si="5"/>
        <v>#DIV/0!</v>
      </c>
      <c r="D49" s="134">
        <f ca="1">SUM(D17:D31)-D48</f>
        <v>28810.75667324902</v>
      </c>
      <c r="E49" s="134">
        <f t="shared" ref="E49:O49" ca="1" si="13">SUM(E17:E31)-E48</f>
        <v>44349</v>
      </c>
      <c r="F49" s="134">
        <f t="shared" ca="1" si="13"/>
        <v>44379</v>
      </c>
      <c r="G49" s="134" t="e">
        <f t="shared" ca="1" si="13"/>
        <v>#DIV/0!</v>
      </c>
      <c r="H49" s="134" t="e">
        <f t="shared" ca="1" si="13"/>
        <v>#DIV/0!</v>
      </c>
      <c r="I49" s="134" t="e">
        <f t="shared" ca="1" si="13"/>
        <v>#DIV/0!</v>
      </c>
      <c r="J49" s="134" t="e">
        <f t="shared" ca="1" si="13"/>
        <v>#DIV/0!</v>
      </c>
      <c r="K49" s="134" t="e">
        <f t="shared" ca="1" si="13"/>
        <v>#DIV/0!</v>
      </c>
      <c r="L49" s="134" t="e">
        <f t="shared" ca="1" si="13"/>
        <v>#DIV/0!</v>
      </c>
      <c r="M49" s="134" t="e">
        <f t="shared" ca="1" si="13"/>
        <v>#DIV/0!</v>
      </c>
      <c r="N49" s="134" t="e">
        <f t="shared" ca="1" si="13"/>
        <v>#DIV/0!</v>
      </c>
      <c r="O49" s="134" t="e">
        <f t="shared" ca="1" si="13"/>
        <v>#DIV/0!</v>
      </c>
      <c r="P49" s="297" t="e">
        <f t="shared" ca="1" si="4"/>
        <v>#DIV/0!</v>
      </c>
      <c r="Q49" s="377"/>
      <c r="R49" s="358"/>
      <c r="S49" s="359"/>
    </row>
    <row r="50" spans="1:19">
      <c r="A50" s="111">
        <f t="shared" si="7"/>
        <v>81</v>
      </c>
      <c r="B50" s="135">
        <f t="shared" si="8"/>
        <v>34</v>
      </c>
      <c r="C50" s="136" t="e">
        <f t="shared" ca="1" si="5"/>
        <v>#DIV/0!</v>
      </c>
      <c r="D50" s="385">
        <f ca="1">ROUND(D49*8%,0)</f>
        <v>2305</v>
      </c>
      <c r="E50" s="385">
        <f t="shared" ref="E50:O50" ca="1" si="14">ROUND(E49*8%,0)</f>
        <v>3548</v>
      </c>
      <c r="F50" s="385">
        <f t="shared" ca="1" si="14"/>
        <v>3550</v>
      </c>
      <c r="G50" s="385" t="e">
        <f t="shared" ca="1" si="14"/>
        <v>#DIV/0!</v>
      </c>
      <c r="H50" s="385" t="e">
        <f t="shared" ca="1" si="14"/>
        <v>#DIV/0!</v>
      </c>
      <c r="I50" s="385" t="e">
        <f t="shared" ca="1" si="14"/>
        <v>#DIV/0!</v>
      </c>
      <c r="J50" s="385" t="e">
        <f t="shared" ca="1" si="14"/>
        <v>#DIV/0!</v>
      </c>
      <c r="K50" s="385" t="e">
        <f t="shared" ca="1" si="14"/>
        <v>#DIV/0!</v>
      </c>
      <c r="L50" s="385" t="e">
        <f t="shared" ca="1" si="14"/>
        <v>#DIV/0!</v>
      </c>
      <c r="M50" s="385" t="e">
        <f t="shared" ca="1" si="14"/>
        <v>#DIV/0!</v>
      </c>
      <c r="N50" s="385" t="e">
        <f t="shared" ca="1" si="14"/>
        <v>#DIV/0!</v>
      </c>
      <c r="O50" s="385" t="e">
        <f t="shared" ca="1" si="14"/>
        <v>#DIV/0!</v>
      </c>
      <c r="P50" s="296" t="e">
        <f t="shared" ca="1" si="4"/>
        <v>#DIV/0!</v>
      </c>
      <c r="Q50" s="377"/>
      <c r="R50" s="361"/>
      <c r="S50" s="362"/>
    </row>
    <row r="51" spans="1:19">
      <c r="A51" s="111">
        <f t="shared" si="7"/>
        <v>82</v>
      </c>
      <c r="B51" s="132">
        <f t="shared" si="8"/>
        <v>35</v>
      </c>
      <c r="C51" s="133" t="e">
        <f t="shared" ca="1" si="5"/>
        <v>#DIV/0!</v>
      </c>
      <c r="D51" s="386">
        <f ca="1">D49-D50</f>
        <v>26505.75667324902</v>
      </c>
      <c r="E51" s="386">
        <f t="shared" ref="E51:O51" ca="1" si="15">E49-E50</f>
        <v>40801</v>
      </c>
      <c r="F51" s="386">
        <f t="shared" ca="1" si="15"/>
        <v>40829</v>
      </c>
      <c r="G51" s="386" t="e">
        <f t="shared" ca="1" si="15"/>
        <v>#DIV/0!</v>
      </c>
      <c r="H51" s="386" t="e">
        <f t="shared" ca="1" si="15"/>
        <v>#DIV/0!</v>
      </c>
      <c r="I51" s="386" t="e">
        <f t="shared" ca="1" si="15"/>
        <v>#DIV/0!</v>
      </c>
      <c r="J51" s="386" t="e">
        <f t="shared" ca="1" si="15"/>
        <v>#DIV/0!</v>
      </c>
      <c r="K51" s="386" t="e">
        <f t="shared" ca="1" si="15"/>
        <v>#DIV/0!</v>
      </c>
      <c r="L51" s="386" t="e">
        <f t="shared" ca="1" si="15"/>
        <v>#DIV/0!</v>
      </c>
      <c r="M51" s="386" t="e">
        <f t="shared" ca="1" si="15"/>
        <v>#DIV/0!</v>
      </c>
      <c r="N51" s="386" t="e">
        <f t="shared" ca="1" si="15"/>
        <v>#DIV/0!</v>
      </c>
      <c r="O51" s="386" t="e">
        <f t="shared" ca="1" si="15"/>
        <v>#DIV/0!</v>
      </c>
      <c r="P51" s="297" t="e">
        <f t="shared" ca="1" si="4"/>
        <v>#DIV/0!</v>
      </c>
      <c r="Q51" s="377"/>
      <c r="R51" s="358"/>
      <c r="S51" s="359"/>
    </row>
    <row r="52" spans="1:19">
      <c r="A52" s="323">
        <v>29</v>
      </c>
      <c r="B52" s="135">
        <f t="shared" si="8"/>
        <v>36</v>
      </c>
      <c r="C52" s="138" t="str">
        <f t="shared" ca="1" si="5"/>
        <v/>
      </c>
      <c r="D52" s="387">
        <f t="shared" ca="1" si="11"/>
        <v>0</v>
      </c>
      <c r="E52" s="387">
        <f t="shared" ref="E52:O53" ca="1" si="16">INDIRECT($C$1&amp;"!"&amp;E$2&amp;$A52)</f>
        <v>0</v>
      </c>
      <c r="F52" s="387">
        <f t="shared" ca="1" si="16"/>
        <v>0</v>
      </c>
      <c r="G52" s="387">
        <f t="shared" ca="1" si="16"/>
        <v>0</v>
      </c>
      <c r="H52" s="387">
        <f t="shared" ca="1" si="16"/>
        <v>0</v>
      </c>
      <c r="I52" s="387">
        <f t="shared" ca="1" si="16"/>
        <v>0</v>
      </c>
      <c r="J52" s="387">
        <f t="shared" ca="1" si="16"/>
        <v>0</v>
      </c>
      <c r="K52" s="387">
        <f t="shared" ca="1" si="16"/>
        <v>0</v>
      </c>
      <c r="L52" s="387">
        <f t="shared" ca="1" si="16"/>
        <v>0</v>
      </c>
      <c r="M52" s="387">
        <f t="shared" ca="1" si="16"/>
        <v>0</v>
      </c>
      <c r="N52" s="387">
        <f t="shared" ca="1" si="16"/>
        <v>0</v>
      </c>
      <c r="O52" s="387">
        <f t="shared" ca="1" si="16"/>
        <v>0</v>
      </c>
      <c r="P52" s="298"/>
      <c r="Q52" s="377"/>
      <c r="R52" s="361"/>
      <c r="S52" s="362"/>
    </row>
    <row r="53" spans="1:19">
      <c r="A53" s="323">
        <v>28</v>
      </c>
      <c r="B53" s="132">
        <f t="shared" si="8"/>
        <v>37</v>
      </c>
      <c r="C53" s="139" t="str">
        <f t="shared" ca="1" si="5"/>
        <v/>
      </c>
      <c r="D53" s="140">
        <f t="shared" ca="1" si="11"/>
        <v>0</v>
      </c>
      <c r="E53" s="140">
        <f t="shared" ca="1" si="16"/>
        <v>0</v>
      </c>
      <c r="F53" s="140">
        <f t="shared" ca="1" si="16"/>
        <v>0</v>
      </c>
      <c r="G53" s="140">
        <f t="shared" ca="1" si="16"/>
        <v>0</v>
      </c>
      <c r="H53" s="140">
        <f t="shared" ca="1" si="16"/>
        <v>0</v>
      </c>
      <c r="I53" s="140">
        <f t="shared" ca="1" si="16"/>
        <v>0</v>
      </c>
      <c r="J53" s="140">
        <f t="shared" ca="1" si="16"/>
        <v>0</v>
      </c>
      <c r="K53" s="140">
        <f t="shared" ca="1" si="16"/>
        <v>0</v>
      </c>
      <c r="L53" s="140">
        <f t="shared" ca="1" si="16"/>
        <v>0</v>
      </c>
      <c r="M53" s="140">
        <f t="shared" ca="1" si="16"/>
        <v>0</v>
      </c>
      <c r="N53" s="140">
        <f t="shared" ca="1" si="16"/>
        <v>0</v>
      </c>
      <c r="O53" s="140">
        <f t="shared" ca="1" si="16"/>
        <v>0</v>
      </c>
      <c r="P53" s="299"/>
      <c r="Q53" s="377"/>
      <c r="R53" s="358"/>
      <c r="S53" s="359"/>
    </row>
    <row r="54" spans="1:19">
      <c r="A54" s="111">
        <f>A51+2</f>
        <v>84</v>
      </c>
      <c r="B54" s="135">
        <f t="shared" si="8"/>
        <v>38</v>
      </c>
      <c r="C54" s="136" t="e">
        <f t="shared" ca="1" si="5"/>
        <v>#DIV/0!</v>
      </c>
      <c r="D54" s="137">
        <f ca="1">MAX(0,TRUNC(ROUND(D51-D52,-2)*D53/100))</f>
        <v>0</v>
      </c>
      <c r="E54" s="137">
        <f t="shared" ref="E54:O54" ca="1" si="17">MAX(0,TRUNC(ROUND(E51-E52,-2)*E53/100))</f>
        <v>0</v>
      </c>
      <c r="F54" s="137">
        <f t="shared" ca="1" si="17"/>
        <v>0</v>
      </c>
      <c r="G54" s="137" t="e">
        <f t="shared" ca="1" si="17"/>
        <v>#DIV/0!</v>
      </c>
      <c r="H54" s="137" t="e">
        <f t="shared" ca="1" si="17"/>
        <v>#DIV/0!</v>
      </c>
      <c r="I54" s="137" t="e">
        <f t="shared" ca="1" si="17"/>
        <v>#DIV/0!</v>
      </c>
      <c r="J54" s="137" t="e">
        <f t="shared" ca="1" si="17"/>
        <v>#DIV/0!</v>
      </c>
      <c r="K54" s="137" t="e">
        <f t="shared" ca="1" si="17"/>
        <v>#DIV/0!</v>
      </c>
      <c r="L54" s="137" t="e">
        <f t="shared" ca="1" si="17"/>
        <v>#DIV/0!</v>
      </c>
      <c r="M54" s="137" t="e">
        <f t="shared" ca="1" si="17"/>
        <v>#DIV/0!</v>
      </c>
      <c r="N54" s="137" t="e">
        <f t="shared" ca="1" si="17"/>
        <v>#DIV/0!</v>
      </c>
      <c r="O54" s="137" t="e">
        <f t="shared" ca="1" si="17"/>
        <v>#DIV/0!</v>
      </c>
      <c r="P54" s="296" t="e">
        <f t="shared" ref="P54:P61" ca="1" si="18">SUM(D54:O54)</f>
        <v>#DIV/0!</v>
      </c>
      <c r="Q54" s="377"/>
      <c r="R54" s="361"/>
      <c r="S54" s="362"/>
    </row>
    <row r="55" spans="1:19">
      <c r="A55" s="111">
        <f>A54+3</f>
        <v>87</v>
      </c>
      <c r="B55" s="132">
        <f t="shared" si="8"/>
        <v>39</v>
      </c>
      <c r="C55" s="133" t="str">
        <f t="shared" ca="1" si="5"/>
        <v/>
      </c>
      <c r="D55" s="134">
        <f t="shared" ref="D55:O58" ca="1" si="19">INDIRECT($C$1&amp;"!"&amp;D$2&amp;$A55)</f>
        <v>0</v>
      </c>
      <c r="E55" s="134">
        <f t="shared" ca="1" si="19"/>
        <v>0</v>
      </c>
      <c r="F55" s="134">
        <f t="shared" ca="1" si="19"/>
        <v>0</v>
      </c>
      <c r="G55" s="134">
        <f t="shared" ca="1" si="19"/>
        <v>0</v>
      </c>
      <c r="H55" s="134">
        <f t="shared" ca="1" si="19"/>
        <v>0</v>
      </c>
      <c r="I55" s="134">
        <f t="shared" ca="1" si="19"/>
        <v>0</v>
      </c>
      <c r="J55" s="134">
        <f t="shared" ca="1" si="19"/>
        <v>0</v>
      </c>
      <c r="K55" s="134">
        <f t="shared" ca="1" si="19"/>
        <v>0</v>
      </c>
      <c r="L55" s="134">
        <f t="shared" ca="1" si="19"/>
        <v>0</v>
      </c>
      <c r="M55" s="134">
        <f t="shared" ca="1" si="19"/>
        <v>0</v>
      </c>
      <c r="N55" s="134">
        <f t="shared" ca="1" si="19"/>
        <v>0</v>
      </c>
      <c r="O55" s="134">
        <f t="shared" ca="1" si="19"/>
        <v>0</v>
      </c>
      <c r="P55" s="297">
        <f t="shared" ca="1" si="18"/>
        <v>0</v>
      </c>
      <c r="Q55" s="377"/>
      <c r="R55" s="358"/>
      <c r="S55" s="359"/>
    </row>
    <row r="56" spans="1:19">
      <c r="A56" s="111">
        <f t="shared" ref="A56:A61" si="20">A55+1</f>
        <v>88</v>
      </c>
      <c r="B56" s="135">
        <f t="shared" si="8"/>
        <v>40</v>
      </c>
      <c r="C56" s="136" t="str">
        <f t="shared" ca="1" si="5"/>
        <v/>
      </c>
      <c r="D56" s="137">
        <f ca="1">D55*2</f>
        <v>0</v>
      </c>
      <c r="E56" s="137">
        <f t="shared" ref="E56:O56" ca="1" si="21">E55*2</f>
        <v>0</v>
      </c>
      <c r="F56" s="137">
        <f t="shared" ca="1" si="21"/>
        <v>0</v>
      </c>
      <c r="G56" s="137">
        <f t="shared" ca="1" si="21"/>
        <v>0</v>
      </c>
      <c r="H56" s="137">
        <f t="shared" ca="1" si="21"/>
        <v>0</v>
      </c>
      <c r="I56" s="137">
        <f t="shared" ca="1" si="21"/>
        <v>0</v>
      </c>
      <c r="J56" s="137">
        <f t="shared" ca="1" si="21"/>
        <v>0</v>
      </c>
      <c r="K56" s="137">
        <f t="shared" ca="1" si="21"/>
        <v>0</v>
      </c>
      <c r="L56" s="137">
        <f t="shared" ca="1" si="21"/>
        <v>0</v>
      </c>
      <c r="M56" s="137">
        <f t="shared" ca="1" si="21"/>
        <v>0</v>
      </c>
      <c r="N56" s="137">
        <f t="shared" ca="1" si="21"/>
        <v>0</v>
      </c>
      <c r="O56" s="137">
        <f t="shared" ca="1" si="21"/>
        <v>0</v>
      </c>
      <c r="P56" s="296">
        <f t="shared" ca="1" si="18"/>
        <v>0</v>
      </c>
      <c r="Q56" s="377"/>
      <c r="R56" s="361"/>
      <c r="S56" s="362"/>
    </row>
    <row r="57" spans="1:19">
      <c r="A57" s="111">
        <f t="shared" si="20"/>
        <v>89</v>
      </c>
      <c r="B57" s="132">
        <f t="shared" si="8"/>
        <v>41</v>
      </c>
      <c r="C57" s="133" t="str">
        <f t="shared" ca="1" si="5"/>
        <v>Pensionstillæg af pensiong. engangstillæg</v>
      </c>
      <c r="D57" s="134">
        <f ca="1">D59/3*2</f>
        <v>0</v>
      </c>
      <c r="E57" s="134">
        <f t="shared" ref="E57:O57" ca="1" si="22">E59/3*2</f>
        <v>180</v>
      </c>
      <c r="F57" s="134">
        <f t="shared" ca="1" si="22"/>
        <v>180</v>
      </c>
      <c r="G57" s="134">
        <f t="shared" ca="1" si="22"/>
        <v>0</v>
      </c>
      <c r="H57" s="134">
        <f t="shared" ca="1" si="22"/>
        <v>0</v>
      </c>
      <c r="I57" s="134">
        <f t="shared" ca="1" si="22"/>
        <v>0</v>
      </c>
      <c r="J57" s="134">
        <f t="shared" ca="1" si="22"/>
        <v>0</v>
      </c>
      <c r="K57" s="134">
        <f t="shared" ca="1" si="22"/>
        <v>0</v>
      </c>
      <c r="L57" s="134">
        <f t="shared" ca="1" si="22"/>
        <v>0</v>
      </c>
      <c r="M57" s="134">
        <f t="shared" ca="1" si="22"/>
        <v>0</v>
      </c>
      <c r="N57" s="134">
        <f t="shared" ca="1" si="22"/>
        <v>0</v>
      </c>
      <c r="O57" s="134">
        <f t="shared" ca="1" si="22"/>
        <v>0</v>
      </c>
      <c r="P57" s="297">
        <f t="shared" ca="1" si="18"/>
        <v>360</v>
      </c>
      <c r="Q57" s="377"/>
      <c r="R57" s="358"/>
      <c r="S57" s="359"/>
    </row>
    <row r="58" spans="1:19">
      <c r="A58" s="111">
        <f t="shared" si="20"/>
        <v>90</v>
      </c>
      <c r="B58" s="141">
        <f t="shared" si="8"/>
        <v>42</v>
      </c>
      <c r="C58" s="142" t="str">
        <f t="shared" ca="1" si="5"/>
        <v/>
      </c>
      <c r="D58" s="143">
        <f t="shared" ca="1" si="19"/>
        <v>0</v>
      </c>
      <c r="E58" s="143">
        <f t="shared" ca="1" si="19"/>
        <v>0</v>
      </c>
      <c r="F58" s="143">
        <f t="shared" ca="1" si="19"/>
        <v>0</v>
      </c>
      <c r="G58" s="143">
        <f t="shared" ca="1" si="19"/>
        <v>0</v>
      </c>
      <c r="H58" s="143">
        <f t="shared" ca="1" si="19"/>
        <v>0</v>
      </c>
      <c r="I58" s="143">
        <f t="shared" ca="1" si="19"/>
        <v>0</v>
      </c>
      <c r="J58" s="143">
        <f t="shared" ca="1" si="19"/>
        <v>0</v>
      </c>
      <c r="K58" s="143">
        <f t="shared" ca="1" si="19"/>
        <v>0</v>
      </c>
      <c r="L58" s="143">
        <f t="shared" ca="1" si="19"/>
        <v>0</v>
      </c>
      <c r="M58" s="143">
        <f t="shared" ca="1" si="19"/>
        <v>0</v>
      </c>
      <c r="N58" s="143">
        <f t="shared" ca="1" si="19"/>
        <v>0</v>
      </c>
      <c r="O58" s="143">
        <f t="shared" ca="1" si="19"/>
        <v>0</v>
      </c>
      <c r="P58" s="300">
        <f t="shared" ca="1" si="18"/>
        <v>0</v>
      </c>
      <c r="Q58" s="377"/>
      <c r="R58" s="361"/>
      <c r="S58" s="362"/>
    </row>
    <row r="59" spans="1:19">
      <c r="A59" s="111">
        <f t="shared" si="20"/>
        <v>91</v>
      </c>
      <c r="B59" s="132">
        <f t="shared" si="8"/>
        <v>43</v>
      </c>
      <c r="C59" s="133" t="str">
        <f t="shared" ca="1" si="5"/>
        <v>Pensionstillæg i alt</v>
      </c>
      <c r="D59" s="134">
        <f ca="1">90*(((D10*D11*(D5-D4)/D5)&gt;=9/37)+((D10*D11*(D5-D4)/D5)&gt;=18/37)+((D10*D11*(D5-D4)/D5)&gt;=27/37))</f>
        <v>0</v>
      </c>
      <c r="E59" s="134">
        <f ca="1">90*(((E10*E11*(E5-E4)/E5)&gt;=9/37)+((E10*E11*(E5-E4)/E5)&gt;=18/37)+((E10*E11*(E5-E4)/E5)&gt;=27/37))</f>
        <v>270</v>
      </c>
      <c r="F59" s="134">
        <f ca="1">90*(((F10*F11*(F5-F4)/F5)&gt;=9/37)+((F10*F11*(F5-F4)/F5)&gt;=18/37)+((F10*F11*(F5-F4)/F5)&gt;=27/37))</f>
        <v>270</v>
      </c>
      <c r="G59" s="134">
        <f ca="1">90*(((G10*G11*(G5-G4)/G5)&gt;=9/37)+((G10*G11*(G5-G4)/G5)&gt;=18/37)+((G10*G11*(G5-G4)/G5)&gt;=27/37))</f>
        <v>0</v>
      </c>
      <c r="H59" s="134">
        <f ca="1">90*(((H10*H11*(H5-H4)/H5)&gt;=9/37)+((H10*H11*(H5-H4)/H5)&gt;=18/37)+((H10*H11*(H5-H4)/H5)&gt;=27/37))</f>
        <v>0</v>
      </c>
      <c r="I59" s="134">
        <f ca="1">284/3*(((I10*I11*(I5-I4)/I5)&gt;=9/37)+((I10*I11*(I5-I4)/I5)&gt;=18/37)+((I10*I11*(I5-I4)/I5)&gt;=27/37))</f>
        <v>0</v>
      </c>
      <c r="J59" s="134">
        <f t="shared" ref="J59:O59" ca="1" si="23">284/3*(((J10*J11*(J5-J4)/J5)&gt;=9/37)+((J10*J11*(J5-J4)/J5)&gt;=18/37)+((J10*J11*(J5-J4)/J5)&gt;=27/37))</f>
        <v>0</v>
      </c>
      <c r="K59" s="134">
        <f t="shared" ca="1" si="23"/>
        <v>0</v>
      </c>
      <c r="L59" s="134">
        <f t="shared" ca="1" si="23"/>
        <v>0</v>
      </c>
      <c r="M59" s="134">
        <f t="shared" ca="1" si="23"/>
        <v>0</v>
      </c>
      <c r="N59" s="134">
        <f t="shared" ca="1" si="23"/>
        <v>0</v>
      </c>
      <c r="O59" s="134">
        <f t="shared" ca="1" si="23"/>
        <v>0</v>
      </c>
      <c r="P59" s="297">
        <f t="shared" ca="1" si="18"/>
        <v>540</v>
      </c>
      <c r="Q59" s="377"/>
      <c r="R59" s="358"/>
      <c r="S59" s="359"/>
    </row>
    <row r="60" spans="1:19">
      <c r="A60" s="111">
        <f t="shared" si="20"/>
        <v>92</v>
      </c>
      <c r="B60" s="135">
        <f t="shared" si="8"/>
        <v>44</v>
      </c>
      <c r="C60" s="136" t="e">
        <f t="shared" ca="1" si="5"/>
        <v>#DIV/0!</v>
      </c>
      <c r="D60" s="137">
        <f ca="1">IF(D33&gt;0,INDIRECT($C$1&amp;"!"&amp;D$2&amp;$A60),0)</f>
        <v>0</v>
      </c>
      <c r="E60" s="137">
        <f t="shared" ref="E60:O60" ca="1" si="24">IF(E33&gt;0,INDIRECT($C$1&amp;"!"&amp;E$2&amp;$A60),0)</f>
        <v>0</v>
      </c>
      <c r="F60" s="137">
        <f t="shared" ca="1" si="24"/>
        <v>0</v>
      </c>
      <c r="G60" s="137" t="e">
        <f t="shared" ca="1" si="24"/>
        <v>#DIV/0!</v>
      </c>
      <c r="H60" s="137" t="e">
        <f t="shared" ca="1" si="24"/>
        <v>#DIV/0!</v>
      </c>
      <c r="I60" s="137" t="e">
        <f t="shared" ca="1" si="24"/>
        <v>#DIV/0!</v>
      </c>
      <c r="J60" s="137" t="e">
        <f t="shared" ca="1" si="24"/>
        <v>#DIV/0!</v>
      </c>
      <c r="K60" s="137" t="e">
        <f t="shared" ca="1" si="24"/>
        <v>#DIV/0!</v>
      </c>
      <c r="L60" s="137" t="e">
        <f t="shared" ca="1" si="24"/>
        <v>#DIV/0!</v>
      </c>
      <c r="M60" s="137" t="e">
        <f t="shared" ca="1" si="24"/>
        <v>#DIV/0!</v>
      </c>
      <c r="N60" s="137" t="e">
        <f t="shared" ca="1" si="24"/>
        <v>#DIV/0!</v>
      </c>
      <c r="O60" s="137" t="e">
        <f t="shared" ca="1" si="24"/>
        <v>#DIV/0!</v>
      </c>
      <c r="P60" s="296" t="e">
        <f t="shared" ca="1" si="18"/>
        <v>#DIV/0!</v>
      </c>
      <c r="Q60" s="377"/>
      <c r="R60" s="361"/>
      <c r="S60" s="362"/>
    </row>
    <row r="61" spans="1:19">
      <c r="A61" s="111">
        <f t="shared" si="20"/>
        <v>93</v>
      </c>
      <c r="B61" s="301">
        <f t="shared" si="8"/>
        <v>45</v>
      </c>
      <c r="C61" s="302" t="e">
        <f t="shared" ca="1" si="5"/>
        <v>#DIV/0!</v>
      </c>
      <c r="D61" s="303">
        <f ca="1">D33-D48-D50-D54-D60</f>
        <v>26505.75667324902</v>
      </c>
      <c r="E61" s="303">
        <f t="shared" ref="E61:O61" ca="1" si="25">E33-E48-E50-E54-E60</f>
        <v>40801</v>
      </c>
      <c r="F61" s="303">
        <f t="shared" ca="1" si="25"/>
        <v>40829</v>
      </c>
      <c r="G61" s="303" t="e">
        <f t="shared" ca="1" si="25"/>
        <v>#DIV/0!</v>
      </c>
      <c r="H61" s="303" t="e">
        <f t="shared" ca="1" si="25"/>
        <v>#DIV/0!</v>
      </c>
      <c r="I61" s="303" t="e">
        <f t="shared" ca="1" si="25"/>
        <v>#DIV/0!</v>
      </c>
      <c r="J61" s="303" t="e">
        <f t="shared" ca="1" si="25"/>
        <v>#DIV/0!</v>
      </c>
      <c r="K61" s="303" t="e">
        <f t="shared" ca="1" si="25"/>
        <v>#DIV/0!</v>
      </c>
      <c r="L61" s="303" t="e">
        <f t="shared" ca="1" si="25"/>
        <v>#DIV/0!</v>
      </c>
      <c r="M61" s="303" t="e">
        <f t="shared" ca="1" si="25"/>
        <v>#DIV/0!</v>
      </c>
      <c r="N61" s="303" t="e">
        <f t="shared" ca="1" si="25"/>
        <v>#DIV/0!</v>
      </c>
      <c r="O61" s="303" t="e">
        <f t="shared" ca="1" si="25"/>
        <v>#DIV/0!</v>
      </c>
      <c r="P61" s="304" t="e">
        <f t="shared" ca="1" si="18"/>
        <v>#DIV/0!</v>
      </c>
      <c r="Q61" s="377"/>
      <c r="R61" s="358"/>
      <c r="S61" s="359"/>
    </row>
    <row r="62" spans="1:19">
      <c r="A62" s="111"/>
      <c r="B62" s="111"/>
      <c r="C62" s="389" t="s">
        <v>224</v>
      </c>
      <c r="D62" s="390">
        <f ca="1">SUM(D17:D31)+D47*(1-12/260*INDIRECT($C$1&amp;"!"&amp;D$2&amp;"23"))</f>
        <v>28810.75667324902</v>
      </c>
      <c r="E62" s="390">
        <f t="shared" ref="E62:O62" ca="1" si="26">SUM(E17:E31)+E47*(1-12/260*INDIRECT($C$1&amp;"!"&amp;E$2&amp;"23"))</f>
        <v>44439</v>
      </c>
      <c r="F62" s="390">
        <f t="shared" ca="1" si="26"/>
        <v>44469</v>
      </c>
      <c r="G62" s="390" t="e">
        <f t="shared" ca="1" si="26"/>
        <v>#DIV/0!</v>
      </c>
      <c r="H62" s="390" t="e">
        <f t="shared" ca="1" si="26"/>
        <v>#DIV/0!</v>
      </c>
      <c r="I62" s="390" t="e">
        <f t="shared" ca="1" si="26"/>
        <v>#DIV/0!</v>
      </c>
      <c r="J62" s="390" t="e">
        <f t="shared" ca="1" si="26"/>
        <v>#DIV/0!</v>
      </c>
      <c r="K62" s="390" t="e">
        <f t="shared" ca="1" si="26"/>
        <v>#DIV/0!</v>
      </c>
      <c r="L62" s="390" t="e">
        <f t="shared" ca="1" si="26"/>
        <v>#DIV/0!</v>
      </c>
      <c r="M62" s="390" t="e">
        <f t="shared" ca="1" si="26"/>
        <v>#DIV/0!</v>
      </c>
      <c r="N62" s="390" t="e">
        <f t="shared" ca="1" si="26"/>
        <v>#DIV/0!</v>
      </c>
      <c r="O62" s="390" t="e">
        <f t="shared" ca="1" si="26"/>
        <v>#DIV/0!</v>
      </c>
      <c r="P62" s="388"/>
      <c r="Q62" s="377"/>
      <c r="R62" s="361"/>
      <c r="S62" s="362"/>
    </row>
    <row r="63" spans="1:19" ht="13">
      <c r="A63" s="359"/>
      <c r="B63" s="358"/>
      <c r="C63" s="359"/>
      <c r="D63" s="358"/>
      <c r="E63" s="359"/>
      <c r="F63" s="358"/>
      <c r="G63" s="359"/>
      <c r="H63" s="358"/>
      <c r="I63" s="359"/>
      <c r="J63" s="358"/>
      <c r="K63" s="359"/>
      <c r="L63" s="358"/>
      <c r="M63" s="359"/>
      <c r="N63" s="358"/>
      <c r="O63" s="359"/>
      <c r="P63" s="358"/>
      <c r="Q63" s="359"/>
      <c r="R63" s="358"/>
      <c r="S63" s="359"/>
    </row>
    <row r="64" spans="1:19" ht="13">
      <c r="A64" s="362"/>
      <c r="B64" s="361"/>
      <c r="C64" s="362"/>
      <c r="D64" s="361"/>
      <c r="E64" s="362"/>
      <c r="F64" s="361"/>
      <c r="G64" s="362"/>
      <c r="H64" s="361"/>
      <c r="I64" s="362"/>
      <c r="J64" s="361"/>
      <c r="K64" s="362"/>
      <c r="L64" s="361"/>
      <c r="M64" s="362"/>
      <c r="N64" s="361"/>
      <c r="O64" s="362"/>
      <c r="P64" s="361"/>
      <c r="Q64" s="362"/>
      <c r="R64" s="361"/>
      <c r="S64" s="362"/>
    </row>
    <row r="65" spans="1:19" ht="13">
      <c r="A65" s="359"/>
      <c r="B65" s="358"/>
      <c r="C65" s="359"/>
      <c r="D65" s="358"/>
      <c r="E65" s="359"/>
      <c r="F65" s="358"/>
      <c r="G65" s="359"/>
      <c r="H65" s="358"/>
      <c r="I65" s="359"/>
      <c r="J65" s="358"/>
      <c r="K65" s="359"/>
      <c r="L65" s="358"/>
      <c r="M65" s="359"/>
      <c r="N65" s="358"/>
      <c r="O65" s="359"/>
      <c r="P65" s="358"/>
      <c r="Q65" s="359"/>
      <c r="R65" s="358"/>
      <c r="S65" s="359"/>
    </row>
    <row r="66" spans="1:19" ht="13">
      <c r="A66" s="362"/>
      <c r="B66" s="361"/>
      <c r="C66" s="362"/>
      <c r="D66" s="361"/>
      <c r="E66" s="362"/>
      <c r="F66" s="361"/>
      <c r="G66" s="362"/>
      <c r="H66" s="361"/>
      <c r="I66" s="362"/>
      <c r="J66" s="361"/>
      <c r="K66" s="362"/>
      <c r="L66" s="361"/>
      <c r="M66" s="362"/>
      <c r="N66" s="361"/>
      <c r="O66" s="362"/>
      <c r="P66" s="361"/>
      <c r="Q66" s="362"/>
      <c r="R66" s="361"/>
      <c r="S66" s="362"/>
    </row>
    <row r="67" spans="1:19" ht="13">
      <c r="A67" s="359"/>
      <c r="B67" s="358"/>
      <c r="C67" s="359"/>
      <c r="D67" s="358"/>
      <c r="E67" s="359"/>
      <c r="F67" s="358"/>
      <c r="G67" s="359"/>
      <c r="H67" s="358"/>
      <c r="I67" s="359"/>
      <c r="J67" s="358"/>
      <c r="K67" s="359"/>
      <c r="L67" s="358"/>
      <c r="M67" s="359"/>
      <c r="N67" s="358"/>
      <c r="O67" s="359"/>
      <c r="P67" s="358"/>
      <c r="Q67" s="359"/>
      <c r="R67" s="358"/>
      <c r="S67" s="359"/>
    </row>
    <row r="68" spans="1:19" ht="13">
      <c r="A68" s="362"/>
      <c r="B68" s="361"/>
      <c r="C68" s="362"/>
      <c r="D68" s="361"/>
      <c r="E68" s="362"/>
      <c r="F68" s="361"/>
      <c r="G68" s="362"/>
      <c r="H68" s="361"/>
      <c r="I68" s="362"/>
      <c r="J68" s="361"/>
      <c r="K68" s="362"/>
      <c r="L68" s="361"/>
      <c r="M68" s="362"/>
      <c r="N68" s="361"/>
      <c r="O68" s="362"/>
      <c r="P68" s="361"/>
      <c r="Q68" s="362"/>
      <c r="R68" s="361"/>
      <c r="S68" s="362"/>
    </row>
    <row r="69" spans="1:19" ht="13">
      <c r="A69" s="359"/>
      <c r="B69" s="358"/>
      <c r="C69" s="359"/>
      <c r="D69" s="358"/>
      <c r="E69" s="359"/>
      <c r="F69" s="358"/>
      <c r="G69" s="359"/>
      <c r="H69" s="358"/>
      <c r="I69" s="359"/>
      <c r="J69" s="358"/>
      <c r="K69" s="359"/>
      <c r="L69" s="358"/>
      <c r="M69" s="359"/>
      <c r="N69" s="358"/>
      <c r="O69" s="359"/>
      <c r="P69" s="358"/>
      <c r="Q69" s="359"/>
      <c r="R69" s="358"/>
      <c r="S69" s="359"/>
    </row>
    <row r="70" spans="1:19" ht="13">
      <c r="A70" s="359"/>
      <c r="B70" s="358"/>
      <c r="C70" s="359"/>
      <c r="D70" s="358"/>
      <c r="E70" s="359"/>
      <c r="F70" s="358"/>
      <c r="G70" s="359"/>
      <c r="H70" s="358"/>
      <c r="I70" s="359"/>
      <c r="J70" s="358"/>
      <c r="K70" s="359"/>
      <c r="L70" s="358"/>
      <c r="M70" s="359"/>
      <c r="N70" s="358"/>
      <c r="O70" s="359"/>
      <c r="P70" s="358"/>
      <c r="Q70" s="359"/>
      <c r="R70" s="358"/>
      <c r="S70" s="359"/>
    </row>
    <row r="71" spans="1:19">
      <c r="Q71" s="377"/>
    </row>
    <row r="72" spans="1:19">
      <c r="Q72" s="377"/>
    </row>
    <row r="73" spans="1:19">
      <c r="Q73" s="377"/>
    </row>
    <row r="74" spans="1:19">
      <c r="Q74" s="377"/>
    </row>
    <row r="75" spans="1:19">
      <c r="Q75" s="379"/>
    </row>
    <row r="76" spans="1:19">
      <c r="Q76" s="377"/>
    </row>
    <row r="77" spans="1:19">
      <c r="Q77" s="377"/>
    </row>
    <row r="78" spans="1:19">
      <c r="Q78" s="377"/>
    </row>
    <row r="79" spans="1:19">
      <c r="Q79" s="379"/>
    </row>
    <row r="83" spans="17:17" ht="13">
      <c r="Q83" s="30"/>
    </row>
    <row r="84" spans="17:17" ht="13">
      <c r="Q84" s="30"/>
    </row>
    <row r="85" spans="17:17" ht="13">
      <c r="Q85" s="30"/>
    </row>
  </sheetData>
  <sheetProtection formatCells="0" formatColumns="0" formatRows="0"/>
  <printOptions horizontalCentered="1" verticalCentered="1"/>
  <pageMargins left="0.75000000000000011" right="0.75000000000000011" top="1" bottom="1" header="0.5" footer="0.5"/>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pageSetUpPr fitToPage="1"/>
  </sheetPr>
  <dimension ref="A1:U81"/>
  <sheetViews>
    <sheetView showZeros="0" workbookViewId="0">
      <selection activeCell="F61" sqref="F61"/>
    </sheetView>
  </sheetViews>
  <sheetFormatPr baseColWidth="10" defaultRowHeight="13"/>
  <cols>
    <col min="1" max="1" width="6" style="30" customWidth="1"/>
    <col min="2" max="2" width="2.85546875" style="30" customWidth="1"/>
    <col min="3" max="3" width="42.85546875" style="30" customWidth="1"/>
    <col min="4" max="15" width="11.7109375" style="30" customWidth="1"/>
    <col min="16" max="16" width="13.140625" style="30" customWidth="1"/>
    <col min="17" max="16384" width="10.7109375" style="30"/>
  </cols>
  <sheetData>
    <row r="1" spans="1:21">
      <c r="B1" s="334" t="s">
        <v>76</v>
      </c>
      <c r="C1" s="107" t="s">
        <v>136</v>
      </c>
      <c r="D1" s="30" t="s">
        <v>169</v>
      </c>
      <c r="Q1" s="110" t="s">
        <v>222</v>
      </c>
      <c r="R1" s="110"/>
    </row>
    <row r="2" spans="1:21" s="113" customFormat="1">
      <c r="A2" s="406" t="s">
        <v>77</v>
      </c>
      <c r="B2" s="407"/>
      <c r="C2" s="407" t="s">
        <v>112</v>
      </c>
      <c r="D2" s="406" t="s">
        <v>95</v>
      </c>
      <c r="E2" s="406" t="s">
        <v>97</v>
      </c>
      <c r="F2" s="406" t="s">
        <v>99</v>
      </c>
      <c r="G2" s="406" t="s">
        <v>101</v>
      </c>
      <c r="H2" s="406" t="s">
        <v>103</v>
      </c>
      <c r="I2" s="406" t="s">
        <v>105</v>
      </c>
      <c r="J2" s="406" t="s">
        <v>107</v>
      </c>
      <c r="K2" s="406" t="s">
        <v>109</v>
      </c>
      <c r="L2" s="406" t="s">
        <v>111</v>
      </c>
      <c r="M2" s="406" t="s">
        <v>160</v>
      </c>
      <c r="N2" s="406" t="s">
        <v>161</v>
      </c>
      <c r="O2" s="406" t="s">
        <v>162</v>
      </c>
      <c r="Q2" s="110" t="s">
        <v>240</v>
      </c>
      <c r="R2" s="110"/>
      <c r="S2" s="114"/>
    </row>
    <row r="3" spans="1:21">
      <c r="Q3" s="110" t="s">
        <v>241</v>
      </c>
      <c r="R3" s="110"/>
    </row>
    <row r="4" spans="1:21" ht="25" customHeight="1">
      <c r="A4" s="276">
        <v>1</v>
      </c>
      <c r="B4" s="115"/>
      <c r="C4" s="115" t="s">
        <v>78</v>
      </c>
      <c r="D4" s="116" t="str">
        <f t="shared" ref="D4:D11" ca="1" si="0">INDIRECT($C$1&amp;"!"&amp;D$2&amp;$A4)</f>
        <v>Q</v>
      </c>
      <c r="E4" s="116" t="str">
        <f t="shared" ref="E4:O5" ca="1" si="1">INDIRECT($C$1&amp;"!"&amp;E$2&amp;$A4)</f>
        <v>Q</v>
      </c>
      <c r="F4" s="116" t="str">
        <f t="shared" ca="1" si="1"/>
        <v>Q</v>
      </c>
      <c r="G4" s="116" t="str">
        <f t="shared" ca="1" si="1"/>
        <v>Q</v>
      </c>
      <c r="H4" s="116" t="str">
        <f t="shared" ca="1" si="1"/>
        <v>Q</v>
      </c>
      <c r="I4" s="116" t="str">
        <f t="shared" ca="1" si="1"/>
        <v>Q</v>
      </c>
      <c r="J4" s="116" t="str">
        <f t="shared" ca="1" si="1"/>
        <v>Q</v>
      </c>
      <c r="K4" s="116" t="str">
        <f t="shared" ca="1" si="1"/>
        <v>Q</v>
      </c>
      <c r="L4" s="116" t="str">
        <f t="shared" ca="1" si="1"/>
        <v>Q</v>
      </c>
      <c r="M4" s="116" t="str">
        <f t="shared" ca="1" si="1"/>
        <v>Q</v>
      </c>
      <c r="N4" s="116" t="str">
        <f t="shared" ca="1" si="1"/>
        <v>Q</v>
      </c>
      <c r="O4" s="116" t="str">
        <f t="shared" ca="1" si="1"/>
        <v>Q</v>
      </c>
      <c r="P4" s="277" t="s">
        <v>167</v>
      </c>
      <c r="Q4" s="361"/>
      <c r="R4" s="362"/>
    </row>
    <row r="5" spans="1:21" ht="15">
      <c r="A5" s="276">
        <v>2</v>
      </c>
      <c r="B5" s="63"/>
      <c r="C5" s="63" t="s">
        <v>171</v>
      </c>
      <c r="D5" s="340" t="str">
        <f t="shared" ca="1" si="0"/>
        <v>Stilling</v>
      </c>
      <c r="E5" s="340" t="str">
        <f t="shared" ca="1" si="1"/>
        <v>Stilling</v>
      </c>
      <c r="F5" s="340" t="str">
        <f t="shared" ca="1" si="1"/>
        <v>Stilling</v>
      </c>
      <c r="G5" s="340" t="str">
        <f t="shared" ca="1" si="1"/>
        <v>Stilling</v>
      </c>
      <c r="H5" s="340" t="str">
        <f t="shared" ca="1" si="1"/>
        <v>Stilling</v>
      </c>
      <c r="I5" s="340" t="str">
        <f t="shared" ca="1" si="1"/>
        <v>Stilling</v>
      </c>
      <c r="J5" s="340" t="str">
        <f t="shared" ca="1" si="1"/>
        <v>Stilling</v>
      </c>
      <c r="K5" s="340" t="str">
        <f t="shared" ca="1" si="1"/>
        <v>Stilling</v>
      </c>
      <c r="L5" s="340" t="str">
        <f t="shared" ca="1" si="1"/>
        <v>Stilling</v>
      </c>
      <c r="M5" s="340" t="str">
        <f t="shared" ca="1" si="1"/>
        <v>Stilling</v>
      </c>
      <c r="N5" s="340" t="str">
        <f t="shared" ca="1" si="1"/>
        <v>Stilling</v>
      </c>
      <c r="O5" s="340" t="str">
        <f t="shared" ca="1" si="1"/>
        <v>Stilling</v>
      </c>
      <c r="P5" s="306"/>
      <c r="Q5" s="358"/>
      <c r="R5" s="359"/>
    </row>
    <row r="6" spans="1:21" ht="14">
      <c r="A6" s="276">
        <v>3</v>
      </c>
      <c r="B6" s="117"/>
      <c r="C6" s="117" t="s">
        <v>79</v>
      </c>
      <c r="D6" s="313" t="str">
        <f t="shared" ca="1" si="0"/>
        <v>AUG 25</v>
      </c>
      <c r="E6" s="313" t="str">
        <f t="shared" ref="E6:O11" ca="1" si="2">INDIRECT($C$1&amp;"!"&amp;E$2&amp;$A6)</f>
        <v>SEP 25</v>
      </c>
      <c r="F6" s="313" t="str">
        <f t="shared" ca="1" si="2"/>
        <v>OKT 25</v>
      </c>
      <c r="G6" s="313" t="str">
        <f t="shared" ca="1" si="2"/>
        <v>NOV 25</v>
      </c>
      <c r="H6" s="313" t="str">
        <f t="shared" ca="1" si="2"/>
        <v>DEC 25</v>
      </c>
      <c r="I6" s="313" t="str">
        <f t="shared" ca="1" si="2"/>
        <v>JAN 26</v>
      </c>
      <c r="J6" s="313" t="str">
        <f t="shared" ca="1" si="2"/>
        <v>FEB 26</v>
      </c>
      <c r="K6" s="313" t="str">
        <f t="shared" ca="1" si="2"/>
        <v>MAR 26</v>
      </c>
      <c r="L6" s="313" t="str">
        <f t="shared" ca="1" si="2"/>
        <v>APR 26</v>
      </c>
      <c r="M6" s="313" t="str">
        <f t="shared" ca="1" si="2"/>
        <v>MAJ 26</v>
      </c>
      <c r="N6" s="313" t="str">
        <f t="shared" ca="1" si="2"/>
        <v>JUN 26</v>
      </c>
      <c r="O6" s="313" t="str">
        <f t="shared" ca="1" si="2"/>
        <v>JUL 26</v>
      </c>
      <c r="P6" s="314" t="s">
        <v>168</v>
      </c>
      <c r="Q6" s="361"/>
      <c r="R6" s="362"/>
      <c r="T6" s="278" t="s">
        <v>82</v>
      </c>
      <c r="U6" s="279" t="s">
        <v>95</v>
      </c>
    </row>
    <row r="7" spans="1:21" ht="14">
      <c r="A7" s="276">
        <v>12</v>
      </c>
      <c r="B7" s="63"/>
      <c r="C7" s="63" t="s">
        <v>80</v>
      </c>
      <c r="D7" s="307">
        <f t="shared" ca="1" si="0"/>
        <v>0</v>
      </c>
      <c r="E7" s="307">
        <f t="shared" ca="1" si="2"/>
        <v>0</v>
      </c>
      <c r="F7" s="307">
        <f t="shared" ca="1" si="2"/>
        <v>0</v>
      </c>
      <c r="G7" s="307">
        <f t="shared" ca="1" si="2"/>
        <v>0</v>
      </c>
      <c r="H7" s="307">
        <f t="shared" ca="1" si="2"/>
        <v>0</v>
      </c>
      <c r="I7" s="307">
        <f t="shared" ca="1" si="2"/>
        <v>0</v>
      </c>
      <c r="J7" s="307">
        <f t="shared" ca="1" si="2"/>
        <v>0</v>
      </c>
      <c r="K7" s="307">
        <f t="shared" ca="1" si="2"/>
        <v>0</v>
      </c>
      <c r="L7" s="307">
        <f t="shared" ca="1" si="2"/>
        <v>0</v>
      </c>
      <c r="M7" s="307">
        <f t="shared" ca="1" si="2"/>
        <v>0</v>
      </c>
      <c r="N7" s="307">
        <f t="shared" ca="1" si="2"/>
        <v>0</v>
      </c>
      <c r="O7" s="307">
        <f t="shared" ca="1" si="2"/>
        <v>0</v>
      </c>
      <c r="P7" s="308">
        <f ca="1">AVERAGE(D7:O7)</f>
        <v>0</v>
      </c>
      <c r="Q7" s="358"/>
      <c r="R7" s="359"/>
      <c r="T7" s="280" t="s">
        <v>92</v>
      </c>
      <c r="U7" s="281" t="s">
        <v>97</v>
      </c>
    </row>
    <row r="8" spans="1:21" ht="14">
      <c r="A8" s="276">
        <v>4</v>
      </c>
      <c r="B8" s="117"/>
      <c r="C8" s="117" t="s">
        <v>81</v>
      </c>
      <c r="D8" s="315">
        <f t="shared" ca="1" si="0"/>
        <v>1</v>
      </c>
      <c r="E8" s="315">
        <f t="shared" ca="1" si="2"/>
        <v>1</v>
      </c>
      <c r="F8" s="315">
        <f t="shared" ca="1" si="2"/>
        <v>1</v>
      </c>
      <c r="G8" s="315">
        <f t="shared" ca="1" si="2"/>
        <v>1</v>
      </c>
      <c r="H8" s="315">
        <f t="shared" ca="1" si="2"/>
        <v>1</v>
      </c>
      <c r="I8" s="315">
        <f t="shared" ca="1" si="2"/>
        <v>1</v>
      </c>
      <c r="J8" s="315">
        <f t="shared" ca="1" si="2"/>
        <v>1</v>
      </c>
      <c r="K8" s="315">
        <f t="shared" ca="1" si="2"/>
        <v>1</v>
      </c>
      <c r="L8" s="315">
        <f t="shared" ca="1" si="2"/>
        <v>1</v>
      </c>
      <c r="M8" s="315">
        <f t="shared" ca="1" si="2"/>
        <v>1</v>
      </c>
      <c r="N8" s="315">
        <f t="shared" ca="1" si="2"/>
        <v>1</v>
      </c>
      <c r="O8" s="315">
        <f t="shared" ca="1" si="2"/>
        <v>1</v>
      </c>
      <c r="P8" s="316">
        <f ca="1">SUM(D8:O8)</f>
        <v>12</v>
      </c>
      <c r="Q8" s="361"/>
      <c r="R8" s="362"/>
      <c r="T8" s="280" t="s">
        <v>93</v>
      </c>
      <c r="U8" s="281" t="s">
        <v>99</v>
      </c>
    </row>
    <row r="9" spans="1:21" ht="14">
      <c r="A9" s="276">
        <v>13</v>
      </c>
      <c r="B9" s="63"/>
      <c r="C9" s="63" t="s">
        <v>285</v>
      </c>
      <c r="D9" s="309">
        <f t="shared" ca="1" si="0"/>
        <v>0</v>
      </c>
      <c r="E9" s="309">
        <f t="shared" ca="1" si="2"/>
        <v>0</v>
      </c>
      <c r="F9" s="309">
        <f t="shared" ca="1" si="2"/>
        <v>0</v>
      </c>
      <c r="G9" s="309">
        <f t="shared" ca="1" si="2"/>
        <v>0</v>
      </c>
      <c r="H9" s="309">
        <f t="shared" ca="1" si="2"/>
        <v>0</v>
      </c>
      <c r="I9" s="309">
        <f t="shared" ca="1" si="2"/>
        <v>0</v>
      </c>
      <c r="J9" s="309">
        <f t="shared" ca="1" si="2"/>
        <v>0</v>
      </c>
      <c r="K9" s="309">
        <f t="shared" ca="1" si="2"/>
        <v>0</v>
      </c>
      <c r="L9" s="309">
        <f t="shared" ca="1" si="2"/>
        <v>0</v>
      </c>
      <c r="M9" s="309">
        <f t="shared" ca="1" si="2"/>
        <v>0</v>
      </c>
      <c r="N9" s="309">
        <f t="shared" ca="1" si="2"/>
        <v>0</v>
      </c>
      <c r="O9" s="309">
        <f t="shared" ca="1" si="2"/>
        <v>0</v>
      </c>
      <c r="P9" s="310">
        <f ca="1">SUM(D9:M9)</f>
        <v>0</v>
      </c>
      <c r="Q9" s="358"/>
      <c r="R9" s="359"/>
      <c r="T9" s="280" t="s">
        <v>94</v>
      </c>
      <c r="U9" s="281" t="s">
        <v>101</v>
      </c>
    </row>
    <row r="10" spans="1:21" ht="14">
      <c r="A10" s="276">
        <v>11</v>
      </c>
      <c r="B10" s="117"/>
      <c r="C10" s="330" t="s">
        <v>163</v>
      </c>
      <c r="D10" s="645">
        <f t="shared" ca="1" si="0"/>
        <v>0</v>
      </c>
      <c r="E10" s="645">
        <f t="shared" ca="1" si="2"/>
        <v>0</v>
      </c>
      <c r="F10" s="645">
        <f t="shared" ca="1" si="2"/>
        <v>0</v>
      </c>
      <c r="G10" s="645">
        <f t="shared" ca="1" si="2"/>
        <v>0</v>
      </c>
      <c r="H10" s="645">
        <f t="shared" ca="1" si="2"/>
        <v>0</v>
      </c>
      <c r="I10" s="645">
        <f t="shared" ca="1" si="2"/>
        <v>0</v>
      </c>
      <c r="J10" s="645">
        <f t="shared" ca="1" si="2"/>
        <v>0</v>
      </c>
      <c r="K10" s="645">
        <f t="shared" ca="1" si="2"/>
        <v>0</v>
      </c>
      <c r="L10" s="645">
        <f t="shared" ca="1" si="2"/>
        <v>0</v>
      </c>
      <c r="M10" s="645">
        <f t="shared" ca="1" si="2"/>
        <v>0</v>
      </c>
      <c r="N10" s="645">
        <f t="shared" ca="1" si="2"/>
        <v>0</v>
      </c>
      <c r="O10" s="645">
        <f t="shared" ca="1" si="2"/>
        <v>0</v>
      </c>
      <c r="P10" s="318"/>
      <c r="Q10" s="361"/>
      <c r="R10" s="362"/>
      <c r="T10" s="280" t="s">
        <v>96</v>
      </c>
      <c r="U10" s="281" t="s">
        <v>103</v>
      </c>
    </row>
    <row r="11" spans="1:21" ht="14">
      <c r="A11" s="276">
        <v>5</v>
      </c>
      <c r="B11" s="311"/>
      <c r="C11" s="311" t="s">
        <v>286</v>
      </c>
      <c r="D11" s="644">
        <f t="shared" ca="1" si="0"/>
        <v>0</v>
      </c>
      <c r="E11" s="644">
        <f t="shared" ca="1" si="2"/>
        <v>0</v>
      </c>
      <c r="F11" s="644">
        <f t="shared" ca="1" si="2"/>
        <v>0</v>
      </c>
      <c r="G11" s="644">
        <f t="shared" ca="1" si="2"/>
        <v>0</v>
      </c>
      <c r="H11" s="644">
        <f t="shared" ca="1" si="2"/>
        <v>0</v>
      </c>
      <c r="I11" s="644">
        <f t="shared" ca="1" si="2"/>
        <v>0</v>
      </c>
      <c r="J11" s="644">
        <f t="shared" ca="1" si="2"/>
        <v>0</v>
      </c>
      <c r="K11" s="644">
        <f t="shared" ca="1" si="2"/>
        <v>0</v>
      </c>
      <c r="L11" s="644">
        <f t="shared" ca="1" si="2"/>
        <v>0</v>
      </c>
      <c r="M11" s="644">
        <f t="shared" ca="1" si="2"/>
        <v>0</v>
      </c>
      <c r="N11" s="644">
        <f t="shared" ca="1" si="2"/>
        <v>0</v>
      </c>
      <c r="O11" s="644">
        <f t="shared" ca="1" si="2"/>
        <v>0</v>
      </c>
      <c r="P11" s="312"/>
      <c r="Q11" s="358"/>
      <c r="R11" s="359"/>
      <c r="T11" s="280" t="s">
        <v>98</v>
      </c>
      <c r="U11" s="281" t="s">
        <v>105</v>
      </c>
    </row>
    <row r="12" spans="1:21">
      <c r="B12" s="333" t="s">
        <v>183</v>
      </c>
      <c r="C12" s="63"/>
      <c r="D12" s="63"/>
      <c r="E12" s="63"/>
      <c r="F12" s="63"/>
      <c r="G12" s="63"/>
      <c r="H12" s="63"/>
      <c r="I12" s="63"/>
      <c r="J12" s="63"/>
      <c r="K12" s="63"/>
      <c r="L12" s="63"/>
      <c r="M12" s="63"/>
      <c r="N12" s="63"/>
      <c r="O12" s="63"/>
      <c r="P12" s="466"/>
      <c r="Q12" s="361"/>
      <c r="R12" s="362"/>
      <c r="T12" s="280" t="s">
        <v>100</v>
      </c>
      <c r="U12" s="281" t="s">
        <v>107</v>
      </c>
    </row>
    <row r="13" spans="1:21">
      <c r="A13" s="111">
        <v>51</v>
      </c>
      <c r="B13" s="440">
        <v>1</v>
      </c>
      <c r="C13" s="441" t="str">
        <f ca="1">IF(ABS(SUM(D13:O13))&gt;0,INDIRECT($C$1&amp;"!f"&amp;A13),"")</f>
        <v/>
      </c>
      <c r="D13" s="570">
        <f t="shared" ref="D13:O24" ca="1" si="3">INDIRECT($C$1&amp;"!"&amp;D$2&amp;$A13)</f>
        <v>0</v>
      </c>
      <c r="E13" s="570">
        <f t="shared" ca="1" si="3"/>
        <v>0</v>
      </c>
      <c r="F13" s="570">
        <f t="shared" ca="1" si="3"/>
        <v>0</v>
      </c>
      <c r="G13" s="570">
        <f t="shared" ca="1" si="3"/>
        <v>0</v>
      </c>
      <c r="H13" s="570">
        <f t="shared" ca="1" si="3"/>
        <v>0</v>
      </c>
      <c r="I13" s="570">
        <f t="shared" ca="1" si="3"/>
        <v>0</v>
      </c>
      <c r="J13" s="570">
        <f t="shared" ca="1" si="3"/>
        <v>0</v>
      </c>
      <c r="K13" s="570">
        <f t="shared" ca="1" si="3"/>
        <v>0</v>
      </c>
      <c r="L13" s="570">
        <f t="shared" ca="1" si="3"/>
        <v>0</v>
      </c>
      <c r="M13" s="570">
        <f t="shared" ca="1" si="3"/>
        <v>0</v>
      </c>
      <c r="N13" s="570">
        <f t="shared" ca="1" si="3"/>
        <v>0</v>
      </c>
      <c r="O13" s="570">
        <f t="shared" ca="1" si="3"/>
        <v>0</v>
      </c>
      <c r="P13" s="632">
        <f t="shared" ref="P13:P48" ca="1" si="4">SUM(D13:O13)</f>
        <v>0</v>
      </c>
      <c r="Q13" s="358"/>
      <c r="R13" s="359"/>
      <c r="T13" s="280" t="s">
        <v>102</v>
      </c>
      <c r="U13" s="281" t="s">
        <v>109</v>
      </c>
    </row>
    <row r="14" spans="1:21">
      <c r="A14" s="111">
        <f>A13+1</f>
        <v>52</v>
      </c>
      <c r="B14" s="444">
        <f>B13+1</f>
        <v>2</v>
      </c>
      <c r="C14" s="445" t="str">
        <f t="shared" ref="C14:C58" ca="1" si="5">IF(ABS(SUM(D14:O14))&gt;0,INDIRECT($C$1&amp;"!f"&amp;A14),"")</f>
        <v/>
      </c>
      <c r="D14" s="571">
        <f t="shared" ca="1" si="3"/>
        <v>0</v>
      </c>
      <c r="E14" s="571">
        <f t="shared" ca="1" si="3"/>
        <v>0</v>
      </c>
      <c r="F14" s="571">
        <f t="shared" ca="1" si="3"/>
        <v>0</v>
      </c>
      <c r="G14" s="571">
        <f t="shared" ca="1" si="3"/>
        <v>0</v>
      </c>
      <c r="H14" s="571">
        <f t="shared" ca="1" si="3"/>
        <v>0</v>
      </c>
      <c r="I14" s="571">
        <f t="shared" ca="1" si="3"/>
        <v>0</v>
      </c>
      <c r="J14" s="571">
        <f t="shared" ca="1" si="3"/>
        <v>0</v>
      </c>
      <c r="K14" s="571">
        <f t="shared" ca="1" si="3"/>
        <v>0</v>
      </c>
      <c r="L14" s="571">
        <f t="shared" ca="1" si="3"/>
        <v>0</v>
      </c>
      <c r="M14" s="571">
        <f t="shared" ca="1" si="3"/>
        <v>0</v>
      </c>
      <c r="N14" s="571">
        <f t="shared" ca="1" si="3"/>
        <v>0</v>
      </c>
      <c r="O14" s="571">
        <f t="shared" ca="1" si="3"/>
        <v>0</v>
      </c>
      <c r="P14" s="633">
        <f t="shared" ca="1" si="4"/>
        <v>0</v>
      </c>
      <c r="Q14" s="361"/>
      <c r="R14" s="362"/>
      <c r="T14" s="280" t="s">
        <v>104</v>
      </c>
      <c r="U14" s="281" t="s">
        <v>111</v>
      </c>
    </row>
    <row r="15" spans="1:21">
      <c r="A15" s="111">
        <f t="shared" ref="A15:A68" si="6">A14+1</f>
        <v>53</v>
      </c>
      <c r="B15" s="440">
        <f t="shared" ref="B15:B26" si="7">B14+1</f>
        <v>3</v>
      </c>
      <c r="C15" s="441" t="str">
        <f t="shared" ca="1" si="5"/>
        <v/>
      </c>
      <c r="D15" s="570">
        <f t="shared" ca="1" si="3"/>
        <v>0</v>
      </c>
      <c r="E15" s="570">
        <f t="shared" ca="1" si="3"/>
        <v>0</v>
      </c>
      <c r="F15" s="570">
        <f t="shared" ca="1" si="3"/>
        <v>0</v>
      </c>
      <c r="G15" s="570">
        <f t="shared" ca="1" si="3"/>
        <v>0</v>
      </c>
      <c r="H15" s="570">
        <f t="shared" ca="1" si="3"/>
        <v>0</v>
      </c>
      <c r="I15" s="570">
        <f t="shared" ca="1" si="3"/>
        <v>0</v>
      </c>
      <c r="J15" s="570">
        <f t="shared" ca="1" si="3"/>
        <v>0</v>
      </c>
      <c r="K15" s="570">
        <f t="shared" ca="1" si="3"/>
        <v>0</v>
      </c>
      <c r="L15" s="570">
        <f t="shared" ca="1" si="3"/>
        <v>0</v>
      </c>
      <c r="M15" s="570">
        <f t="shared" ca="1" si="3"/>
        <v>0</v>
      </c>
      <c r="N15" s="570">
        <f t="shared" ca="1" si="3"/>
        <v>0</v>
      </c>
      <c r="O15" s="570">
        <f t="shared" ca="1" si="3"/>
        <v>0</v>
      </c>
      <c r="P15" s="632">
        <f t="shared" ca="1" si="4"/>
        <v>0</v>
      </c>
      <c r="Q15" s="358"/>
      <c r="R15" s="359"/>
      <c r="T15" s="280" t="s">
        <v>106</v>
      </c>
      <c r="U15" s="281" t="s">
        <v>160</v>
      </c>
    </row>
    <row r="16" spans="1:21">
      <c r="A16" s="111">
        <f t="shared" si="6"/>
        <v>54</v>
      </c>
      <c r="B16" s="444">
        <f t="shared" si="7"/>
        <v>4</v>
      </c>
      <c r="C16" s="445" t="str">
        <f t="shared" ca="1" si="5"/>
        <v/>
      </c>
      <c r="D16" s="571">
        <f t="shared" ca="1" si="3"/>
        <v>0</v>
      </c>
      <c r="E16" s="571">
        <f t="shared" ca="1" si="3"/>
        <v>0</v>
      </c>
      <c r="F16" s="571">
        <f t="shared" ca="1" si="3"/>
        <v>0</v>
      </c>
      <c r="G16" s="571">
        <f t="shared" ca="1" si="3"/>
        <v>0</v>
      </c>
      <c r="H16" s="571">
        <f t="shared" ca="1" si="3"/>
        <v>0</v>
      </c>
      <c r="I16" s="571">
        <f t="shared" ca="1" si="3"/>
        <v>0</v>
      </c>
      <c r="J16" s="571">
        <f t="shared" ca="1" si="3"/>
        <v>0</v>
      </c>
      <c r="K16" s="571">
        <f t="shared" ca="1" si="3"/>
        <v>0</v>
      </c>
      <c r="L16" s="571">
        <f t="shared" ca="1" si="3"/>
        <v>0</v>
      </c>
      <c r="M16" s="571">
        <f t="shared" ca="1" si="3"/>
        <v>0</v>
      </c>
      <c r="N16" s="571">
        <f t="shared" ca="1" si="3"/>
        <v>0</v>
      </c>
      <c r="O16" s="571">
        <f t="shared" ca="1" si="3"/>
        <v>0</v>
      </c>
      <c r="P16" s="633">
        <f t="shared" ca="1" si="4"/>
        <v>0</v>
      </c>
      <c r="Q16" s="361"/>
      <c r="R16" s="362"/>
      <c r="T16" s="280" t="s">
        <v>108</v>
      </c>
      <c r="U16" s="281" t="s">
        <v>161</v>
      </c>
    </row>
    <row r="17" spans="1:21">
      <c r="A17" s="111">
        <f t="shared" si="6"/>
        <v>55</v>
      </c>
      <c r="B17" s="440">
        <f t="shared" si="7"/>
        <v>5</v>
      </c>
      <c r="C17" s="441" t="str">
        <f t="shared" ca="1" si="5"/>
        <v/>
      </c>
      <c r="D17" s="570">
        <f t="shared" ca="1" si="3"/>
        <v>0</v>
      </c>
      <c r="E17" s="570">
        <f t="shared" ca="1" si="3"/>
        <v>0</v>
      </c>
      <c r="F17" s="570">
        <f t="shared" ca="1" si="3"/>
        <v>0</v>
      </c>
      <c r="G17" s="570">
        <f t="shared" ca="1" si="3"/>
        <v>0</v>
      </c>
      <c r="H17" s="570">
        <f t="shared" ca="1" si="3"/>
        <v>0</v>
      </c>
      <c r="I17" s="570">
        <f t="shared" ca="1" si="3"/>
        <v>0</v>
      </c>
      <c r="J17" s="570">
        <f t="shared" ca="1" si="3"/>
        <v>0</v>
      </c>
      <c r="K17" s="570">
        <f t="shared" ca="1" si="3"/>
        <v>0</v>
      </c>
      <c r="L17" s="570">
        <f t="shared" ca="1" si="3"/>
        <v>0</v>
      </c>
      <c r="M17" s="570">
        <f t="shared" ca="1" si="3"/>
        <v>0</v>
      </c>
      <c r="N17" s="570">
        <f t="shared" ca="1" si="3"/>
        <v>0</v>
      </c>
      <c r="O17" s="570">
        <f t="shared" ca="1" si="3"/>
        <v>0</v>
      </c>
      <c r="P17" s="632">
        <f t="shared" ca="1" si="4"/>
        <v>0</v>
      </c>
      <c r="Q17" s="358"/>
      <c r="R17" s="359"/>
      <c r="T17" s="284" t="s">
        <v>110</v>
      </c>
      <c r="U17" s="285" t="s">
        <v>162</v>
      </c>
    </row>
    <row r="18" spans="1:21">
      <c r="A18" s="111">
        <f t="shared" si="6"/>
        <v>56</v>
      </c>
      <c r="B18" s="444">
        <f t="shared" si="7"/>
        <v>6</v>
      </c>
      <c r="C18" s="445" t="str">
        <f t="shared" ca="1" si="5"/>
        <v/>
      </c>
      <c r="D18" s="571">
        <f t="shared" ca="1" si="3"/>
        <v>0</v>
      </c>
      <c r="E18" s="571">
        <f t="shared" ca="1" si="3"/>
        <v>0</v>
      </c>
      <c r="F18" s="571">
        <f t="shared" ca="1" si="3"/>
        <v>0</v>
      </c>
      <c r="G18" s="571">
        <f t="shared" ca="1" si="3"/>
        <v>0</v>
      </c>
      <c r="H18" s="571">
        <f t="shared" ca="1" si="3"/>
        <v>0</v>
      </c>
      <c r="I18" s="571">
        <f t="shared" ca="1" si="3"/>
        <v>0</v>
      </c>
      <c r="J18" s="571">
        <f t="shared" ca="1" si="3"/>
        <v>0</v>
      </c>
      <c r="K18" s="571">
        <f t="shared" ca="1" si="3"/>
        <v>0</v>
      </c>
      <c r="L18" s="571">
        <f t="shared" ca="1" si="3"/>
        <v>0</v>
      </c>
      <c r="M18" s="571">
        <f t="shared" ca="1" si="3"/>
        <v>0</v>
      </c>
      <c r="N18" s="571">
        <f t="shared" ca="1" si="3"/>
        <v>0</v>
      </c>
      <c r="O18" s="571">
        <f t="shared" ca="1" si="3"/>
        <v>0</v>
      </c>
      <c r="P18" s="633">
        <f t="shared" ca="1" si="4"/>
        <v>0</v>
      </c>
      <c r="Q18" s="361"/>
      <c r="R18" s="362"/>
    </row>
    <row r="19" spans="1:21">
      <c r="A19" s="111">
        <f t="shared" si="6"/>
        <v>57</v>
      </c>
      <c r="B19" s="440">
        <f t="shared" si="7"/>
        <v>7</v>
      </c>
      <c r="C19" s="441" t="str">
        <f t="shared" ca="1" si="5"/>
        <v/>
      </c>
      <c r="D19" s="570">
        <f t="shared" ca="1" si="3"/>
        <v>0</v>
      </c>
      <c r="E19" s="570">
        <f t="shared" ca="1" si="3"/>
        <v>0</v>
      </c>
      <c r="F19" s="570">
        <f t="shared" ca="1" si="3"/>
        <v>0</v>
      </c>
      <c r="G19" s="570">
        <f t="shared" ca="1" si="3"/>
        <v>0</v>
      </c>
      <c r="H19" s="570">
        <f t="shared" ca="1" si="3"/>
        <v>0</v>
      </c>
      <c r="I19" s="570">
        <f t="shared" ca="1" si="3"/>
        <v>0</v>
      </c>
      <c r="J19" s="570">
        <f t="shared" ca="1" si="3"/>
        <v>0</v>
      </c>
      <c r="K19" s="570">
        <f t="shared" ca="1" si="3"/>
        <v>0</v>
      </c>
      <c r="L19" s="570">
        <f t="shared" ca="1" si="3"/>
        <v>0</v>
      </c>
      <c r="M19" s="570">
        <f t="shared" ca="1" si="3"/>
        <v>0</v>
      </c>
      <c r="N19" s="570">
        <f t="shared" ca="1" si="3"/>
        <v>0</v>
      </c>
      <c r="O19" s="570">
        <f t="shared" ca="1" si="3"/>
        <v>0</v>
      </c>
      <c r="P19" s="632">
        <f t="shared" ca="1" si="4"/>
        <v>0</v>
      </c>
      <c r="Q19" s="358"/>
      <c r="R19" s="359"/>
    </row>
    <row r="20" spans="1:21">
      <c r="A20" s="111">
        <f t="shared" si="6"/>
        <v>58</v>
      </c>
      <c r="B20" s="444">
        <f t="shared" si="7"/>
        <v>8</v>
      </c>
      <c r="C20" s="445" t="str">
        <f t="shared" ca="1" si="5"/>
        <v/>
      </c>
      <c r="D20" s="571">
        <f t="shared" ca="1" si="3"/>
        <v>0</v>
      </c>
      <c r="E20" s="571">
        <f t="shared" ca="1" si="3"/>
        <v>0</v>
      </c>
      <c r="F20" s="571">
        <f t="shared" ca="1" si="3"/>
        <v>0</v>
      </c>
      <c r="G20" s="571">
        <f t="shared" ca="1" si="3"/>
        <v>0</v>
      </c>
      <c r="H20" s="571">
        <f t="shared" ca="1" si="3"/>
        <v>0</v>
      </c>
      <c r="I20" s="571">
        <f t="shared" ca="1" si="3"/>
        <v>0</v>
      </c>
      <c r="J20" s="571">
        <f t="shared" ca="1" si="3"/>
        <v>0</v>
      </c>
      <c r="K20" s="571">
        <f t="shared" ca="1" si="3"/>
        <v>0</v>
      </c>
      <c r="L20" s="571">
        <f t="shared" ca="1" si="3"/>
        <v>0</v>
      </c>
      <c r="M20" s="571">
        <f t="shared" ca="1" si="3"/>
        <v>0</v>
      </c>
      <c r="N20" s="571">
        <f t="shared" ca="1" si="3"/>
        <v>0</v>
      </c>
      <c r="O20" s="571">
        <f t="shared" ca="1" si="3"/>
        <v>0</v>
      </c>
      <c r="P20" s="633">
        <f t="shared" ca="1" si="4"/>
        <v>0</v>
      </c>
      <c r="Q20" s="361"/>
      <c r="R20" s="362"/>
    </row>
    <row r="21" spans="1:21">
      <c r="A21" s="111">
        <f t="shared" si="6"/>
        <v>59</v>
      </c>
      <c r="B21" s="440">
        <f t="shared" si="7"/>
        <v>9</v>
      </c>
      <c r="C21" s="441" t="str">
        <f t="shared" ca="1" si="5"/>
        <v/>
      </c>
      <c r="D21" s="570">
        <f t="shared" ca="1" si="3"/>
        <v>0</v>
      </c>
      <c r="E21" s="570">
        <f t="shared" ca="1" si="3"/>
        <v>0</v>
      </c>
      <c r="F21" s="570">
        <f t="shared" ca="1" si="3"/>
        <v>0</v>
      </c>
      <c r="G21" s="570">
        <f t="shared" ca="1" si="3"/>
        <v>0</v>
      </c>
      <c r="H21" s="570">
        <f t="shared" ca="1" si="3"/>
        <v>0</v>
      </c>
      <c r="I21" s="570">
        <f t="shared" ca="1" si="3"/>
        <v>0</v>
      </c>
      <c r="J21" s="570">
        <f t="shared" ca="1" si="3"/>
        <v>0</v>
      </c>
      <c r="K21" s="570">
        <f t="shared" ca="1" si="3"/>
        <v>0</v>
      </c>
      <c r="L21" s="570">
        <f t="shared" ca="1" si="3"/>
        <v>0</v>
      </c>
      <c r="M21" s="570">
        <f t="shared" ca="1" si="3"/>
        <v>0</v>
      </c>
      <c r="N21" s="570">
        <f t="shared" ca="1" si="3"/>
        <v>0</v>
      </c>
      <c r="O21" s="570">
        <f t="shared" ca="1" si="3"/>
        <v>0</v>
      </c>
      <c r="P21" s="632">
        <f t="shared" ca="1" si="4"/>
        <v>0</v>
      </c>
      <c r="Q21" s="358"/>
      <c r="R21" s="359"/>
    </row>
    <row r="22" spans="1:21">
      <c r="A22" s="111">
        <f t="shared" si="6"/>
        <v>60</v>
      </c>
      <c r="B22" s="444">
        <f t="shared" si="7"/>
        <v>10</v>
      </c>
      <c r="C22" s="445" t="str">
        <f t="shared" ca="1" si="5"/>
        <v/>
      </c>
      <c r="D22" s="571">
        <f t="shared" ca="1" si="3"/>
        <v>0</v>
      </c>
      <c r="E22" s="571">
        <f t="shared" ca="1" si="3"/>
        <v>0</v>
      </c>
      <c r="F22" s="571">
        <f t="shared" ca="1" si="3"/>
        <v>0</v>
      </c>
      <c r="G22" s="571">
        <f t="shared" ca="1" si="3"/>
        <v>0</v>
      </c>
      <c r="H22" s="571">
        <f t="shared" ca="1" si="3"/>
        <v>0</v>
      </c>
      <c r="I22" s="571">
        <f t="shared" ca="1" si="3"/>
        <v>0</v>
      </c>
      <c r="J22" s="571">
        <f t="shared" ca="1" si="3"/>
        <v>0</v>
      </c>
      <c r="K22" s="571">
        <f t="shared" ca="1" si="3"/>
        <v>0</v>
      </c>
      <c r="L22" s="571">
        <f t="shared" ca="1" si="3"/>
        <v>0</v>
      </c>
      <c r="M22" s="571">
        <f t="shared" ca="1" si="3"/>
        <v>0</v>
      </c>
      <c r="N22" s="571">
        <f t="shared" ca="1" si="3"/>
        <v>0</v>
      </c>
      <c r="O22" s="571">
        <f t="shared" ca="1" si="3"/>
        <v>0</v>
      </c>
      <c r="P22" s="633">
        <f t="shared" ca="1" si="4"/>
        <v>0</v>
      </c>
      <c r="Q22" s="361"/>
      <c r="R22" s="362"/>
    </row>
    <row r="23" spans="1:21">
      <c r="A23" s="111">
        <f t="shared" si="6"/>
        <v>61</v>
      </c>
      <c r="B23" s="440">
        <f t="shared" si="7"/>
        <v>11</v>
      </c>
      <c r="C23" s="441" t="str">
        <f t="shared" ca="1" si="5"/>
        <v/>
      </c>
      <c r="D23" s="570">
        <f t="shared" ca="1" si="3"/>
        <v>0</v>
      </c>
      <c r="E23" s="570">
        <f t="shared" ca="1" si="3"/>
        <v>0</v>
      </c>
      <c r="F23" s="570">
        <f t="shared" ca="1" si="3"/>
        <v>0</v>
      </c>
      <c r="G23" s="570">
        <f t="shared" ca="1" si="3"/>
        <v>0</v>
      </c>
      <c r="H23" s="570">
        <f t="shared" ca="1" si="3"/>
        <v>0</v>
      </c>
      <c r="I23" s="570">
        <f t="shared" ca="1" si="3"/>
        <v>0</v>
      </c>
      <c r="J23" s="570">
        <f t="shared" ca="1" si="3"/>
        <v>0</v>
      </c>
      <c r="K23" s="570">
        <f t="shared" ca="1" si="3"/>
        <v>0</v>
      </c>
      <c r="L23" s="570">
        <f t="shared" ca="1" si="3"/>
        <v>0</v>
      </c>
      <c r="M23" s="570">
        <f t="shared" ca="1" si="3"/>
        <v>0</v>
      </c>
      <c r="N23" s="570">
        <f t="shared" ca="1" si="3"/>
        <v>0</v>
      </c>
      <c r="O23" s="570">
        <f t="shared" ca="1" si="3"/>
        <v>0</v>
      </c>
      <c r="P23" s="632">
        <f t="shared" ca="1" si="4"/>
        <v>0</v>
      </c>
      <c r="Q23" s="358"/>
      <c r="R23" s="359"/>
    </row>
    <row r="24" spans="1:21">
      <c r="A24" s="111">
        <f t="shared" si="6"/>
        <v>62</v>
      </c>
      <c r="B24" s="444">
        <f t="shared" si="7"/>
        <v>12</v>
      </c>
      <c r="C24" s="445" t="str">
        <f t="shared" ca="1" si="5"/>
        <v/>
      </c>
      <c r="D24" s="571">
        <f t="shared" ca="1" si="3"/>
        <v>0</v>
      </c>
      <c r="E24" s="571">
        <f t="shared" ca="1" si="3"/>
        <v>0</v>
      </c>
      <c r="F24" s="571">
        <f t="shared" ca="1" si="3"/>
        <v>0</v>
      </c>
      <c r="G24" s="571">
        <f t="shared" ca="1" si="3"/>
        <v>0</v>
      </c>
      <c r="H24" s="571">
        <f t="shared" ca="1" si="3"/>
        <v>0</v>
      </c>
      <c r="I24" s="571">
        <f t="shared" ca="1" si="3"/>
        <v>0</v>
      </c>
      <c r="J24" s="571">
        <f t="shared" ca="1" si="3"/>
        <v>0</v>
      </c>
      <c r="K24" s="571">
        <f t="shared" ca="1" si="3"/>
        <v>0</v>
      </c>
      <c r="L24" s="571">
        <f t="shared" ca="1" si="3"/>
        <v>0</v>
      </c>
      <c r="M24" s="571">
        <f t="shared" ca="1" si="3"/>
        <v>0</v>
      </c>
      <c r="N24" s="571">
        <f t="shared" ca="1" si="3"/>
        <v>0</v>
      </c>
      <c r="O24" s="571">
        <f t="shared" ca="1" si="3"/>
        <v>0</v>
      </c>
      <c r="P24" s="633">
        <f t="shared" ca="1" si="4"/>
        <v>0</v>
      </c>
      <c r="Q24" s="361"/>
      <c r="R24" s="362"/>
    </row>
    <row r="25" spans="1:21">
      <c r="A25" s="111">
        <f t="shared" si="6"/>
        <v>63</v>
      </c>
      <c r="B25" s="440">
        <f t="shared" si="7"/>
        <v>13</v>
      </c>
      <c r="C25" s="441" t="str">
        <f t="shared" ca="1" si="5"/>
        <v/>
      </c>
      <c r="D25" s="570">
        <f t="shared" ref="D25:J25" ca="1" si="8">INDIRECT($C$1&amp;"!"&amp;D$2&amp;$A25)</f>
        <v>0</v>
      </c>
      <c r="E25" s="570">
        <f t="shared" ca="1" si="8"/>
        <v>0</v>
      </c>
      <c r="F25" s="570">
        <f t="shared" ca="1" si="8"/>
        <v>0</v>
      </c>
      <c r="G25" s="570">
        <f t="shared" ca="1" si="8"/>
        <v>0</v>
      </c>
      <c r="H25" s="570">
        <f t="shared" ca="1" si="8"/>
        <v>0</v>
      </c>
      <c r="I25" s="570">
        <f t="shared" ca="1" si="8"/>
        <v>0</v>
      </c>
      <c r="J25" s="570">
        <f t="shared" ca="1" si="8"/>
        <v>0</v>
      </c>
      <c r="K25" s="570">
        <f t="shared" ref="E25:O42" ca="1" si="9">INDIRECT($C$1&amp;"!"&amp;K$2&amp;$A25)</f>
        <v>0</v>
      </c>
      <c r="L25" s="570">
        <f t="shared" ca="1" si="9"/>
        <v>0</v>
      </c>
      <c r="M25" s="570">
        <f t="shared" ca="1" si="9"/>
        <v>0</v>
      </c>
      <c r="N25" s="570">
        <f t="shared" ca="1" si="9"/>
        <v>0</v>
      </c>
      <c r="O25" s="570">
        <f t="shared" ca="1" si="9"/>
        <v>0</v>
      </c>
      <c r="P25" s="632">
        <f t="shared" ca="1" si="4"/>
        <v>0</v>
      </c>
      <c r="Q25" s="358"/>
      <c r="R25" s="359"/>
    </row>
    <row r="26" spans="1:21">
      <c r="A26" s="535">
        <f t="shared" si="6"/>
        <v>64</v>
      </c>
      <c r="B26" s="444">
        <f t="shared" si="7"/>
        <v>14</v>
      </c>
      <c r="C26" s="445" t="str">
        <f t="shared" ca="1" si="5"/>
        <v/>
      </c>
      <c r="D26" s="571">
        <f t="shared" ref="D26:O61" ca="1" si="10">INDIRECT($C$1&amp;"!"&amp;D$2&amp;$A26)</f>
        <v>0</v>
      </c>
      <c r="E26" s="571">
        <f t="shared" ca="1" si="9"/>
        <v>0</v>
      </c>
      <c r="F26" s="571">
        <f t="shared" ca="1" si="9"/>
        <v>0</v>
      </c>
      <c r="G26" s="571">
        <f t="shared" ca="1" si="9"/>
        <v>0</v>
      </c>
      <c r="H26" s="571">
        <f t="shared" ca="1" si="9"/>
        <v>0</v>
      </c>
      <c r="I26" s="571">
        <f t="shared" ca="1" si="9"/>
        <v>0</v>
      </c>
      <c r="J26" s="571">
        <f t="shared" ca="1" si="9"/>
        <v>0</v>
      </c>
      <c r="K26" s="571">
        <f t="shared" ca="1" si="9"/>
        <v>0</v>
      </c>
      <c r="L26" s="571">
        <f t="shared" ca="1" si="9"/>
        <v>0</v>
      </c>
      <c r="M26" s="571">
        <f t="shared" ca="1" si="9"/>
        <v>0</v>
      </c>
      <c r="N26" s="571">
        <f t="shared" ca="1" si="9"/>
        <v>0</v>
      </c>
      <c r="O26" s="571">
        <f t="shared" ca="1" si="9"/>
        <v>0</v>
      </c>
      <c r="P26" s="633">
        <f t="shared" ca="1" si="4"/>
        <v>0</v>
      </c>
      <c r="Q26" s="361"/>
      <c r="R26" s="362"/>
    </row>
    <row r="27" spans="1:21">
      <c r="A27" s="535">
        <f t="shared" si="6"/>
        <v>65</v>
      </c>
      <c r="B27" s="440">
        <f t="shared" ref="B27" si="11">B26+1</f>
        <v>15</v>
      </c>
      <c r="C27" s="441" t="str">
        <f t="shared" ref="C27" ca="1" si="12">IF(ABS(SUM(D27:O27))&gt;0,INDIRECT($C$1&amp;"!f"&amp;A27),"")</f>
        <v/>
      </c>
      <c r="D27" s="570">
        <f t="shared" ca="1" si="10"/>
        <v>0</v>
      </c>
      <c r="E27" s="570">
        <f t="shared" ca="1" si="9"/>
        <v>0</v>
      </c>
      <c r="F27" s="570">
        <f t="shared" ca="1" si="9"/>
        <v>0</v>
      </c>
      <c r="G27" s="570">
        <f t="shared" ca="1" si="9"/>
        <v>0</v>
      </c>
      <c r="H27" s="570">
        <f t="shared" ca="1" si="9"/>
        <v>0</v>
      </c>
      <c r="I27" s="570">
        <f t="shared" ca="1" si="9"/>
        <v>0</v>
      </c>
      <c r="J27" s="570">
        <f t="shared" ca="1" si="9"/>
        <v>0</v>
      </c>
      <c r="K27" s="570">
        <f t="shared" ca="1" si="9"/>
        <v>0</v>
      </c>
      <c r="L27" s="570">
        <f t="shared" ca="1" si="9"/>
        <v>0</v>
      </c>
      <c r="M27" s="570">
        <f t="shared" ca="1" si="9"/>
        <v>0</v>
      </c>
      <c r="N27" s="570">
        <f t="shared" ca="1" si="9"/>
        <v>0</v>
      </c>
      <c r="O27" s="570">
        <f t="shared" ca="1" si="9"/>
        <v>0</v>
      </c>
      <c r="P27" s="632"/>
      <c r="Q27" s="533"/>
      <c r="R27" s="534"/>
    </row>
    <row r="28" spans="1:21">
      <c r="A28" s="535">
        <f t="shared" si="6"/>
        <v>66</v>
      </c>
      <c r="B28" s="444">
        <f t="shared" ref="B28" si="13">B27+1</f>
        <v>16</v>
      </c>
      <c r="C28" s="445" t="str">
        <f ca="1">IF(ABS(SUM(D28:O28))&gt;0,LEFT(INDIRECT($C$1&amp;"!f"&amp;A28),36),"")</f>
        <v/>
      </c>
      <c r="D28" s="571">
        <f t="shared" ca="1" si="10"/>
        <v>0</v>
      </c>
      <c r="E28" s="571">
        <f t="shared" ca="1" si="10"/>
        <v>0</v>
      </c>
      <c r="F28" s="571">
        <f t="shared" ca="1" si="10"/>
        <v>0</v>
      </c>
      <c r="G28" s="571">
        <f t="shared" ca="1" si="10"/>
        <v>0</v>
      </c>
      <c r="H28" s="571">
        <f t="shared" ca="1" si="10"/>
        <v>0</v>
      </c>
      <c r="I28" s="571">
        <f t="shared" ca="1" si="10"/>
        <v>0</v>
      </c>
      <c r="J28" s="571">
        <f t="shared" ca="1" si="10"/>
        <v>0</v>
      </c>
      <c r="K28" s="571">
        <f t="shared" ca="1" si="10"/>
        <v>0</v>
      </c>
      <c r="L28" s="571">
        <f t="shared" ca="1" si="10"/>
        <v>0</v>
      </c>
      <c r="M28" s="571">
        <f t="shared" ca="1" si="10"/>
        <v>0</v>
      </c>
      <c r="N28" s="571">
        <f t="shared" ca="1" si="10"/>
        <v>0</v>
      </c>
      <c r="O28" s="571">
        <f t="shared" ca="1" si="10"/>
        <v>0</v>
      </c>
      <c r="P28" s="633">
        <f t="shared" ca="1" si="4"/>
        <v>0</v>
      </c>
      <c r="Q28" s="358"/>
      <c r="R28" s="359"/>
    </row>
    <row r="29" spans="1:21">
      <c r="A29" s="535">
        <f t="shared" si="6"/>
        <v>67</v>
      </c>
      <c r="B29" s="440">
        <f t="shared" ref="B29" si="14">B28+1</f>
        <v>17</v>
      </c>
      <c r="C29" s="441" t="str">
        <f ca="1">IF(ABS(SUM(D29:O29))&gt;0,LEFT(INDIRECT($C$1&amp;"!f"&amp;A29),36),"")</f>
        <v/>
      </c>
      <c r="D29" s="570">
        <f t="shared" ca="1" si="10"/>
        <v>0</v>
      </c>
      <c r="E29" s="570">
        <f t="shared" ca="1" si="10"/>
        <v>0</v>
      </c>
      <c r="F29" s="570">
        <f t="shared" ca="1" si="10"/>
        <v>0</v>
      </c>
      <c r="G29" s="570">
        <f t="shared" ca="1" si="10"/>
        <v>0</v>
      </c>
      <c r="H29" s="570">
        <f t="shared" ca="1" si="10"/>
        <v>0</v>
      </c>
      <c r="I29" s="570">
        <f t="shared" ca="1" si="10"/>
        <v>0</v>
      </c>
      <c r="J29" s="570">
        <f t="shared" ca="1" si="10"/>
        <v>0</v>
      </c>
      <c r="K29" s="570">
        <f t="shared" ca="1" si="10"/>
        <v>0</v>
      </c>
      <c r="L29" s="570">
        <f t="shared" ca="1" si="10"/>
        <v>0</v>
      </c>
      <c r="M29" s="570">
        <f t="shared" ca="1" si="10"/>
        <v>0</v>
      </c>
      <c r="N29" s="570">
        <f t="shared" ca="1" si="10"/>
        <v>0</v>
      </c>
      <c r="O29" s="570">
        <f t="shared" ca="1" si="10"/>
        <v>0</v>
      </c>
      <c r="P29" s="632">
        <f t="shared" ca="1" si="4"/>
        <v>0</v>
      </c>
      <c r="Q29" s="361"/>
      <c r="R29" s="362"/>
    </row>
    <row r="30" spans="1:21">
      <c r="A30" s="535">
        <f t="shared" si="6"/>
        <v>68</v>
      </c>
      <c r="B30" s="444">
        <f t="shared" ref="B30" si="15">B29+1</f>
        <v>18</v>
      </c>
      <c r="C30" s="445" t="str">
        <f t="shared" ca="1" si="5"/>
        <v/>
      </c>
      <c r="D30" s="571">
        <f t="shared" ca="1" si="10"/>
        <v>0</v>
      </c>
      <c r="E30" s="571">
        <f t="shared" ca="1" si="9"/>
        <v>0</v>
      </c>
      <c r="F30" s="571">
        <f t="shared" ca="1" si="9"/>
        <v>0</v>
      </c>
      <c r="G30" s="571">
        <f t="shared" ca="1" si="9"/>
        <v>0</v>
      </c>
      <c r="H30" s="571">
        <f t="shared" ca="1" si="9"/>
        <v>0</v>
      </c>
      <c r="I30" s="571">
        <f t="shared" ca="1" si="9"/>
        <v>0</v>
      </c>
      <c r="J30" s="571">
        <f t="shared" ca="1" si="9"/>
        <v>0</v>
      </c>
      <c r="K30" s="571">
        <f t="shared" ca="1" si="9"/>
        <v>0</v>
      </c>
      <c r="L30" s="571">
        <f t="shared" ca="1" si="9"/>
        <v>0</v>
      </c>
      <c r="M30" s="571">
        <f t="shared" ca="1" si="9"/>
        <v>0</v>
      </c>
      <c r="N30" s="571">
        <f t="shared" ca="1" si="9"/>
        <v>0</v>
      </c>
      <c r="O30" s="571">
        <f t="shared" ca="1" si="9"/>
        <v>0</v>
      </c>
      <c r="P30" s="633">
        <f t="shared" ca="1" si="4"/>
        <v>0</v>
      </c>
      <c r="Q30" s="358"/>
      <c r="R30" s="359"/>
    </row>
    <row r="31" spans="1:21">
      <c r="A31" s="535">
        <f t="shared" si="6"/>
        <v>69</v>
      </c>
      <c r="B31" s="440">
        <f t="shared" ref="B31" si="16">B30+1</f>
        <v>19</v>
      </c>
      <c r="C31" s="530" t="str">
        <f t="shared" ca="1" si="5"/>
        <v/>
      </c>
      <c r="D31" s="634">
        <f t="shared" ca="1" si="10"/>
        <v>0</v>
      </c>
      <c r="E31" s="634">
        <f t="shared" ca="1" si="10"/>
        <v>0</v>
      </c>
      <c r="F31" s="634">
        <f t="shared" ca="1" si="10"/>
        <v>0</v>
      </c>
      <c r="G31" s="634">
        <f t="shared" ca="1" si="10"/>
        <v>0</v>
      </c>
      <c r="H31" s="634">
        <f t="shared" ca="1" si="10"/>
        <v>0</v>
      </c>
      <c r="I31" s="634">
        <f t="shared" ca="1" si="10"/>
        <v>0</v>
      </c>
      <c r="J31" s="634">
        <f t="shared" ca="1" si="10"/>
        <v>0</v>
      </c>
      <c r="K31" s="634">
        <f t="shared" ca="1" si="10"/>
        <v>0</v>
      </c>
      <c r="L31" s="634">
        <f t="shared" ca="1" si="10"/>
        <v>0</v>
      </c>
      <c r="M31" s="634">
        <f t="shared" ca="1" si="10"/>
        <v>0</v>
      </c>
      <c r="N31" s="634">
        <f t="shared" ca="1" si="10"/>
        <v>0</v>
      </c>
      <c r="O31" s="634">
        <f t="shared" ca="1" si="10"/>
        <v>0</v>
      </c>
      <c r="P31" s="632">
        <f t="shared" ca="1" si="4"/>
        <v>0</v>
      </c>
      <c r="Q31" s="361"/>
      <c r="R31" s="362"/>
    </row>
    <row r="32" spans="1:21">
      <c r="A32" s="535">
        <f t="shared" si="6"/>
        <v>70</v>
      </c>
      <c r="B32" s="444">
        <f t="shared" ref="B32" si="17">B31+1</f>
        <v>20</v>
      </c>
      <c r="C32" s="445" t="str">
        <f t="shared" ca="1" si="5"/>
        <v/>
      </c>
      <c r="D32" s="571">
        <f t="shared" ca="1" si="10"/>
        <v>0</v>
      </c>
      <c r="E32" s="571">
        <f t="shared" ca="1" si="10"/>
        <v>0</v>
      </c>
      <c r="F32" s="571">
        <f t="shared" ca="1" si="10"/>
        <v>0</v>
      </c>
      <c r="G32" s="571">
        <f t="shared" ca="1" si="10"/>
        <v>0</v>
      </c>
      <c r="H32" s="571">
        <f t="shared" ca="1" si="10"/>
        <v>0</v>
      </c>
      <c r="I32" s="571">
        <f t="shared" ca="1" si="10"/>
        <v>0</v>
      </c>
      <c r="J32" s="571">
        <f t="shared" ca="1" si="10"/>
        <v>0</v>
      </c>
      <c r="K32" s="571">
        <f t="shared" ca="1" si="10"/>
        <v>0</v>
      </c>
      <c r="L32" s="571">
        <f t="shared" ca="1" si="10"/>
        <v>0</v>
      </c>
      <c r="M32" s="571">
        <f t="shared" ca="1" si="10"/>
        <v>0</v>
      </c>
      <c r="N32" s="571">
        <f t="shared" ca="1" si="10"/>
        <v>0</v>
      </c>
      <c r="O32" s="571">
        <f t="shared" ca="1" si="10"/>
        <v>0</v>
      </c>
      <c r="P32" s="633">
        <f t="shared" ca="1" si="4"/>
        <v>0</v>
      </c>
      <c r="Q32" s="358"/>
      <c r="R32" s="359"/>
    </row>
    <row r="33" spans="1:18">
      <c r="A33" s="535">
        <f t="shared" si="6"/>
        <v>71</v>
      </c>
      <c r="B33" s="440">
        <f t="shared" ref="B33" si="18">B32+1</f>
        <v>21</v>
      </c>
      <c r="C33" s="441" t="str">
        <f t="shared" ca="1" si="5"/>
        <v/>
      </c>
      <c r="D33" s="570">
        <f t="shared" ca="1" si="10"/>
        <v>0</v>
      </c>
      <c r="E33" s="570">
        <f t="shared" ca="1" si="9"/>
        <v>0</v>
      </c>
      <c r="F33" s="570">
        <f t="shared" ca="1" si="9"/>
        <v>0</v>
      </c>
      <c r="G33" s="570">
        <f t="shared" ca="1" si="9"/>
        <v>0</v>
      </c>
      <c r="H33" s="570">
        <f t="shared" ca="1" si="9"/>
        <v>0</v>
      </c>
      <c r="I33" s="570">
        <f t="shared" ca="1" si="9"/>
        <v>0</v>
      </c>
      <c r="J33" s="570">
        <f t="shared" ca="1" si="9"/>
        <v>0</v>
      </c>
      <c r="K33" s="570">
        <f t="shared" ca="1" si="9"/>
        <v>0</v>
      </c>
      <c r="L33" s="570">
        <f t="shared" ca="1" si="9"/>
        <v>0</v>
      </c>
      <c r="M33" s="570">
        <f t="shared" ca="1" si="9"/>
        <v>0</v>
      </c>
      <c r="N33" s="570">
        <f t="shared" ca="1" si="9"/>
        <v>0</v>
      </c>
      <c r="O33" s="570">
        <f t="shared" ca="1" si="9"/>
        <v>0</v>
      </c>
      <c r="P33" s="632">
        <f t="shared" ca="1" si="4"/>
        <v>0</v>
      </c>
      <c r="Q33" s="361"/>
      <c r="R33" s="362"/>
    </row>
    <row r="34" spans="1:18">
      <c r="A34" s="535">
        <f t="shared" si="6"/>
        <v>72</v>
      </c>
      <c r="B34" s="444">
        <f t="shared" ref="B34" si="19">B33+1</f>
        <v>22</v>
      </c>
      <c r="C34" s="445" t="str">
        <f t="shared" ca="1" si="5"/>
        <v/>
      </c>
      <c r="D34" s="571">
        <f t="shared" ca="1" si="10"/>
        <v>0</v>
      </c>
      <c r="E34" s="571">
        <f t="shared" ca="1" si="9"/>
        <v>0</v>
      </c>
      <c r="F34" s="571">
        <f t="shared" ca="1" si="9"/>
        <v>0</v>
      </c>
      <c r="G34" s="571">
        <f t="shared" ca="1" si="9"/>
        <v>0</v>
      </c>
      <c r="H34" s="571">
        <f t="shared" ca="1" si="9"/>
        <v>0</v>
      </c>
      <c r="I34" s="571">
        <f t="shared" ca="1" si="9"/>
        <v>0</v>
      </c>
      <c r="J34" s="571">
        <f t="shared" ca="1" si="9"/>
        <v>0</v>
      </c>
      <c r="K34" s="571">
        <f t="shared" ca="1" si="9"/>
        <v>0</v>
      </c>
      <c r="L34" s="571">
        <f t="shared" ca="1" si="9"/>
        <v>0</v>
      </c>
      <c r="M34" s="571">
        <f t="shared" ca="1" si="9"/>
        <v>0</v>
      </c>
      <c r="N34" s="571">
        <f t="shared" ca="1" si="9"/>
        <v>0</v>
      </c>
      <c r="O34" s="571">
        <f t="shared" ca="1" si="9"/>
        <v>0</v>
      </c>
      <c r="P34" s="633">
        <f t="shared" ca="1" si="4"/>
        <v>0</v>
      </c>
      <c r="Q34" s="358"/>
      <c r="R34" s="359"/>
    </row>
    <row r="35" spans="1:18">
      <c r="A35" s="535">
        <f t="shared" si="6"/>
        <v>73</v>
      </c>
      <c r="B35" s="440">
        <f t="shared" ref="B35" si="20">B34+1</f>
        <v>23</v>
      </c>
      <c r="C35" s="441" t="str">
        <f t="shared" ca="1" si="5"/>
        <v/>
      </c>
      <c r="D35" s="570">
        <f t="shared" ca="1" si="10"/>
        <v>0</v>
      </c>
      <c r="E35" s="570">
        <f t="shared" ca="1" si="9"/>
        <v>0</v>
      </c>
      <c r="F35" s="570">
        <f t="shared" ca="1" si="9"/>
        <v>0</v>
      </c>
      <c r="G35" s="570">
        <f t="shared" ca="1" si="9"/>
        <v>0</v>
      </c>
      <c r="H35" s="570">
        <f t="shared" ca="1" si="9"/>
        <v>0</v>
      </c>
      <c r="I35" s="570">
        <f t="shared" ca="1" si="9"/>
        <v>0</v>
      </c>
      <c r="J35" s="570">
        <f t="shared" ca="1" si="9"/>
        <v>0</v>
      </c>
      <c r="K35" s="570">
        <f t="shared" ca="1" si="9"/>
        <v>0</v>
      </c>
      <c r="L35" s="570">
        <f t="shared" ca="1" si="9"/>
        <v>0</v>
      </c>
      <c r="M35" s="570">
        <f t="shared" ca="1" si="9"/>
        <v>0</v>
      </c>
      <c r="N35" s="570">
        <f t="shared" ca="1" si="9"/>
        <v>0</v>
      </c>
      <c r="O35" s="570">
        <f t="shared" ca="1" si="9"/>
        <v>0</v>
      </c>
      <c r="P35" s="632">
        <f t="shared" ca="1" si="4"/>
        <v>0</v>
      </c>
      <c r="Q35" s="361"/>
      <c r="R35" s="362"/>
    </row>
    <row r="36" spans="1:18">
      <c r="A36" s="535">
        <f t="shared" si="6"/>
        <v>74</v>
      </c>
      <c r="B36" s="658">
        <f t="shared" ref="B36" si="21">B35+1</f>
        <v>24</v>
      </c>
      <c r="C36" s="659" t="str">
        <f t="shared" ca="1" si="5"/>
        <v/>
      </c>
      <c r="D36" s="706">
        <f t="shared" ca="1" si="10"/>
        <v>0</v>
      </c>
      <c r="E36" s="706">
        <f t="shared" ca="1" si="9"/>
        <v>0</v>
      </c>
      <c r="F36" s="706">
        <f t="shared" ca="1" si="9"/>
        <v>0</v>
      </c>
      <c r="G36" s="706">
        <f t="shared" ca="1" si="9"/>
        <v>0</v>
      </c>
      <c r="H36" s="706">
        <f t="shared" ca="1" si="9"/>
        <v>0</v>
      </c>
      <c r="I36" s="706">
        <f t="shared" ca="1" si="9"/>
        <v>0</v>
      </c>
      <c r="J36" s="706">
        <f t="shared" ca="1" si="9"/>
        <v>0</v>
      </c>
      <c r="K36" s="706">
        <f t="shared" ca="1" si="9"/>
        <v>0</v>
      </c>
      <c r="L36" s="706">
        <f t="shared" ca="1" si="9"/>
        <v>0</v>
      </c>
      <c r="M36" s="706">
        <f t="shared" ca="1" si="9"/>
        <v>0</v>
      </c>
      <c r="N36" s="706">
        <f t="shared" ca="1" si="9"/>
        <v>0</v>
      </c>
      <c r="O36" s="706">
        <f t="shared" ca="1" si="9"/>
        <v>0</v>
      </c>
      <c r="P36" s="754">
        <f t="shared" ca="1" si="4"/>
        <v>0</v>
      </c>
      <c r="Q36" s="358"/>
      <c r="R36" s="359"/>
    </row>
    <row r="37" spans="1:18">
      <c r="A37" s="535">
        <f t="shared" si="6"/>
        <v>75</v>
      </c>
      <c r="B37" s="756">
        <f t="shared" ref="B37" si="22">B36+1</f>
        <v>25</v>
      </c>
      <c r="C37" s="757" t="str">
        <f t="shared" ca="1" si="5"/>
        <v/>
      </c>
      <c r="D37" s="758">
        <f ca="1">IF(ISNUMBER(INDIRECT($C$1&amp;"!"&amp;D$2&amp;$A37)),INDIRECT($C$1&amp;"!"&amp;D$2&amp;$A37),0)</f>
        <v>0</v>
      </c>
      <c r="E37" s="758">
        <f t="shared" ref="E37:N37" ca="1" si="23">IF(ISNUMBER(INDIRECT($C$1&amp;"!"&amp;E$2&amp;$A37)),INDIRECT($C$1&amp;"!"&amp;E$2&amp;$A37),0)</f>
        <v>0</v>
      </c>
      <c r="F37" s="758">
        <f t="shared" ca="1" si="23"/>
        <v>0</v>
      </c>
      <c r="G37" s="758">
        <f t="shared" ca="1" si="23"/>
        <v>0</v>
      </c>
      <c r="H37" s="758">
        <f t="shared" ca="1" si="23"/>
        <v>0</v>
      </c>
      <c r="I37" s="758">
        <f t="shared" ca="1" si="23"/>
        <v>0</v>
      </c>
      <c r="J37" s="758">
        <f t="shared" ca="1" si="23"/>
        <v>0</v>
      </c>
      <c r="K37" s="758">
        <f t="shared" ca="1" si="23"/>
        <v>0</v>
      </c>
      <c r="L37" s="758">
        <f t="shared" ca="1" si="23"/>
        <v>0</v>
      </c>
      <c r="M37" s="758">
        <f t="shared" ca="1" si="23"/>
        <v>0</v>
      </c>
      <c r="N37" s="758">
        <f t="shared" ca="1" si="23"/>
        <v>0</v>
      </c>
      <c r="O37" s="758">
        <f ca="1">IF(ISNUMBER(INDIRECT($C$1&amp;"!"&amp;O$2&amp;$A37)),INDIRECT($C$1&amp;"!"&amp;O$2&amp;$A37),0)</f>
        <v>0</v>
      </c>
      <c r="P37" s="759">
        <f t="shared" ca="1" si="4"/>
        <v>0</v>
      </c>
      <c r="Q37" s="361"/>
      <c r="R37" s="362"/>
    </row>
    <row r="38" spans="1:18">
      <c r="A38" s="535">
        <f t="shared" si="6"/>
        <v>76</v>
      </c>
      <c r="B38" s="765">
        <f t="shared" ref="B38" si="24">B37+1</f>
        <v>26</v>
      </c>
      <c r="C38" s="670" t="str">
        <f t="shared" ca="1" si="5"/>
        <v/>
      </c>
      <c r="D38" s="766">
        <f t="shared" ca="1" si="10"/>
        <v>0</v>
      </c>
      <c r="E38" s="766">
        <f t="shared" ca="1" si="9"/>
        <v>0</v>
      </c>
      <c r="F38" s="766">
        <f t="shared" ca="1" si="9"/>
        <v>0</v>
      </c>
      <c r="G38" s="766">
        <f t="shared" ca="1" si="9"/>
        <v>0</v>
      </c>
      <c r="H38" s="766">
        <f t="shared" ca="1" si="9"/>
        <v>0</v>
      </c>
      <c r="I38" s="766">
        <f t="shared" ca="1" si="9"/>
        <v>0</v>
      </c>
      <c r="J38" s="766">
        <f t="shared" ca="1" si="9"/>
        <v>0</v>
      </c>
      <c r="K38" s="766">
        <f t="shared" ca="1" si="9"/>
        <v>0</v>
      </c>
      <c r="L38" s="766">
        <f t="shared" ca="1" si="9"/>
        <v>0</v>
      </c>
      <c r="M38" s="766">
        <f t="shared" ca="1" si="9"/>
        <v>0</v>
      </c>
      <c r="N38" s="766">
        <f t="shared" ca="1" si="9"/>
        <v>0</v>
      </c>
      <c r="O38" s="766">
        <f t="shared" ca="1" si="9"/>
        <v>0</v>
      </c>
      <c r="P38" s="767">
        <f t="shared" ca="1" si="4"/>
        <v>0</v>
      </c>
      <c r="Q38" s="358"/>
      <c r="R38" s="359"/>
    </row>
    <row r="39" spans="1:18">
      <c r="A39" s="535">
        <f t="shared" si="6"/>
        <v>77</v>
      </c>
      <c r="B39" s="756">
        <f t="shared" ref="B39" si="25">B38+1</f>
        <v>27</v>
      </c>
      <c r="C39" s="757" t="str">
        <f t="shared" ca="1" si="5"/>
        <v/>
      </c>
      <c r="D39" s="758">
        <f t="shared" ca="1" si="10"/>
        <v>0</v>
      </c>
      <c r="E39" s="758">
        <f t="shared" ca="1" si="9"/>
        <v>0</v>
      </c>
      <c r="F39" s="758">
        <f t="shared" ca="1" si="9"/>
        <v>0</v>
      </c>
      <c r="G39" s="758">
        <f t="shared" ca="1" si="9"/>
        <v>0</v>
      </c>
      <c r="H39" s="758">
        <f t="shared" ca="1" si="9"/>
        <v>0</v>
      </c>
      <c r="I39" s="758">
        <f t="shared" ca="1" si="9"/>
        <v>0</v>
      </c>
      <c r="J39" s="758">
        <f t="shared" ca="1" si="9"/>
        <v>0</v>
      </c>
      <c r="K39" s="758">
        <f t="shared" ca="1" si="9"/>
        <v>0</v>
      </c>
      <c r="L39" s="758">
        <f t="shared" ca="1" si="9"/>
        <v>0</v>
      </c>
      <c r="M39" s="758">
        <f t="shared" ca="1" si="9"/>
        <v>0</v>
      </c>
      <c r="N39" s="758">
        <f t="shared" ca="1" si="9"/>
        <v>0</v>
      </c>
      <c r="O39" s="758">
        <f t="shared" ca="1" si="9"/>
        <v>0</v>
      </c>
      <c r="P39" s="759">
        <f t="shared" ca="1" si="4"/>
        <v>0</v>
      </c>
      <c r="Q39" s="361"/>
      <c r="R39" s="362"/>
    </row>
    <row r="40" spans="1:18">
      <c r="A40" s="535">
        <f t="shared" si="6"/>
        <v>78</v>
      </c>
      <c r="B40" s="765">
        <f t="shared" ref="B40" si="26">B39+1</f>
        <v>28</v>
      </c>
      <c r="C40" s="670" t="str">
        <f t="shared" ca="1" si="5"/>
        <v/>
      </c>
      <c r="D40" s="766">
        <f t="shared" ca="1" si="10"/>
        <v>0</v>
      </c>
      <c r="E40" s="766">
        <f t="shared" ca="1" si="9"/>
        <v>0</v>
      </c>
      <c r="F40" s="766">
        <f t="shared" ca="1" si="9"/>
        <v>0</v>
      </c>
      <c r="G40" s="766">
        <f t="shared" ca="1" si="9"/>
        <v>0</v>
      </c>
      <c r="H40" s="766">
        <f t="shared" ca="1" si="9"/>
        <v>0</v>
      </c>
      <c r="I40" s="766">
        <f t="shared" ca="1" si="9"/>
        <v>0</v>
      </c>
      <c r="J40" s="766">
        <f t="shared" ca="1" si="9"/>
        <v>0</v>
      </c>
      <c r="K40" s="766">
        <f t="shared" ca="1" si="9"/>
        <v>0</v>
      </c>
      <c r="L40" s="766">
        <f t="shared" ca="1" si="9"/>
        <v>0</v>
      </c>
      <c r="M40" s="766">
        <f t="shared" ca="1" si="9"/>
        <v>0</v>
      </c>
      <c r="N40" s="766">
        <f t="shared" ca="1" si="9"/>
        <v>0</v>
      </c>
      <c r="O40" s="766">
        <f t="shared" ca="1" si="9"/>
        <v>0</v>
      </c>
      <c r="P40" s="767">
        <f t="shared" ca="1" si="4"/>
        <v>0</v>
      </c>
      <c r="Q40" s="358"/>
      <c r="R40" s="359"/>
    </row>
    <row r="41" spans="1:18">
      <c r="A41" s="535">
        <f t="shared" si="6"/>
        <v>79</v>
      </c>
      <c r="B41" s="760">
        <f t="shared" ref="B41" si="27">B40+1</f>
        <v>29</v>
      </c>
      <c r="C41" s="761" t="str">
        <f t="shared" ca="1" si="5"/>
        <v/>
      </c>
      <c r="D41" s="762">
        <f t="shared" ca="1" si="10"/>
        <v>0</v>
      </c>
      <c r="E41" s="762">
        <f t="shared" ca="1" si="9"/>
        <v>0</v>
      </c>
      <c r="F41" s="762">
        <f t="shared" ca="1" si="9"/>
        <v>0</v>
      </c>
      <c r="G41" s="762">
        <f t="shared" ca="1" si="9"/>
        <v>0</v>
      </c>
      <c r="H41" s="762">
        <f t="shared" ca="1" si="9"/>
        <v>0</v>
      </c>
      <c r="I41" s="762">
        <f t="shared" ca="1" si="9"/>
        <v>0</v>
      </c>
      <c r="J41" s="762">
        <f t="shared" ca="1" si="9"/>
        <v>0</v>
      </c>
      <c r="K41" s="762">
        <f t="shared" ca="1" si="9"/>
        <v>0</v>
      </c>
      <c r="L41" s="762">
        <f t="shared" ca="1" si="9"/>
        <v>0</v>
      </c>
      <c r="M41" s="762">
        <f t="shared" ca="1" si="9"/>
        <v>0</v>
      </c>
      <c r="N41" s="762">
        <f t="shared" ca="1" si="9"/>
        <v>0</v>
      </c>
      <c r="O41" s="762">
        <f t="shared" ca="1" si="9"/>
        <v>0</v>
      </c>
      <c r="P41" s="763">
        <f t="shared" ca="1" si="4"/>
        <v>0</v>
      </c>
      <c r="Q41" s="361"/>
      <c r="R41" s="362"/>
    </row>
    <row r="42" spans="1:18">
      <c r="A42" s="535">
        <f t="shared" si="6"/>
        <v>80</v>
      </c>
      <c r="B42" s="768">
        <f t="shared" ref="B42" si="28">B41+1</f>
        <v>30</v>
      </c>
      <c r="C42" s="670" t="str">
        <f t="shared" ca="1" si="5"/>
        <v/>
      </c>
      <c r="D42" s="766">
        <f t="shared" ca="1" si="10"/>
        <v>0</v>
      </c>
      <c r="E42" s="766">
        <f t="shared" ca="1" si="9"/>
        <v>0</v>
      </c>
      <c r="F42" s="766">
        <f t="shared" ca="1" si="9"/>
        <v>0</v>
      </c>
      <c r="G42" s="766">
        <f t="shared" ca="1" si="9"/>
        <v>0</v>
      </c>
      <c r="H42" s="766">
        <f t="shared" ca="1" si="9"/>
        <v>0</v>
      </c>
      <c r="I42" s="766">
        <f t="shared" ca="1" si="9"/>
        <v>0</v>
      </c>
      <c r="J42" s="766">
        <f t="shared" ca="1" si="9"/>
        <v>0</v>
      </c>
      <c r="K42" s="766">
        <f t="shared" ca="1" si="9"/>
        <v>0</v>
      </c>
      <c r="L42" s="766">
        <f t="shared" ca="1" si="9"/>
        <v>0</v>
      </c>
      <c r="M42" s="766">
        <f t="shared" ca="1" si="9"/>
        <v>0</v>
      </c>
      <c r="N42" s="766">
        <f t="shared" ca="1" si="9"/>
        <v>0</v>
      </c>
      <c r="O42" s="766">
        <f t="shared" ca="1" si="9"/>
        <v>0</v>
      </c>
      <c r="P42" s="767">
        <f t="shared" ca="1" si="4"/>
        <v>0</v>
      </c>
      <c r="Q42" s="358"/>
      <c r="R42" s="359"/>
    </row>
    <row r="43" spans="1:18">
      <c r="A43" s="535">
        <f t="shared" si="6"/>
        <v>81</v>
      </c>
      <c r="B43" s="764">
        <f t="shared" ref="B43" si="29">B42+1</f>
        <v>31</v>
      </c>
      <c r="C43" s="630" t="str">
        <f t="shared" ca="1" si="5"/>
        <v/>
      </c>
      <c r="D43" s="637">
        <f t="shared" ca="1" si="10"/>
        <v>0</v>
      </c>
      <c r="E43" s="637">
        <f t="shared" ref="E43:O59" ca="1" si="30">INDIRECT($C$1&amp;"!"&amp;E$2&amp;$A43)</f>
        <v>0</v>
      </c>
      <c r="F43" s="637">
        <f t="shared" ca="1" si="30"/>
        <v>0</v>
      </c>
      <c r="G43" s="637">
        <f t="shared" ca="1" si="30"/>
        <v>0</v>
      </c>
      <c r="H43" s="637">
        <f t="shared" ca="1" si="30"/>
        <v>0</v>
      </c>
      <c r="I43" s="637">
        <f t="shared" ca="1" si="30"/>
        <v>0</v>
      </c>
      <c r="J43" s="637">
        <f t="shared" ca="1" si="30"/>
        <v>0</v>
      </c>
      <c r="K43" s="637">
        <f t="shared" ca="1" si="30"/>
        <v>0</v>
      </c>
      <c r="L43" s="637">
        <f t="shared" ca="1" si="30"/>
        <v>0</v>
      </c>
      <c r="M43" s="637">
        <f t="shared" ca="1" si="30"/>
        <v>0</v>
      </c>
      <c r="N43" s="637">
        <f t="shared" ca="1" si="30"/>
        <v>0</v>
      </c>
      <c r="O43" s="637">
        <f t="shared" ca="1" si="30"/>
        <v>0</v>
      </c>
      <c r="P43" s="638">
        <f t="shared" ca="1" si="4"/>
        <v>0</v>
      </c>
      <c r="Q43" s="361"/>
      <c r="R43" s="362"/>
    </row>
    <row r="44" spans="1:18">
      <c r="A44" s="535">
        <f t="shared" si="6"/>
        <v>82</v>
      </c>
      <c r="B44" s="668">
        <f t="shared" ref="B44:B60" si="31">B43+1</f>
        <v>32</v>
      </c>
      <c r="C44" s="581" t="str">
        <f t="shared" ca="1" si="5"/>
        <v/>
      </c>
      <c r="D44" s="635">
        <f t="shared" ca="1" si="10"/>
        <v>0</v>
      </c>
      <c r="E44" s="635">
        <f t="shared" ca="1" si="30"/>
        <v>0</v>
      </c>
      <c r="F44" s="635">
        <f t="shared" ca="1" si="30"/>
        <v>0</v>
      </c>
      <c r="G44" s="635">
        <f t="shared" ca="1" si="30"/>
        <v>0</v>
      </c>
      <c r="H44" s="635">
        <f t="shared" ca="1" si="30"/>
        <v>0</v>
      </c>
      <c r="I44" s="635">
        <f t="shared" ca="1" si="30"/>
        <v>0</v>
      </c>
      <c r="J44" s="635">
        <f t="shared" ca="1" si="30"/>
        <v>0</v>
      </c>
      <c r="K44" s="635">
        <f t="shared" ca="1" si="30"/>
        <v>0</v>
      </c>
      <c r="L44" s="635">
        <f t="shared" ca="1" si="30"/>
        <v>0</v>
      </c>
      <c r="M44" s="635">
        <f t="shared" ca="1" si="30"/>
        <v>0</v>
      </c>
      <c r="N44" s="635">
        <f t="shared" ca="1" si="30"/>
        <v>0</v>
      </c>
      <c r="O44" s="635">
        <f t="shared" ca="1" si="30"/>
        <v>0</v>
      </c>
      <c r="P44" s="636">
        <f t="shared" ca="1" si="4"/>
        <v>0</v>
      </c>
      <c r="Q44" s="358"/>
      <c r="R44" s="359"/>
    </row>
    <row r="45" spans="1:18">
      <c r="A45" s="535">
        <f t="shared" si="6"/>
        <v>83</v>
      </c>
      <c r="B45" s="756">
        <f t="shared" si="31"/>
        <v>33</v>
      </c>
      <c r="C45" s="757" t="str">
        <f t="shared" ca="1" si="5"/>
        <v/>
      </c>
      <c r="D45" s="758">
        <f t="shared" ca="1" si="10"/>
        <v>0</v>
      </c>
      <c r="E45" s="758">
        <f t="shared" ca="1" si="30"/>
        <v>0</v>
      </c>
      <c r="F45" s="758">
        <f t="shared" ca="1" si="30"/>
        <v>0</v>
      </c>
      <c r="G45" s="758">
        <f t="shared" ca="1" si="30"/>
        <v>0</v>
      </c>
      <c r="H45" s="758">
        <f t="shared" ca="1" si="30"/>
        <v>0</v>
      </c>
      <c r="I45" s="758">
        <f t="shared" ca="1" si="30"/>
        <v>0</v>
      </c>
      <c r="J45" s="758">
        <f t="shared" ca="1" si="30"/>
        <v>0</v>
      </c>
      <c r="K45" s="758">
        <f t="shared" ca="1" si="30"/>
        <v>0</v>
      </c>
      <c r="L45" s="758">
        <f t="shared" ca="1" si="30"/>
        <v>0</v>
      </c>
      <c r="M45" s="758">
        <f t="shared" ca="1" si="30"/>
        <v>0</v>
      </c>
      <c r="N45" s="758">
        <f t="shared" ca="1" si="30"/>
        <v>0</v>
      </c>
      <c r="O45" s="758">
        <f t="shared" ca="1" si="30"/>
        <v>0</v>
      </c>
      <c r="P45" s="759">
        <f t="shared" ca="1" si="4"/>
        <v>0</v>
      </c>
      <c r="Q45" s="361"/>
      <c r="R45" s="362"/>
    </row>
    <row r="46" spans="1:18">
      <c r="A46" s="535">
        <f t="shared" si="6"/>
        <v>84</v>
      </c>
      <c r="B46" s="765">
        <f t="shared" si="31"/>
        <v>34</v>
      </c>
      <c r="C46" s="670" t="str">
        <f t="shared" ca="1" si="5"/>
        <v/>
      </c>
      <c r="D46" s="766">
        <f t="shared" ca="1" si="10"/>
        <v>0</v>
      </c>
      <c r="E46" s="766">
        <f t="shared" ca="1" si="30"/>
        <v>0</v>
      </c>
      <c r="F46" s="766">
        <f t="shared" ca="1" si="30"/>
        <v>0</v>
      </c>
      <c r="G46" s="766">
        <f t="shared" ca="1" si="30"/>
        <v>0</v>
      </c>
      <c r="H46" s="766">
        <f t="shared" ca="1" si="30"/>
        <v>0</v>
      </c>
      <c r="I46" s="766">
        <f t="shared" ca="1" si="30"/>
        <v>0</v>
      </c>
      <c r="J46" s="766">
        <f t="shared" ca="1" si="30"/>
        <v>0</v>
      </c>
      <c r="K46" s="766">
        <f t="shared" ca="1" si="30"/>
        <v>0</v>
      </c>
      <c r="L46" s="766">
        <f t="shared" ca="1" si="30"/>
        <v>0</v>
      </c>
      <c r="M46" s="766">
        <f t="shared" ca="1" si="30"/>
        <v>0</v>
      </c>
      <c r="N46" s="766">
        <f t="shared" ca="1" si="30"/>
        <v>0</v>
      </c>
      <c r="O46" s="766">
        <f t="shared" ca="1" si="30"/>
        <v>0</v>
      </c>
      <c r="P46" s="767">
        <f t="shared" ca="1" si="4"/>
        <v>0</v>
      </c>
      <c r="Q46" s="358"/>
      <c r="R46" s="359"/>
    </row>
    <row r="47" spans="1:18">
      <c r="A47" s="535">
        <f t="shared" si="6"/>
        <v>85</v>
      </c>
      <c r="B47" s="756">
        <f t="shared" si="31"/>
        <v>35</v>
      </c>
      <c r="C47" s="757" t="str">
        <f t="shared" ca="1" si="5"/>
        <v/>
      </c>
      <c r="D47" s="758">
        <f t="shared" ca="1" si="10"/>
        <v>0</v>
      </c>
      <c r="E47" s="758">
        <f t="shared" ca="1" si="30"/>
        <v>0</v>
      </c>
      <c r="F47" s="758">
        <f t="shared" ca="1" si="30"/>
        <v>0</v>
      </c>
      <c r="G47" s="758">
        <f t="shared" ca="1" si="30"/>
        <v>0</v>
      </c>
      <c r="H47" s="758">
        <f t="shared" ca="1" si="30"/>
        <v>0</v>
      </c>
      <c r="I47" s="758">
        <f t="shared" ca="1" si="30"/>
        <v>0</v>
      </c>
      <c r="J47" s="758">
        <f t="shared" ca="1" si="30"/>
        <v>0</v>
      </c>
      <c r="K47" s="758">
        <f t="shared" ca="1" si="30"/>
        <v>0</v>
      </c>
      <c r="L47" s="758">
        <f t="shared" ca="1" si="30"/>
        <v>0</v>
      </c>
      <c r="M47" s="758">
        <f t="shared" ca="1" si="30"/>
        <v>0</v>
      </c>
      <c r="N47" s="758">
        <f t="shared" ca="1" si="30"/>
        <v>0</v>
      </c>
      <c r="O47" s="758">
        <f t="shared" ca="1" si="30"/>
        <v>0</v>
      </c>
      <c r="P47" s="759">
        <f t="shared" ca="1" si="4"/>
        <v>0</v>
      </c>
      <c r="Q47" s="361"/>
      <c r="R47" s="362"/>
    </row>
    <row r="48" spans="1:18">
      <c r="A48" s="535">
        <f t="shared" si="6"/>
        <v>86</v>
      </c>
      <c r="B48" s="765">
        <f t="shared" si="31"/>
        <v>36</v>
      </c>
      <c r="C48" s="670" t="str">
        <f t="shared" ca="1" si="5"/>
        <v/>
      </c>
      <c r="D48" s="766">
        <f t="shared" ca="1" si="10"/>
        <v>0</v>
      </c>
      <c r="E48" s="766">
        <f t="shared" ca="1" si="30"/>
        <v>0</v>
      </c>
      <c r="F48" s="766">
        <f t="shared" ca="1" si="30"/>
        <v>0</v>
      </c>
      <c r="G48" s="766">
        <f t="shared" ca="1" si="30"/>
        <v>0</v>
      </c>
      <c r="H48" s="766">
        <f t="shared" ca="1" si="30"/>
        <v>0</v>
      </c>
      <c r="I48" s="766">
        <f t="shared" ca="1" si="30"/>
        <v>0</v>
      </c>
      <c r="J48" s="766">
        <f t="shared" ca="1" si="30"/>
        <v>0</v>
      </c>
      <c r="K48" s="766">
        <f t="shared" ca="1" si="30"/>
        <v>0</v>
      </c>
      <c r="L48" s="766">
        <f t="shared" ca="1" si="30"/>
        <v>0</v>
      </c>
      <c r="M48" s="766">
        <f t="shared" ca="1" si="30"/>
        <v>0</v>
      </c>
      <c r="N48" s="766">
        <f t="shared" ca="1" si="30"/>
        <v>0</v>
      </c>
      <c r="O48" s="766">
        <f t="shared" ca="1" si="30"/>
        <v>0</v>
      </c>
      <c r="P48" s="767">
        <f t="shared" ca="1" si="4"/>
        <v>0</v>
      </c>
      <c r="Q48" s="358"/>
      <c r="R48" s="359"/>
    </row>
    <row r="49" spans="1:18">
      <c r="A49" s="535">
        <f t="shared" si="6"/>
        <v>87</v>
      </c>
      <c r="B49" s="756">
        <f t="shared" si="31"/>
        <v>37</v>
      </c>
      <c r="C49" s="757" t="str">
        <f t="shared" ca="1" si="5"/>
        <v/>
      </c>
      <c r="D49" s="758">
        <f t="shared" ca="1" si="10"/>
        <v>0</v>
      </c>
      <c r="E49" s="758">
        <f t="shared" ca="1" si="30"/>
        <v>0</v>
      </c>
      <c r="F49" s="758">
        <f t="shared" ca="1" si="30"/>
        <v>0</v>
      </c>
      <c r="G49" s="758">
        <f t="shared" ca="1" si="30"/>
        <v>0</v>
      </c>
      <c r="H49" s="758">
        <f t="shared" ca="1" si="30"/>
        <v>0</v>
      </c>
      <c r="I49" s="758">
        <f t="shared" ca="1" si="30"/>
        <v>0</v>
      </c>
      <c r="J49" s="758">
        <f t="shared" ca="1" si="30"/>
        <v>0</v>
      </c>
      <c r="K49" s="758">
        <f t="shared" ca="1" si="30"/>
        <v>0</v>
      </c>
      <c r="L49" s="758">
        <f t="shared" ca="1" si="30"/>
        <v>0</v>
      </c>
      <c r="M49" s="758">
        <f t="shared" ca="1" si="30"/>
        <v>0</v>
      </c>
      <c r="N49" s="758">
        <f t="shared" ca="1" si="30"/>
        <v>0</v>
      </c>
      <c r="O49" s="758">
        <f t="shared" ca="1" si="30"/>
        <v>0</v>
      </c>
      <c r="P49" s="759"/>
      <c r="Q49" s="361"/>
      <c r="R49" s="362"/>
    </row>
    <row r="50" spans="1:18">
      <c r="A50" s="535">
        <f t="shared" si="6"/>
        <v>88</v>
      </c>
      <c r="B50" s="765">
        <f t="shared" si="31"/>
        <v>38</v>
      </c>
      <c r="C50" s="670" t="str">
        <f t="shared" ca="1" si="5"/>
        <v/>
      </c>
      <c r="D50" s="766">
        <f t="shared" ca="1" si="10"/>
        <v>0</v>
      </c>
      <c r="E50" s="766">
        <f t="shared" ca="1" si="30"/>
        <v>0</v>
      </c>
      <c r="F50" s="766">
        <f t="shared" ca="1" si="30"/>
        <v>0</v>
      </c>
      <c r="G50" s="766">
        <f t="shared" ca="1" si="30"/>
        <v>0</v>
      </c>
      <c r="H50" s="766">
        <f t="shared" ca="1" si="30"/>
        <v>0</v>
      </c>
      <c r="I50" s="766">
        <f t="shared" ca="1" si="30"/>
        <v>0</v>
      </c>
      <c r="J50" s="766">
        <f t="shared" ca="1" si="30"/>
        <v>0</v>
      </c>
      <c r="K50" s="766">
        <f t="shared" ca="1" si="30"/>
        <v>0</v>
      </c>
      <c r="L50" s="766">
        <f t="shared" ca="1" si="30"/>
        <v>0</v>
      </c>
      <c r="M50" s="766">
        <f t="shared" ca="1" si="30"/>
        <v>0</v>
      </c>
      <c r="N50" s="766">
        <f t="shared" ca="1" si="30"/>
        <v>0</v>
      </c>
      <c r="O50" s="766">
        <f t="shared" ca="1" si="30"/>
        <v>0</v>
      </c>
      <c r="P50" s="767"/>
      <c r="Q50" s="358"/>
      <c r="R50" s="359"/>
    </row>
    <row r="51" spans="1:18">
      <c r="A51" s="535">
        <f t="shared" si="6"/>
        <v>89</v>
      </c>
      <c r="B51" s="756">
        <f t="shared" si="31"/>
        <v>39</v>
      </c>
      <c r="C51" s="757" t="str">
        <f t="shared" ca="1" si="5"/>
        <v/>
      </c>
      <c r="D51" s="758">
        <f t="shared" ca="1" si="10"/>
        <v>0</v>
      </c>
      <c r="E51" s="758">
        <f t="shared" ca="1" si="30"/>
        <v>0</v>
      </c>
      <c r="F51" s="758">
        <f t="shared" ca="1" si="30"/>
        <v>0</v>
      </c>
      <c r="G51" s="758">
        <f t="shared" ca="1" si="30"/>
        <v>0</v>
      </c>
      <c r="H51" s="758">
        <f t="shared" ca="1" si="30"/>
        <v>0</v>
      </c>
      <c r="I51" s="758">
        <f t="shared" ca="1" si="30"/>
        <v>0</v>
      </c>
      <c r="J51" s="758">
        <f t="shared" ca="1" si="30"/>
        <v>0</v>
      </c>
      <c r="K51" s="758">
        <f t="shared" ca="1" si="30"/>
        <v>0</v>
      </c>
      <c r="L51" s="758">
        <f t="shared" ca="1" si="30"/>
        <v>0</v>
      </c>
      <c r="M51" s="758">
        <f t="shared" ca="1" si="30"/>
        <v>0</v>
      </c>
      <c r="N51" s="758">
        <f t="shared" ca="1" si="30"/>
        <v>0</v>
      </c>
      <c r="O51" s="758">
        <f t="shared" ca="1" si="30"/>
        <v>0</v>
      </c>
      <c r="P51" s="759">
        <f t="shared" ref="P51:P58" ca="1" si="32">SUM(D51:O51)</f>
        <v>0</v>
      </c>
      <c r="Q51" s="361"/>
      <c r="R51" s="362"/>
    </row>
    <row r="52" spans="1:18">
      <c r="A52" s="535">
        <f t="shared" si="6"/>
        <v>90</v>
      </c>
      <c r="B52" s="765">
        <f t="shared" si="31"/>
        <v>40</v>
      </c>
      <c r="C52" s="670" t="str">
        <f t="shared" ca="1" si="5"/>
        <v/>
      </c>
      <c r="D52" s="766">
        <f t="shared" ca="1" si="10"/>
        <v>0</v>
      </c>
      <c r="E52" s="766">
        <f t="shared" ca="1" si="30"/>
        <v>0</v>
      </c>
      <c r="F52" s="766">
        <f t="shared" ca="1" si="30"/>
        <v>0</v>
      </c>
      <c r="G52" s="766">
        <f t="shared" ca="1" si="30"/>
        <v>0</v>
      </c>
      <c r="H52" s="766">
        <f t="shared" ca="1" si="30"/>
        <v>0</v>
      </c>
      <c r="I52" s="766">
        <f t="shared" ca="1" si="30"/>
        <v>0</v>
      </c>
      <c r="J52" s="766">
        <f t="shared" ca="1" si="30"/>
        <v>0</v>
      </c>
      <c r="K52" s="766">
        <f t="shared" ca="1" si="30"/>
        <v>0</v>
      </c>
      <c r="L52" s="766">
        <f t="shared" ca="1" si="30"/>
        <v>0</v>
      </c>
      <c r="M52" s="766">
        <f t="shared" ca="1" si="30"/>
        <v>0</v>
      </c>
      <c r="N52" s="766">
        <f t="shared" ca="1" si="30"/>
        <v>0</v>
      </c>
      <c r="O52" s="766">
        <f t="shared" ca="1" si="30"/>
        <v>0</v>
      </c>
      <c r="P52" s="767">
        <f t="shared" ca="1" si="32"/>
        <v>0</v>
      </c>
      <c r="Q52" s="358"/>
      <c r="R52" s="359"/>
    </row>
    <row r="53" spans="1:18">
      <c r="A53" s="535">
        <f t="shared" si="6"/>
        <v>91</v>
      </c>
      <c r="B53" s="708">
        <f t="shared" si="31"/>
        <v>41</v>
      </c>
      <c r="C53" s="709" t="str">
        <f t="shared" ca="1" si="5"/>
        <v/>
      </c>
      <c r="D53" s="710">
        <f t="shared" ca="1" si="10"/>
        <v>0</v>
      </c>
      <c r="E53" s="710">
        <f t="shared" ca="1" si="30"/>
        <v>0</v>
      </c>
      <c r="F53" s="710">
        <f t="shared" ca="1" si="30"/>
        <v>0</v>
      </c>
      <c r="G53" s="710">
        <f t="shared" ca="1" si="30"/>
        <v>0</v>
      </c>
      <c r="H53" s="710">
        <f t="shared" ca="1" si="30"/>
        <v>0</v>
      </c>
      <c r="I53" s="710">
        <f t="shared" ca="1" si="30"/>
        <v>0</v>
      </c>
      <c r="J53" s="710">
        <f t="shared" ca="1" si="30"/>
        <v>0</v>
      </c>
      <c r="K53" s="710">
        <f t="shared" ca="1" si="30"/>
        <v>0</v>
      </c>
      <c r="L53" s="710">
        <f t="shared" ca="1" si="30"/>
        <v>0</v>
      </c>
      <c r="M53" s="710">
        <f t="shared" ca="1" si="30"/>
        <v>0</v>
      </c>
      <c r="N53" s="710">
        <f t="shared" ca="1" si="30"/>
        <v>0</v>
      </c>
      <c r="O53" s="710">
        <f t="shared" ca="1" si="30"/>
        <v>0</v>
      </c>
      <c r="P53" s="755">
        <f t="shared" ca="1" si="32"/>
        <v>0</v>
      </c>
      <c r="Q53" s="361"/>
      <c r="R53" s="362"/>
    </row>
    <row r="54" spans="1:18">
      <c r="A54" s="535">
        <f t="shared" si="6"/>
        <v>92</v>
      </c>
      <c r="B54" s="675">
        <f t="shared" si="31"/>
        <v>42</v>
      </c>
      <c r="C54" s="676" t="str">
        <f t="shared" ca="1" si="5"/>
        <v/>
      </c>
      <c r="D54" s="726">
        <f t="shared" ca="1" si="10"/>
        <v>0</v>
      </c>
      <c r="E54" s="726">
        <f t="shared" ca="1" si="30"/>
        <v>0</v>
      </c>
      <c r="F54" s="726">
        <f t="shared" ca="1" si="30"/>
        <v>0</v>
      </c>
      <c r="G54" s="726">
        <f t="shared" ca="1" si="30"/>
        <v>0</v>
      </c>
      <c r="H54" s="726">
        <f t="shared" ca="1" si="30"/>
        <v>0</v>
      </c>
      <c r="I54" s="726">
        <f t="shared" ca="1" si="30"/>
        <v>0</v>
      </c>
      <c r="J54" s="726">
        <f t="shared" ca="1" si="30"/>
        <v>0</v>
      </c>
      <c r="K54" s="726">
        <f t="shared" ca="1" si="30"/>
        <v>0</v>
      </c>
      <c r="L54" s="726">
        <f t="shared" ca="1" si="30"/>
        <v>0</v>
      </c>
      <c r="M54" s="726">
        <f t="shared" ca="1" si="30"/>
        <v>0</v>
      </c>
      <c r="N54" s="726">
        <f t="shared" ca="1" si="30"/>
        <v>0</v>
      </c>
      <c r="O54" s="726">
        <f t="shared" ca="1" si="30"/>
        <v>0</v>
      </c>
      <c r="P54" s="770">
        <f t="shared" ca="1" si="32"/>
        <v>0</v>
      </c>
      <c r="Q54" s="358"/>
      <c r="R54" s="359"/>
    </row>
    <row r="55" spans="1:18">
      <c r="A55" s="535">
        <f t="shared" si="6"/>
        <v>93</v>
      </c>
      <c r="B55" s="687">
        <f t="shared" si="31"/>
        <v>43</v>
      </c>
      <c r="C55" s="738" t="str">
        <f t="shared" ca="1" si="5"/>
        <v/>
      </c>
      <c r="D55" s="739">
        <f t="shared" ca="1" si="10"/>
        <v>0</v>
      </c>
      <c r="E55" s="739">
        <f t="shared" ca="1" si="30"/>
        <v>0</v>
      </c>
      <c r="F55" s="739">
        <f t="shared" ca="1" si="30"/>
        <v>0</v>
      </c>
      <c r="G55" s="739">
        <f t="shared" ca="1" si="30"/>
        <v>0</v>
      </c>
      <c r="H55" s="739">
        <f t="shared" ca="1" si="30"/>
        <v>0</v>
      </c>
      <c r="I55" s="739">
        <f t="shared" ca="1" si="30"/>
        <v>0</v>
      </c>
      <c r="J55" s="739">
        <f t="shared" ca="1" si="30"/>
        <v>0</v>
      </c>
      <c r="K55" s="739">
        <f t="shared" ca="1" si="30"/>
        <v>0</v>
      </c>
      <c r="L55" s="739">
        <f t="shared" ca="1" si="30"/>
        <v>0</v>
      </c>
      <c r="M55" s="739">
        <f t="shared" ca="1" si="30"/>
        <v>0</v>
      </c>
      <c r="N55" s="739">
        <f t="shared" ca="1" si="30"/>
        <v>0</v>
      </c>
      <c r="O55" s="739">
        <f t="shared" ca="1" si="30"/>
        <v>0</v>
      </c>
      <c r="P55" s="775">
        <f t="shared" ca="1" si="32"/>
        <v>0</v>
      </c>
      <c r="Q55" s="361"/>
      <c r="R55" s="362"/>
    </row>
    <row r="56" spans="1:18">
      <c r="A56" s="535">
        <f t="shared" si="6"/>
        <v>94</v>
      </c>
      <c r="B56" s="675">
        <f t="shared" si="31"/>
        <v>44</v>
      </c>
      <c r="C56" s="676" t="str">
        <f t="shared" ca="1" si="5"/>
        <v/>
      </c>
      <c r="D56" s="726">
        <f t="shared" ca="1" si="10"/>
        <v>0</v>
      </c>
      <c r="E56" s="726">
        <f t="shared" ca="1" si="30"/>
        <v>0</v>
      </c>
      <c r="F56" s="726">
        <f t="shared" ca="1" si="30"/>
        <v>0</v>
      </c>
      <c r="G56" s="726">
        <f t="shared" ca="1" si="30"/>
        <v>0</v>
      </c>
      <c r="H56" s="726">
        <f t="shared" ca="1" si="30"/>
        <v>0</v>
      </c>
      <c r="I56" s="726">
        <f t="shared" ca="1" si="30"/>
        <v>0</v>
      </c>
      <c r="J56" s="726">
        <f t="shared" ca="1" si="30"/>
        <v>0</v>
      </c>
      <c r="K56" s="726">
        <f t="shared" ca="1" si="30"/>
        <v>0</v>
      </c>
      <c r="L56" s="726">
        <f t="shared" ca="1" si="30"/>
        <v>0</v>
      </c>
      <c r="M56" s="726">
        <f t="shared" ca="1" si="30"/>
        <v>0</v>
      </c>
      <c r="N56" s="726">
        <f t="shared" ca="1" si="30"/>
        <v>0</v>
      </c>
      <c r="O56" s="726">
        <f t="shared" ca="1" si="30"/>
        <v>0</v>
      </c>
      <c r="P56" s="770">
        <f t="shared" ca="1" si="32"/>
        <v>0</v>
      </c>
      <c r="Q56" s="358"/>
      <c r="R56" s="359"/>
    </row>
    <row r="57" spans="1:18">
      <c r="A57" s="535">
        <f t="shared" si="6"/>
        <v>95</v>
      </c>
      <c r="B57" s="687">
        <f t="shared" si="31"/>
        <v>45</v>
      </c>
      <c r="C57" s="688" t="str">
        <f t="shared" ca="1" si="5"/>
        <v/>
      </c>
      <c r="D57" s="751">
        <f t="shared" ca="1" si="10"/>
        <v>0</v>
      </c>
      <c r="E57" s="751">
        <f t="shared" ca="1" si="30"/>
        <v>0</v>
      </c>
      <c r="F57" s="751">
        <f t="shared" ca="1" si="30"/>
        <v>0</v>
      </c>
      <c r="G57" s="751">
        <f t="shared" ca="1" si="30"/>
        <v>0</v>
      </c>
      <c r="H57" s="751">
        <f t="shared" ca="1" si="30"/>
        <v>0</v>
      </c>
      <c r="I57" s="751">
        <f t="shared" ca="1" si="30"/>
        <v>0</v>
      </c>
      <c r="J57" s="751">
        <f t="shared" ca="1" si="30"/>
        <v>0</v>
      </c>
      <c r="K57" s="751">
        <f t="shared" ca="1" si="30"/>
        <v>0</v>
      </c>
      <c r="L57" s="751">
        <f t="shared" ca="1" si="30"/>
        <v>0</v>
      </c>
      <c r="M57" s="751">
        <f t="shared" ca="1" si="30"/>
        <v>0</v>
      </c>
      <c r="N57" s="751">
        <f t="shared" ca="1" si="30"/>
        <v>0</v>
      </c>
      <c r="O57" s="751">
        <f t="shared" ca="1" si="30"/>
        <v>0</v>
      </c>
      <c r="P57" s="776">
        <f t="shared" ca="1" si="32"/>
        <v>0</v>
      </c>
      <c r="Q57" s="361"/>
      <c r="R57" s="362"/>
    </row>
    <row r="58" spans="1:18">
      <c r="A58" s="535">
        <v>31</v>
      </c>
      <c r="B58" s="675">
        <f t="shared" si="31"/>
        <v>46</v>
      </c>
      <c r="C58" s="676" t="str">
        <f t="shared" ca="1" si="5"/>
        <v/>
      </c>
      <c r="D58" s="730">
        <f t="shared" ca="1" si="10"/>
        <v>0</v>
      </c>
      <c r="E58" s="726">
        <f t="shared" ca="1" si="30"/>
        <v>0</v>
      </c>
      <c r="F58" s="726">
        <f t="shared" ca="1" si="30"/>
        <v>0</v>
      </c>
      <c r="G58" s="726">
        <f t="shared" ca="1" si="30"/>
        <v>0</v>
      </c>
      <c r="H58" s="726">
        <f t="shared" ca="1" si="30"/>
        <v>0</v>
      </c>
      <c r="I58" s="726">
        <f t="shared" ca="1" si="30"/>
        <v>0</v>
      </c>
      <c r="J58" s="726">
        <f t="shared" ca="1" si="30"/>
        <v>0</v>
      </c>
      <c r="K58" s="726">
        <f t="shared" ca="1" si="30"/>
        <v>0</v>
      </c>
      <c r="L58" s="726">
        <f t="shared" ca="1" si="30"/>
        <v>0</v>
      </c>
      <c r="M58" s="726">
        <f t="shared" ca="1" si="30"/>
        <v>0</v>
      </c>
      <c r="N58" s="726">
        <f t="shared" ca="1" si="30"/>
        <v>0</v>
      </c>
      <c r="O58" s="726">
        <f t="shared" ca="1" si="30"/>
        <v>0</v>
      </c>
      <c r="P58" s="770">
        <f t="shared" ca="1" si="32"/>
        <v>0</v>
      </c>
      <c r="Q58" s="358"/>
      <c r="R58" s="359"/>
    </row>
    <row r="59" spans="1:18">
      <c r="A59" s="535">
        <v>32</v>
      </c>
      <c r="B59" s="687">
        <f t="shared" si="31"/>
        <v>47</v>
      </c>
      <c r="C59" s="688" t="str">
        <f ca="1">IF(ABS(SUM(D59:O59))&gt;0,INDIRECT($C$1&amp;"!f"&amp;A59),"")</f>
        <v/>
      </c>
      <c r="D59" s="745">
        <f t="shared" ca="1" si="10"/>
        <v>0</v>
      </c>
      <c r="E59" s="751">
        <f t="shared" ca="1" si="30"/>
        <v>0</v>
      </c>
      <c r="F59" s="751">
        <f t="shared" ca="1" si="30"/>
        <v>0</v>
      </c>
      <c r="G59" s="751">
        <f t="shared" ca="1" si="30"/>
        <v>0</v>
      </c>
      <c r="H59" s="751">
        <f t="shared" ca="1" si="30"/>
        <v>0</v>
      </c>
      <c r="I59" s="751">
        <f t="shared" ca="1" si="30"/>
        <v>0</v>
      </c>
      <c r="J59" s="751">
        <f t="shared" ca="1" si="30"/>
        <v>0</v>
      </c>
      <c r="K59" s="751">
        <f t="shared" ca="1" si="30"/>
        <v>0</v>
      </c>
      <c r="L59" s="751">
        <f t="shared" ca="1" si="30"/>
        <v>0</v>
      </c>
      <c r="M59" s="751">
        <f t="shared" ca="1" si="30"/>
        <v>0</v>
      </c>
      <c r="N59" s="751">
        <f t="shared" ca="1" si="30"/>
        <v>0</v>
      </c>
      <c r="O59" s="751">
        <f t="shared" ca="1" si="30"/>
        <v>0</v>
      </c>
      <c r="P59" s="776">
        <f ca="1">SUM(D59:O59)</f>
        <v>0</v>
      </c>
      <c r="Q59" s="361"/>
      <c r="R59" s="362"/>
    </row>
    <row r="60" spans="1:18">
      <c r="A60" s="535">
        <f>A57+1</f>
        <v>96</v>
      </c>
      <c r="B60" s="675">
        <f t="shared" si="31"/>
        <v>48</v>
      </c>
      <c r="C60" s="683" t="str">
        <f ca="1">IF(ABS(SUM(D60:O60))&gt;0,INDIRECT($C$1&amp;"!f"&amp;A60),"")</f>
        <v/>
      </c>
      <c r="D60" s="734">
        <f t="shared" ca="1" si="10"/>
        <v>0</v>
      </c>
      <c r="E60" s="734">
        <f t="shared" ref="E60:O63" ca="1" si="33">INDIRECT($C$1&amp;"!"&amp;E$2&amp;$A60)</f>
        <v>0</v>
      </c>
      <c r="F60" s="734">
        <f t="shared" ca="1" si="33"/>
        <v>0</v>
      </c>
      <c r="G60" s="734">
        <f t="shared" ca="1" si="33"/>
        <v>0</v>
      </c>
      <c r="H60" s="734">
        <f t="shared" ca="1" si="33"/>
        <v>0</v>
      </c>
      <c r="I60" s="734">
        <f t="shared" ca="1" si="33"/>
        <v>0</v>
      </c>
      <c r="J60" s="734">
        <f t="shared" ca="1" si="33"/>
        <v>0</v>
      </c>
      <c r="K60" s="734">
        <f t="shared" ca="1" si="33"/>
        <v>0</v>
      </c>
      <c r="L60" s="734">
        <f t="shared" ca="1" si="33"/>
        <v>0</v>
      </c>
      <c r="M60" s="734">
        <f t="shared" ca="1" si="33"/>
        <v>0</v>
      </c>
      <c r="N60" s="734">
        <f t="shared" ca="1" si="33"/>
        <v>0</v>
      </c>
      <c r="O60" s="734">
        <f t="shared" ca="1" si="33"/>
        <v>0</v>
      </c>
      <c r="P60" s="771">
        <f ca="1">SUM(D60:O60)</f>
        <v>0</v>
      </c>
      <c r="Q60" s="358"/>
      <c r="R60" s="359"/>
    </row>
    <row r="61" spans="1:18">
      <c r="A61" s="535">
        <f t="shared" si="6"/>
        <v>97</v>
      </c>
      <c r="B61" s="687">
        <f t="shared" ref="B61" si="34">B60+1</f>
        <v>49</v>
      </c>
      <c r="C61" s="697" t="str">
        <f ca="1">IF(ABS(SUM(D61:O61))&gt;0,INDIRECT($C$1&amp;"!f"&amp;A61),"")</f>
        <v/>
      </c>
      <c r="D61" s="749">
        <f t="shared" ca="1" si="10"/>
        <v>0</v>
      </c>
      <c r="E61" s="749">
        <f t="shared" ca="1" si="10"/>
        <v>0</v>
      </c>
      <c r="F61" s="749">
        <f t="shared" ca="1" si="10"/>
        <v>0</v>
      </c>
      <c r="G61" s="749">
        <f t="shared" ca="1" si="10"/>
        <v>0</v>
      </c>
      <c r="H61" s="749">
        <f t="shared" ca="1" si="10"/>
        <v>0</v>
      </c>
      <c r="I61" s="749">
        <f t="shared" ca="1" si="10"/>
        <v>0</v>
      </c>
      <c r="J61" s="749">
        <f t="shared" ca="1" si="10"/>
        <v>0</v>
      </c>
      <c r="K61" s="749">
        <f t="shared" ca="1" si="10"/>
        <v>0</v>
      </c>
      <c r="L61" s="749">
        <f t="shared" ca="1" si="10"/>
        <v>0</v>
      </c>
      <c r="M61" s="749">
        <f t="shared" ca="1" si="10"/>
        <v>0</v>
      </c>
      <c r="N61" s="749">
        <f t="shared" ca="1" si="10"/>
        <v>0</v>
      </c>
      <c r="O61" s="749">
        <f t="shared" ca="1" si="10"/>
        <v>0</v>
      </c>
      <c r="P61" s="777"/>
      <c r="Q61" s="358"/>
      <c r="R61" s="359"/>
    </row>
    <row r="62" spans="1:18">
      <c r="A62" s="535">
        <v>99</v>
      </c>
      <c r="B62" s="675">
        <f t="shared" ref="B62" si="35">B61+1</f>
        <v>50</v>
      </c>
      <c r="C62" s="683" t="str">
        <f ca="1">IF(ABS(SUM(D62:O62))&gt;0,INDIRECT($C$1&amp;"!f"&amp;A62),"")</f>
        <v/>
      </c>
      <c r="D62" s="772">
        <f ca="1">INDIRECT($C$1&amp;"!"&amp;D$2&amp;$A62)</f>
        <v>0</v>
      </c>
      <c r="E62" s="772">
        <f t="shared" ca="1" si="33"/>
        <v>0</v>
      </c>
      <c r="F62" s="772">
        <f t="shared" ca="1" si="33"/>
        <v>0</v>
      </c>
      <c r="G62" s="772">
        <f t="shared" ca="1" si="33"/>
        <v>0</v>
      </c>
      <c r="H62" s="772">
        <f t="shared" ca="1" si="33"/>
        <v>0</v>
      </c>
      <c r="I62" s="772">
        <f t="shared" ca="1" si="33"/>
        <v>0</v>
      </c>
      <c r="J62" s="772">
        <f t="shared" ca="1" si="33"/>
        <v>0</v>
      </c>
      <c r="K62" s="772">
        <f t="shared" ca="1" si="33"/>
        <v>0</v>
      </c>
      <c r="L62" s="772">
        <f t="shared" ca="1" si="33"/>
        <v>0</v>
      </c>
      <c r="M62" s="772">
        <f t="shared" ca="1" si="33"/>
        <v>0</v>
      </c>
      <c r="N62" s="772">
        <f t="shared" ca="1" si="33"/>
        <v>0</v>
      </c>
      <c r="O62" s="772">
        <f t="shared" ca="1" si="33"/>
        <v>0</v>
      </c>
      <c r="P62" s="773"/>
      <c r="Q62" s="361"/>
      <c r="R62" s="362"/>
    </row>
    <row r="63" spans="1:18">
      <c r="A63" s="535">
        <f t="shared" si="6"/>
        <v>100</v>
      </c>
      <c r="B63" s="687">
        <f t="shared" ref="B63" si="36">B62+1</f>
        <v>51</v>
      </c>
      <c r="C63" s="688" t="str">
        <f t="shared" ref="C63:C78" ca="1" si="37">IF(ABS(SUM(D63:O63))&gt;0,INDIRECT($C$1&amp;"!f"&amp;A63),"")</f>
        <v/>
      </c>
      <c r="D63" s="747">
        <f ca="1">INDIRECT($C$1&amp;"!"&amp;D$2&amp;$A63)</f>
        <v>0</v>
      </c>
      <c r="E63" s="747">
        <f t="shared" ca="1" si="33"/>
        <v>0</v>
      </c>
      <c r="F63" s="747">
        <f t="shared" ca="1" si="33"/>
        <v>0</v>
      </c>
      <c r="G63" s="747">
        <f t="shared" ca="1" si="33"/>
        <v>0</v>
      </c>
      <c r="H63" s="747">
        <f t="shared" ca="1" si="33"/>
        <v>0</v>
      </c>
      <c r="I63" s="747">
        <f t="shared" ca="1" si="33"/>
        <v>0</v>
      </c>
      <c r="J63" s="747">
        <f t="shared" ca="1" si="33"/>
        <v>0</v>
      </c>
      <c r="K63" s="747">
        <f t="shared" ca="1" si="33"/>
        <v>0</v>
      </c>
      <c r="L63" s="747">
        <f t="shared" ca="1" si="33"/>
        <v>0</v>
      </c>
      <c r="M63" s="747">
        <f t="shared" ca="1" si="33"/>
        <v>0</v>
      </c>
      <c r="N63" s="747">
        <f t="shared" ca="1" si="33"/>
        <v>0</v>
      </c>
      <c r="O63" s="747">
        <f t="shared" ca="1" si="33"/>
        <v>0</v>
      </c>
      <c r="P63" s="776"/>
      <c r="Q63" s="358"/>
      <c r="R63" s="359"/>
    </row>
    <row r="64" spans="1:18">
      <c r="A64" s="535">
        <f t="shared" si="6"/>
        <v>101</v>
      </c>
      <c r="B64" s="675">
        <f t="shared" ref="B64" si="38">B63+1</f>
        <v>52</v>
      </c>
      <c r="C64" s="676" t="str">
        <f t="shared" ca="1" si="37"/>
        <v/>
      </c>
      <c r="D64" s="732">
        <f t="shared" ref="D64:O75" ca="1" si="39">INDIRECT($C$1&amp;"!"&amp;D$2&amp;$A64)</f>
        <v>0</v>
      </c>
      <c r="E64" s="732">
        <f t="shared" ca="1" si="39"/>
        <v>0</v>
      </c>
      <c r="F64" s="732">
        <f t="shared" ca="1" si="39"/>
        <v>0</v>
      </c>
      <c r="G64" s="732">
        <f t="shared" ca="1" si="39"/>
        <v>0</v>
      </c>
      <c r="H64" s="732">
        <f t="shared" ca="1" si="39"/>
        <v>0</v>
      </c>
      <c r="I64" s="732">
        <f t="shared" ca="1" si="39"/>
        <v>0</v>
      </c>
      <c r="J64" s="732">
        <f t="shared" ca="1" si="39"/>
        <v>0</v>
      </c>
      <c r="K64" s="732">
        <f t="shared" ca="1" si="39"/>
        <v>0</v>
      </c>
      <c r="L64" s="732">
        <f t="shared" ca="1" si="39"/>
        <v>0</v>
      </c>
      <c r="M64" s="732">
        <f t="shared" ca="1" si="39"/>
        <v>0</v>
      </c>
      <c r="N64" s="732">
        <f t="shared" ca="1" si="39"/>
        <v>0</v>
      </c>
      <c r="O64" s="732">
        <f t="shared" ca="1" si="39"/>
        <v>0</v>
      </c>
      <c r="P64" s="774">
        <f t="shared" ref="P64:P76" ca="1" si="40">SUM(D64:O64)</f>
        <v>0</v>
      </c>
      <c r="Q64" s="361"/>
      <c r="R64" s="362"/>
    </row>
    <row r="65" spans="1:18">
      <c r="A65" s="535">
        <f t="shared" si="6"/>
        <v>102</v>
      </c>
      <c r="B65" s="687">
        <f t="shared" ref="B65" si="41">B64+1</f>
        <v>53</v>
      </c>
      <c r="C65" s="688" t="str">
        <f t="shared" ref="C65" ca="1" si="42">IF(ABS(SUM(D65:O65))&gt;0,INDIRECT($C$1&amp;"!f"&amp;A65),"")</f>
        <v/>
      </c>
      <c r="D65" s="751">
        <f t="shared" ca="1" si="39"/>
        <v>0</v>
      </c>
      <c r="E65" s="751">
        <f t="shared" ca="1" si="39"/>
        <v>0</v>
      </c>
      <c r="F65" s="751">
        <f t="shared" ca="1" si="39"/>
        <v>0</v>
      </c>
      <c r="G65" s="751">
        <f t="shared" ca="1" si="39"/>
        <v>0</v>
      </c>
      <c r="H65" s="751">
        <f t="shared" ca="1" si="39"/>
        <v>0</v>
      </c>
      <c r="I65" s="751">
        <f t="shared" ca="1" si="39"/>
        <v>0</v>
      </c>
      <c r="J65" s="751">
        <f t="shared" ca="1" si="39"/>
        <v>0</v>
      </c>
      <c r="K65" s="751">
        <f t="shared" ca="1" si="39"/>
        <v>0</v>
      </c>
      <c r="L65" s="751">
        <f t="shared" ca="1" si="39"/>
        <v>0</v>
      </c>
      <c r="M65" s="751">
        <f t="shared" ca="1" si="39"/>
        <v>0</v>
      </c>
      <c r="N65" s="751">
        <f t="shared" ca="1" si="39"/>
        <v>0</v>
      </c>
      <c r="O65" s="751">
        <f t="shared" ca="1" si="39"/>
        <v>0</v>
      </c>
      <c r="P65" s="776"/>
      <c r="Q65" s="533"/>
      <c r="R65" s="534"/>
    </row>
    <row r="66" spans="1:18">
      <c r="A66" s="535">
        <f t="shared" si="6"/>
        <v>103</v>
      </c>
      <c r="B66" s="675">
        <f t="shared" ref="B66" si="43">B65+1</f>
        <v>54</v>
      </c>
      <c r="C66" s="676" t="str">
        <f t="shared" ca="1" si="37"/>
        <v/>
      </c>
      <c r="D66" s="726">
        <f t="shared" ca="1" si="39"/>
        <v>0</v>
      </c>
      <c r="E66" s="726">
        <f t="shared" ca="1" si="39"/>
        <v>0</v>
      </c>
      <c r="F66" s="726">
        <f t="shared" ca="1" si="39"/>
        <v>0</v>
      </c>
      <c r="G66" s="726">
        <f t="shared" ca="1" si="39"/>
        <v>0</v>
      </c>
      <c r="H66" s="726">
        <f t="shared" ca="1" si="39"/>
        <v>0</v>
      </c>
      <c r="I66" s="726">
        <f t="shared" ca="1" si="39"/>
        <v>0</v>
      </c>
      <c r="J66" s="726">
        <f t="shared" ca="1" si="39"/>
        <v>0</v>
      </c>
      <c r="K66" s="726">
        <f t="shared" ca="1" si="39"/>
        <v>0</v>
      </c>
      <c r="L66" s="726">
        <f t="shared" ca="1" si="39"/>
        <v>0</v>
      </c>
      <c r="M66" s="726">
        <f t="shared" ca="1" si="39"/>
        <v>0</v>
      </c>
      <c r="N66" s="726">
        <f t="shared" ca="1" si="39"/>
        <v>0</v>
      </c>
      <c r="O66" s="726">
        <f t="shared" ca="1" si="39"/>
        <v>0</v>
      </c>
      <c r="P66" s="770">
        <f t="shared" ca="1" si="40"/>
        <v>0</v>
      </c>
      <c r="Q66" s="358"/>
      <c r="R66" s="359"/>
    </row>
    <row r="67" spans="1:18">
      <c r="A67" s="535">
        <f t="shared" si="6"/>
        <v>104</v>
      </c>
      <c r="B67" s="687">
        <f t="shared" ref="B67" si="44">B66+1</f>
        <v>55</v>
      </c>
      <c r="C67" s="688" t="str">
        <f t="shared" ca="1" si="37"/>
        <v/>
      </c>
      <c r="D67" s="751">
        <f t="shared" ca="1" si="39"/>
        <v>0</v>
      </c>
      <c r="E67" s="751">
        <f t="shared" ca="1" si="39"/>
        <v>0</v>
      </c>
      <c r="F67" s="751">
        <f t="shared" ca="1" si="39"/>
        <v>0</v>
      </c>
      <c r="G67" s="751">
        <f t="shared" ca="1" si="39"/>
        <v>0</v>
      </c>
      <c r="H67" s="751">
        <f t="shared" ca="1" si="39"/>
        <v>0</v>
      </c>
      <c r="I67" s="751">
        <f t="shared" ca="1" si="39"/>
        <v>0</v>
      </c>
      <c r="J67" s="751">
        <f t="shared" ca="1" si="39"/>
        <v>0</v>
      </c>
      <c r="K67" s="751">
        <f t="shared" ca="1" si="39"/>
        <v>0</v>
      </c>
      <c r="L67" s="751">
        <f t="shared" ca="1" si="39"/>
        <v>0</v>
      </c>
      <c r="M67" s="751">
        <f t="shared" ca="1" si="39"/>
        <v>0</v>
      </c>
      <c r="N67" s="751">
        <f t="shared" ca="1" si="39"/>
        <v>0</v>
      </c>
      <c r="O67" s="751">
        <f t="shared" ca="1" si="39"/>
        <v>0</v>
      </c>
      <c r="P67" s="776">
        <f t="shared" ca="1" si="40"/>
        <v>0</v>
      </c>
      <c r="Q67" s="361"/>
      <c r="R67" s="362"/>
    </row>
    <row r="68" spans="1:18">
      <c r="A68" s="535">
        <f t="shared" si="6"/>
        <v>105</v>
      </c>
      <c r="B68" s="675">
        <f t="shared" ref="B68" si="45">B67+1</f>
        <v>56</v>
      </c>
      <c r="C68" s="676" t="str">
        <f t="shared" ca="1" si="37"/>
        <v/>
      </c>
      <c r="D68" s="726">
        <f t="shared" ca="1" si="39"/>
        <v>0</v>
      </c>
      <c r="E68" s="726">
        <f t="shared" ca="1" si="39"/>
        <v>0</v>
      </c>
      <c r="F68" s="726">
        <f t="shared" ca="1" si="39"/>
        <v>0</v>
      </c>
      <c r="G68" s="726">
        <f t="shared" ca="1" si="39"/>
        <v>0</v>
      </c>
      <c r="H68" s="726">
        <f t="shared" ca="1" si="39"/>
        <v>0</v>
      </c>
      <c r="I68" s="726">
        <f t="shared" ca="1" si="39"/>
        <v>0</v>
      </c>
      <c r="J68" s="726">
        <f t="shared" ca="1" si="39"/>
        <v>0</v>
      </c>
      <c r="K68" s="726">
        <f t="shared" ca="1" si="39"/>
        <v>0</v>
      </c>
      <c r="L68" s="726">
        <f t="shared" ca="1" si="39"/>
        <v>0</v>
      </c>
      <c r="M68" s="726">
        <f t="shared" ca="1" si="39"/>
        <v>0</v>
      </c>
      <c r="N68" s="726">
        <f t="shared" ca="1" si="39"/>
        <v>0</v>
      </c>
      <c r="O68" s="726">
        <f t="shared" ca="1" si="39"/>
        <v>0</v>
      </c>
      <c r="P68" s="770">
        <f t="shared" ca="1" si="40"/>
        <v>0</v>
      </c>
      <c r="Q68" s="358"/>
      <c r="R68" s="359"/>
    </row>
    <row r="69" spans="1:18">
      <c r="A69" s="535">
        <v>47</v>
      </c>
      <c r="B69" s="687">
        <f t="shared" ref="B69" si="46">B68+1</f>
        <v>57</v>
      </c>
      <c r="C69" s="688" t="str">
        <f t="shared" ca="1" si="37"/>
        <v/>
      </c>
      <c r="D69" s="751">
        <f t="shared" ca="1" si="39"/>
        <v>0</v>
      </c>
      <c r="E69" s="751">
        <f t="shared" ca="1" si="39"/>
        <v>0</v>
      </c>
      <c r="F69" s="751">
        <f t="shared" ca="1" si="39"/>
        <v>0</v>
      </c>
      <c r="G69" s="751">
        <f t="shared" ca="1" si="39"/>
        <v>0</v>
      </c>
      <c r="H69" s="751">
        <f t="shared" ca="1" si="39"/>
        <v>0</v>
      </c>
      <c r="I69" s="751">
        <f t="shared" ca="1" si="39"/>
        <v>0</v>
      </c>
      <c r="J69" s="751">
        <f t="shared" ca="1" si="39"/>
        <v>0</v>
      </c>
      <c r="K69" s="751">
        <f t="shared" ca="1" si="39"/>
        <v>0</v>
      </c>
      <c r="L69" s="751">
        <f t="shared" ca="1" si="39"/>
        <v>0</v>
      </c>
      <c r="M69" s="751">
        <f t="shared" ca="1" si="39"/>
        <v>0</v>
      </c>
      <c r="N69" s="751">
        <f t="shared" ca="1" si="39"/>
        <v>0</v>
      </c>
      <c r="O69" s="751">
        <f t="shared" ca="1" si="39"/>
        <v>0</v>
      </c>
      <c r="P69" s="776">
        <f t="shared" ca="1" si="40"/>
        <v>0</v>
      </c>
      <c r="Q69" s="361"/>
      <c r="R69" s="362"/>
    </row>
    <row r="70" spans="1:18">
      <c r="A70" s="535">
        <v>48</v>
      </c>
      <c r="B70" s="675">
        <f t="shared" ref="B70" si="47">B69+1</f>
        <v>58</v>
      </c>
      <c r="C70" s="676" t="str">
        <f t="shared" ca="1" si="37"/>
        <v/>
      </c>
      <c r="D70" s="726">
        <f t="shared" ca="1" si="39"/>
        <v>0</v>
      </c>
      <c r="E70" s="726">
        <f t="shared" ca="1" si="39"/>
        <v>0</v>
      </c>
      <c r="F70" s="726">
        <f t="shared" ca="1" si="39"/>
        <v>0</v>
      </c>
      <c r="G70" s="726">
        <f t="shared" ca="1" si="39"/>
        <v>0</v>
      </c>
      <c r="H70" s="726">
        <f t="shared" ca="1" si="39"/>
        <v>0</v>
      </c>
      <c r="I70" s="726">
        <f t="shared" ca="1" si="39"/>
        <v>0</v>
      </c>
      <c r="J70" s="726">
        <f t="shared" ca="1" si="39"/>
        <v>0</v>
      </c>
      <c r="K70" s="726">
        <f t="shared" ca="1" si="39"/>
        <v>0</v>
      </c>
      <c r="L70" s="726">
        <f t="shared" ca="1" si="39"/>
        <v>0</v>
      </c>
      <c r="M70" s="726">
        <f t="shared" ca="1" si="39"/>
        <v>0</v>
      </c>
      <c r="N70" s="726">
        <f t="shared" ca="1" si="39"/>
        <v>0</v>
      </c>
      <c r="O70" s="726">
        <f t="shared" ca="1" si="39"/>
        <v>0</v>
      </c>
      <c r="P70" s="770">
        <f t="shared" ca="1" si="40"/>
        <v>0</v>
      </c>
      <c r="Q70" s="358"/>
      <c r="R70" s="359"/>
    </row>
    <row r="71" spans="1:18">
      <c r="A71" s="535">
        <v>49</v>
      </c>
      <c r="B71" s="687">
        <f t="shared" ref="B71" si="48">B70+1</f>
        <v>59</v>
      </c>
      <c r="C71" s="688" t="str">
        <f t="shared" ref="C71" ca="1" si="49">IF(ABS(SUM(D71:O71))&gt;0,INDIRECT($C$1&amp;"!f"&amp;A71),"")</f>
        <v/>
      </c>
      <c r="D71" s="751">
        <f t="shared" ca="1" si="39"/>
        <v>0</v>
      </c>
      <c r="E71" s="751">
        <f t="shared" ca="1" si="39"/>
        <v>0</v>
      </c>
      <c r="F71" s="751">
        <f t="shared" ca="1" si="39"/>
        <v>0</v>
      </c>
      <c r="G71" s="751">
        <f t="shared" ca="1" si="39"/>
        <v>0</v>
      </c>
      <c r="H71" s="751">
        <f t="shared" ca="1" si="39"/>
        <v>0</v>
      </c>
      <c r="I71" s="751">
        <f t="shared" ca="1" si="39"/>
        <v>0</v>
      </c>
      <c r="J71" s="751">
        <f t="shared" ca="1" si="39"/>
        <v>0</v>
      </c>
      <c r="K71" s="751">
        <f t="shared" ca="1" si="39"/>
        <v>0</v>
      </c>
      <c r="L71" s="751">
        <f t="shared" ca="1" si="39"/>
        <v>0</v>
      </c>
      <c r="M71" s="751">
        <f t="shared" ca="1" si="39"/>
        <v>0</v>
      </c>
      <c r="N71" s="751">
        <f t="shared" ca="1" si="39"/>
        <v>0</v>
      </c>
      <c r="O71" s="751">
        <f t="shared" ca="1" si="39"/>
        <v>0</v>
      </c>
      <c r="P71" s="775"/>
      <c r="Q71" s="358"/>
      <c r="R71" s="359"/>
    </row>
    <row r="72" spans="1:18">
      <c r="A72" s="535">
        <v>106</v>
      </c>
      <c r="B72" s="696">
        <f t="shared" ref="B72" si="50">B71+1</f>
        <v>60</v>
      </c>
      <c r="C72" s="672" t="str">
        <f t="shared" ca="1" si="37"/>
        <v/>
      </c>
      <c r="D72" s="721">
        <f t="shared" ca="1" si="39"/>
        <v>0</v>
      </c>
      <c r="E72" s="721">
        <f t="shared" ca="1" si="39"/>
        <v>0</v>
      </c>
      <c r="F72" s="721">
        <f t="shared" ca="1" si="39"/>
        <v>0</v>
      </c>
      <c r="G72" s="721">
        <f t="shared" ca="1" si="39"/>
        <v>0</v>
      </c>
      <c r="H72" s="721">
        <f t="shared" ca="1" si="39"/>
        <v>0</v>
      </c>
      <c r="I72" s="721">
        <f t="shared" ca="1" si="39"/>
        <v>0</v>
      </c>
      <c r="J72" s="721">
        <f t="shared" ca="1" si="39"/>
        <v>0</v>
      </c>
      <c r="K72" s="721">
        <f t="shared" ca="1" si="39"/>
        <v>0</v>
      </c>
      <c r="L72" s="721">
        <f t="shared" ca="1" si="39"/>
        <v>0</v>
      </c>
      <c r="M72" s="721">
        <f t="shared" ca="1" si="39"/>
        <v>0</v>
      </c>
      <c r="N72" s="721">
        <f t="shared" ca="1" si="39"/>
        <v>0</v>
      </c>
      <c r="O72" s="721">
        <f t="shared" ca="1" si="39"/>
        <v>0</v>
      </c>
      <c r="P72" s="769">
        <f t="shared" ca="1" si="40"/>
        <v>0</v>
      </c>
      <c r="Q72" s="361"/>
      <c r="R72" s="362"/>
    </row>
    <row r="73" spans="1:18" hidden="1">
      <c r="A73" s="111" t="e">
        <f>LonspecAndre!#REF!</f>
        <v>#REF!</v>
      </c>
      <c r="B73" s="444">
        <f t="shared" ref="B73" si="51">B72+1</f>
        <v>61</v>
      </c>
      <c r="C73" s="457" t="e">
        <f t="shared" ca="1" si="37"/>
        <v>#REF!</v>
      </c>
      <c r="D73" s="573" t="e">
        <f t="shared" ca="1" si="39"/>
        <v>#REF!</v>
      </c>
      <c r="E73" s="573" t="e">
        <f t="shared" ca="1" si="39"/>
        <v>#REF!</v>
      </c>
      <c r="F73" s="573" t="e">
        <f t="shared" ca="1" si="39"/>
        <v>#REF!</v>
      </c>
      <c r="G73" s="573" t="e">
        <f t="shared" ca="1" si="39"/>
        <v>#REF!</v>
      </c>
      <c r="H73" s="573" t="e">
        <f t="shared" ca="1" si="39"/>
        <v>#REF!</v>
      </c>
      <c r="I73" s="573" t="e">
        <f t="shared" ca="1" si="39"/>
        <v>#REF!</v>
      </c>
      <c r="J73" s="573" t="e">
        <f t="shared" ca="1" si="39"/>
        <v>#REF!</v>
      </c>
      <c r="K73" s="573" t="e">
        <f t="shared" ca="1" si="39"/>
        <v>#REF!</v>
      </c>
      <c r="L73" s="573" t="e">
        <f t="shared" ca="1" si="39"/>
        <v>#REF!</v>
      </c>
      <c r="M73" s="573" t="e">
        <f t="shared" ca="1" si="39"/>
        <v>#REF!</v>
      </c>
      <c r="N73" s="573" t="e">
        <f t="shared" ca="1" si="39"/>
        <v>#REF!</v>
      </c>
      <c r="O73" s="573" t="e">
        <f t="shared" ca="1" si="39"/>
        <v>#REF!</v>
      </c>
      <c r="P73" s="639" t="e">
        <f t="shared" ca="1" si="40"/>
        <v>#REF!</v>
      </c>
      <c r="Q73" s="358"/>
      <c r="R73" s="359"/>
    </row>
    <row r="74" spans="1:18" hidden="1">
      <c r="A74" s="111" t="e">
        <f>LonspecAndre!#REF!</f>
        <v>#REF!</v>
      </c>
      <c r="B74" s="444">
        <f t="shared" ref="B74" si="52">B73+1</f>
        <v>62</v>
      </c>
      <c r="C74" s="458" t="e">
        <f t="shared" ca="1" si="37"/>
        <v>#REF!</v>
      </c>
      <c r="D74" s="574" t="e">
        <f t="shared" ca="1" si="39"/>
        <v>#REF!</v>
      </c>
      <c r="E74" s="574" t="e">
        <f t="shared" ca="1" si="39"/>
        <v>#REF!</v>
      </c>
      <c r="F74" s="574" t="e">
        <f t="shared" ca="1" si="39"/>
        <v>#REF!</v>
      </c>
      <c r="G74" s="574" t="e">
        <f t="shared" ca="1" si="39"/>
        <v>#REF!</v>
      </c>
      <c r="H74" s="574" t="e">
        <f t="shared" ca="1" si="39"/>
        <v>#REF!</v>
      </c>
      <c r="I74" s="574" t="e">
        <f t="shared" ca="1" si="39"/>
        <v>#REF!</v>
      </c>
      <c r="J74" s="574" t="e">
        <f t="shared" ca="1" si="39"/>
        <v>#REF!</v>
      </c>
      <c r="K74" s="574" t="e">
        <f t="shared" ca="1" si="39"/>
        <v>#REF!</v>
      </c>
      <c r="L74" s="574" t="e">
        <f t="shared" ca="1" si="39"/>
        <v>#REF!</v>
      </c>
      <c r="M74" s="574" t="e">
        <f t="shared" ca="1" si="39"/>
        <v>#REF!</v>
      </c>
      <c r="N74" s="574" t="e">
        <f t="shared" ca="1" si="39"/>
        <v>#REF!</v>
      </c>
      <c r="O74" s="574" t="e">
        <f t="shared" ca="1" si="39"/>
        <v>#REF!</v>
      </c>
      <c r="P74" s="640" t="e">
        <f t="shared" ca="1" si="40"/>
        <v>#REF!</v>
      </c>
      <c r="Q74" s="361"/>
      <c r="R74" s="362"/>
    </row>
    <row r="75" spans="1:18" hidden="1">
      <c r="A75" s="111" t="e">
        <f>LonspecAndre!#REF!</f>
        <v>#REF!</v>
      </c>
      <c r="B75" s="444">
        <f t="shared" ref="B75" si="53">B74+1</f>
        <v>63</v>
      </c>
      <c r="C75" s="457" t="e">
        <f t="shared" ca="1" si="37"/>
        <v>#REF!</v>
      </c>
      <c r="D75" s="573" t="e">
        <f t="shared" ca="1" si="39"/>
        <v>#REF!</v>
      </c>
      <c r="E75" s="573" t="e">
        <f t="shared" ca="1" si="39"/>
        <v>#REF!</v>
      </c>
      <c r="F75" s="573" t="e">
        <f t="shared" ca="1" si="39"/>
        <v>#REF!</v>
      </c>
      <c r="G75" s="573" t="e">
        <f t="shared" ca="1" si="39"/>
        <v>#REF!</v>
      </c>
      <c r="H75" s="573" t="e">
        <f t="shared" ca="1" si="39"/>
        <v>#REF!</v>
      </c>
      <c r="I75" s="573" t="e">
        <f t="shared" ca="1" si="39"/>
        <v>#REF!</v>
      </c>
      <c r="J75" s="573" t="e">
        <f t="shared" ca="1" si="39"/>
        <v>#REF!</v>
      </c>
      <c r="K75" s="573" t="e">
        <f t="shared" ca="1" si="39"/>
        <v>#REF!</v>
      </c>
      <c r="L75" s="573" t="e">
        <f t="shared" ca="1" si="39"/>
        <v>#REF!</v>
      </c>
      <c r="M75" s="573" t="e">
        <f t="shared" ca="1" si="39"/>
        <v>#REF!</v>
      </c>
      <c r="N75" s="573" t="e">
        <f t="shared" ca="1" si="39"/>
        <v>#REF!</v>
      </c>
      <c r="O75" s="573" t="e">
        <f t="shared" ca="1" si="39"/>
        <v>#REF!</v>
      </c>
      <c r="P75" s="639" t="e">
        <f t="shared" ca="1" si="40"/>
        <v>#REF!</v>
      </c>
      <c r="Q75" s="358"/>
      <c r="R75" s="359"/>
    </row>
    <row r="76" spans="1:18" hidden="1">
      <c r="A76" s="111" t="e">
        <f>LonspecAndre!#REF!</f>
        <v>#REF!</v>
      </c>
      <c r="B76" s="301">
        <f>B75+1</f>
        <v>64</v>
      </c>
      <c r="C76" s="458" t="e">
        <f t="shared" ca="1" si="37"/>
        <v>#REF!</v>
      </c>
      <c r="D76" s="574" t="e">
        <f ca="1">INDIRECT($C$1&amp;"!"&amp;D$2&amp;$A76)</f>
        <v>#REF!</v>
      </c>
      <c r="E76" s="574" t="e">
        <f t="shared" ref="E76:O76" ca="1" si="54">INDIRECT($C$1&amp;"!"&amp;E$2&amp;$A76)-SUM(E73:E75)</f>
        <v>#REF!</v>
      </c>
      <c r="F76" s="574" t="e">
        <f t="shared" ca="1" si="54"/>
        <v>#REF!</v>
      </c>
      <c r="G76" s="574" t="e">
        <f t="shared" ca="1" si="54"/>
        <v>#REF!</v>
      </c>
      <c r="H76" s="574" t="e">
        <f t="shared" ca="1" si="54"/>
        <v>#REF!</v>
      </c>
      <c r="I76" s="574" t="e">
        <f t="shared" ca="1" si="54"/>
        <v>#REF!</v>
      </c>
      <c r="J76" s="574" t="e">
        <f t="shared" ca="1" si="54"/>
        <v>#REF!</v>
      </c>
      <c r="K76" s="574" t="e">
        <f t="shared" ca="1" si="54"/>
        <v>#REF!</v>
      </c>
      <c r="L76" s="574" t="e">
        <f t="shared" ca="1" si="54"/>
        <v>#REF!</v>
      </c>
      <c r="M76" s="574" t="e">
        <f t="shared" ca="1" si="54"/>
        <v>#REF!</v>
      </c>
      <c r="N76" s="574" t="e">
        <f t="shared" ca="1" si="54"/>
        <v>#REF!</v>
      </c>
      <c r="O76" s="574" t="e">
        <f t="shared" ca="1" si="54"/>
        <v>#REF!</v>
      </c>
      <c r="P76" s="640" t="e">
        <f t="shared" ca="1" si="40"/>
        <v>#REF!</v>
      </c>
      <c r="Q76" s="361"/>
      <c r="R76" s="362"/>
    </row>
    <row r="77" spans="1:18" hidden="1">
      <c r="A77" s="111" t="e">
        <f>LonspecAndre!#REF!</f>
        <v>#REF!</v>
      </c>
      <c r="B77" s="301">
        <f t="shared" ref="B77:B78" si="55">B76+1</f>
        <v>65</v>
      </c>
      <c r="C77" s="457" t="e">
        <f t="shared" ca="1" si="37"/>
        <v>#REF!</v>
      </c>
      <c r="D77" s="573" t="e">
        <f t="shared" ref="D77:D79" ca="1" si="56">INDIRECT($C$1&amp;"!"&amp;D$2&amp;$A77)</f>
        <v>#REF!</v>
      </c>
      <c r="E77" s="573" t="e">
        <f t="shared" ref="E77:O77" ca="1" si="57">INDIRECT($C$1&amp;"!"&amp;E$2&amp;$A77)-SUM(E74:E76)</f>
        <v>#REF!</v>
      </c>
      <c r="F77" s="573" t="e">
        <f t="shared" ca="1" si="57"/>
        <v>#REF!</v>
      </c>
      <c r="G77" s="573" t="e">
        <f t="shared" ca="1" si="57"/>
        <v>#REF!</v>
      </c>
      <c r="H77" s="573" t="e">
        <f t="shared" ca="1" si="57"/>
        <v>#REF!</v>
      </c>
      <c r="I77" s="573" t="e">
        <f t="shared" ca="1" si="57"/>
        <v>#REF!</v>
      </c>
      <c r="J77" s="573" t="e">
        <f t="shared" ca="1" si="57"/>
        <v>#REF!</v>
      </c>
      <c r="K77" s="573" t="e">
        <f t="shared" ca="1" si="57"/>
        <v>#REF!</v>
      </c>
      <c r="L77" s="573" t="e">
        <f t="shared" ca="1" si="57"/>
        <v>#REF!</v>
      </c>
      <c r="M77" s="573" t="e">
        <f t="shared" ca="1" si="57"/>
        <v>#REF!</v>
      </c>
      <c r="N77" s="573" t="e">
        <f t="shared" ca="1" si="57"/>
        <v>#REF!</v>
      </c>
      <c r="O77" s="573" t="e">
        <f t="shared" ca="1" si="57"/>
        <v>#REF!</v>
      </c>
      <c r="P77" s="639" t="e">
        <f t="shared" ref="P77:P79" ca="1" si="58">SUM(D77:O77)</f>
        <v>#REF!</v>
      </c>
      <c r="Q77" s="358"/>
      <c r="R77" s="359"/>
    </row>
    <row r="78" spans="1:18" hidden="1">
      <c r="A78" s="111" t="e">
        <f>LonspecAndre!#REF!</f>
        <v>#REF!</v>
      </c>
      <c r="B78" s="301">
        <f t="shared" si="55"/>
        <v>66</v>
      </c>
      <c r="C78" s="545" t="e">
        <f t="shared" ca="1" si="37"/>
        <v>#REF!</v>
      </c>
      <c r="D78" s="575" t="e">
        <f t="shared" ca="1" si="56"/>
        <v>#REF!</v>
      </c>
      <c r="E78" s="575" t="e">
        <f t="shared" ref="E78:O78" ca="1" si="59">INDIRECT($C$1&amp;"!"&amp;E$2&amp;$A78)-SUM(E75:E77)</f>
        <v>#REF!</v>
      </c>
      <c r="F78" s="575" t="e">
        <f t="shared" ca="1" si="59"/>
        <v>#REF!</v>
      </c>
      <c r="G78" s="575" t="e">
        <f t="shared" ca="1" si="59"/>
        <v>#REF!</v>
      </c>
      <c r="H78" s="575" t="e">
        <f t="shared" ca="1" si="59"/>
        <v>#REF!</v>
      </c>
      <c r="I78" s="575" t="e">
        <f t="shared" ca="1" si="59"/>
        <v>#REF!</v>
      </c>
      <c r="J78" s="575" t="e">
        <f t="shared" ca="1" si="59"/>
        <v>#REF!</v>
      </c>
      <c r="K78" s="575" t="e">
        <f t="shared" ca="1" si="59"/>
        <v>#REF!</v>
      </c>
      <c r="L78" s="575" t="e">
        <f t="shared" ca="1" si="59"/>
        <v>#REF!</v>
      </c>
      <c r="M78" s="575" t="e">
        <f t="shared" ca="1" si="59"/>
        <v>#REF!</v>
      </c>
      <c r="N78" s="575" t="e">
        <f t="shared" ca="1" si="59"/>
        <v>#REF!</v>
      </c>
      <c r="O78" s="575" t="e">
        <f t="shared" ca="1" si="59"/>
        <v>#REF!</v>
      </c>
      <c r="P78" s="641" t="e">
        <f t="shared" ca="1" si="58"/>
        <v>#REF!</v>
      </c>
      <c r="Q78" s="361"/>
      <c r="R78" s="362"/>
    </row>
    <row r="79" spans="1:18" hidden="1">
      <c r="A79" s="30">
        <v>100</v>
      </c>
      <c r="B79" s="568">
        <f t="shared" ref="B79" si="60">B78+1</f>
        <v>67</v>
      </c>
      <c r="C79" s="569" t="e">
        <f t="shared" ref="C79" ca="1" si="61">IF(ABS(SUM(D79:O79))&gt;0,INDIRECT($C$1&amp;"!f"&amp;A79),"")</f>
        <v>#REF!</v>
      </c>
      <c r="D79" s="642">
        <f t="shared" ca="1" si="56"/>
        <v>0</v>
      </c>
      <c r="E79" s="642" t="e">
        <f t="shared" ref="E79:O79" ca="1" si="62">INDIRECT($C$1&amp;"!"&amp;E$2&amp;$A79)-SUM(E76:E78)</f>
        <v>#REF!</v>
      </c>
      <c r="F79" s="642" t="e">
        <f t="shared" ca="1" si="62"/>
        <v>#REF!</v>
      </c>
      <c r="G79" s="642" t="e">
        <f t="shared" ca="1" si="62"/>
        <v>#REF!</v>
      </c>
      <c r="H79" s="642" t="e">
        <f t="shared" ca="1" si="62"/>
        <v>#REF!</v>
      </c>
      <c r="I79" s="642" t="e">
        <f t="shared" ca="1" si="62"/>
        <v>#REF!</v>
      </c>
      <c r="J79" s="642" t="e">
        <f t="shared" ca="1" si="62"/>
        <v>#REF!</v>
      </c>
      <c r="K79" s="642" t="e">
        <f t="shared" ca="1" si="62"/>
        <v>#REF!</v>
      </c>
      <c r="L79" s="642" t="e">
        <f t="shared" ca="1" si="62"/>
        <v>#REF!</v>
      </c>
      <c r="M79" s="642" t="e">
        <f t="shared" ca="1" si="62"/>
        <v>#REF!</v>
      </c>
      <c r="N79" s="642" t="e">
        <f t="shared" ca="1" si="62"/>
        <v>#REF!</v>
      </c>
      <c r="O79" s="642" t="e">
        <f t="shared" ca="1" si="62"/>
        <v>#REF!</v>
      </c>
      <c r="P79" s="643" t="e">
        <f t="shared" ca="1" si="58"/>
        <v>#REF!</v>
      </c>
      <c r="Q79" s="358"/>
      <c r="R79" s="359"/>
    </row>
    <row r="80" spans="1:18">
      <c r="B80" s="361"/>
      <c r="C80" s="361"/>
      <c r="D80" s="361"/>
      <c r="E80" s="361"/>
      <c r="F80" s="361"/>
      <c r="G80" s="361"/>
      <c r="H80" s="361"/>
      <c r="I80" s="361"/>
      <c r="J80" s="361"/>
      <c r="K80" s="361"/>
      <c r="L80" s="361"/>
      <c r="M80" s="361"/>
      <c r="N80" s="361"/>
      <c r="O80" s="361"/>
      <c r="P80" s="361"/>
      <c r="Q80" s="361"/>
      <c r="R80" s="362"/>
    </row>
    <row r="81" spans="2:18">
      <c r="B81" s="358"/>
      <c r="C81" s="358"/>
      <c r="D81" s="358"/>
      <c r="E81" s="358"/>
      <c r="F81" s="358"/>
      <c r="G81" s="358"/>
      <c r="H81" s="358"/>
      <c r="I81" s="358"/>
      <c r="J81" s="358"/>
      <c r="K81" s="358"/>
      <c r="L81" s="358"/>
      <c r="M81" s="358"/>
      <c r="N81" s="358"/>
      <c r="O81" s="358"/>
      <c r="P81" s="358"/>
      <c r="Q81" s="358"/>
      <c r="R81" s="359"/>
    </row>
  </sheetData>
  <sheetProtection sheet="1" formatCells="0" formatColumns="0" formatRows="0"/>
  <printOptions horizontalCentered="1" verticalCentered="1"/>
  <pageMargins left="0.75000000000000011" right="0.75000000000000011"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pageSetUpPr fitToPage="1"/>
  </sheetPr>
  <dimension ref="A1:X86"/>
  <sheetViews>
    <sheetView showZeros="0" zoomScale="125" workbookViewId="0">
      <selection activeCell="A14" sqref="A14:A73"/>
    </sheetView>
  </sheetViews>
  <sheetFormatPr baseColWidth="10" defaultRowHeight="13"/>
  <cols>
    <col min="1" max="1" width="6" style="30" customWidth="1"/>
    <col min="2" max="2" width="2.85546875" style="30" customWidth="1"/>
    <col min="3" max="3" width="42.85546875" style="30" customWidth="1"/>
    <col min="4" max="13" width="12.7109375" style="30" customWidth="1"/>
    <col min="14" max="14" width="12.85546875" style="30" customWidth="1"/>
    <col min="15" max="15" width="12.5703125" style="30" customWidth="1"/>
    <col min="16" max="16384" width="10.7109375" style="30"/>
  </cols>
  <sheetData>
    <row r="1" spans="1:24">
      <c r="A1" s="30" t="s">
        <v>76</v>
      </c>
      <c r="D1" s="109" t="s">
        <v>136</v>
      </c>
      <c r="E1" s="109" t="s">
        <v>2</v>
      </c>
      <c r="F1" s="109" t="s">
        <v>3</v>
      </c>
      <c r="G1" s="109" t="s">
        <v>4</v>
      </c>
      <c r="H1" s="109" t="s">
        <v>5</v>
      </c>
      <c r="I1" s="109" t="s">
        <v>25</v>
      </c>
      <c r="J1" s="109" t="s">
        <v>6</v>
      </c>
      <c r="K1" s="109" t="s">
        <v>7</v>
      </c>
      <c r="L1" s="109" t="s">
        <v>8</v>
      </c>
      <c r="M1" s="109" t="s">
        <v>9</v>
      </c>
    </row>
    <row r="2" spans="1:24">
      <c r="A2" s="110"/>
      <c r="C2" s="144" t="s">
        <v>249</v>
      </c>
      <c r="K2" s="112"/>
      <c r="O2" s="110" t="s">
        <v>222</v>
      </c>
      <c r="P2" s="110"/>
      <c r="W2" s="111"/>
      <c r="X2" s="111"/>
    </row>
    <row r="3" spans="1:24">
      <c r="B3" s="334" t="s">
        <v>77</v>
      </c>
      <c r="C3" s="108" t="s">
        <v>297</v>
      </c>
      <c r="D3" s="30" t="s">
        <v>250</v>
      </c>
      <c r="O3" s="110" t="s">
        <v>240</v>
      </c>
      <c r="P3" s="110"/>
    </row>
    <row r="4" spans="1:24">
      <c r="O4" s="110" t="s">
        <v>241</v>
      </c>
      <c r="P4" s="110"/>
    </row>
    <row r="5" spans="1:24" ht="25" customHeight="1">
      <c r="A5" s="276">
        <v>1</v>
      </c>
      <c r="B5" s="115"/>
      <c r="C5" s="115" t="s">
        <v>78</v>
      </c>
      <c r="D5" s="116" t="str">
        <f t="shared" ref="D5:M12" ca="1" si="0">INDIRECT(D$1&amp;"!"&amp;VLOOKUP($C$3,mdr,2,0)&amp;$A5)</f>
        <v>Q</v>
      </c>
      <c r="E5" s="116" t="str">
        <f t="shared" ca="1" si="0"/>
        <v>R</v>
      </c>
      <c r="F5" s="116" t="str">
        <f t="shared" ca="1" si="0"/>
        <v xml:space="preserve">S </v>
      </c>
      <c r="G5" s="116" t="str">
        <f t="shared" ca="1" si="0"/>
        <v>T</v>
      </c>
      <c r="H5" s="116" t="str">
        <f t="shared" ca="1" si="0"/>
        <v>U</v>
      </c>
      <c r="I5" s="116" t="str">
        <f t="shared" ca="1" si="0"/>
        <v>V</v>
      </c>
      <c r="J5" s="116" t="str">
        <f t="shared" ca="1" si="0"/>
        <v>W</v>
      </c>
      <c r="K5" s="116" t="str">
        <f t="shared" ca="1" si="0"/>
        <v>X</v>
      </c>
      <c r="L5" s="116" t="str">
        <f t="shared" ca="1" si="0"/>
        <v>Y</v>
      </c>
      <c r="M5" s="324" t="str">
        <f t="shared" ca="1" si="0"/>
        <v>Z</v>
      </c>
      <c r="N5" s="277" t="s">
        <v>113</v>
      </c>
      <c r="O5" s="361"/>
      <c r="P5" s="362"/>
    </row>
    <row r="6" spans="1:24" ht="14">
      <c r="A6" s="276">
        <v>2</v>
      </c>
      <c r="B6" s="63"/>
      <c r="C6" s="63" t="s">
        <v>171</v>
      </c>
      <c r="D6" s="307" t="str">
        <f t="shared" ca="1" si="0"/>
        <v>Stilling</v>
      </c>
      <c r="E6" s="307" t="str">
        <f t="shared" ca="1" si="0"/>
        <v>Stilling</v>
      </c>
      <c r="F6" s="307" t="str">
        <f t="shared" ca="1" si="0"/>
        <v>Stilling</v>
      </c>
      <c r="G6" s="307" t="str">
        <f t="shared" ca="1" si="0"/>
        <v>Stilling</v>
      </c>
      <c r="H6" s="307" t="str">
        <f t="shared" ca="1" si="0"/>
        <v>Stilling</v>
      </c>
      <c r="I6" s="307" t="str">
        <f t="shared" ca="1" si="0"/>
        <v>Stilling</v>
      </c>
      <c r="J6" s="307" t="str">
        <f t="shared" ca="1" si="0"/>
        <v>Stilling</v>
      </c>
      <c r="K6" s="307" t="str">
        <f t="shared" ca="1" si="0"/>
        <v>Stilling</v>
      </c>
      <c r="L6" s="307" t="str">
        <f t="shared" ca="1" si="0"/>
        <v>Stilling</v>
      </c>
      <c r="M6" s="307" t="str">
        <f t="shared" ca="1" si="0"/>
        <v>Stilling</v>
      </c>
      <c r="N6" s="306"/>
      <c r="O6" s="358"/>
      <c r="P6" s="359"/>
    </row>
    <row r="7" spans="1:24" ht="14">
      <c r="A7" s="276">
        <v>3</v>
      </c>
      <c r="B7" s="117"/>
      <c r="C7" s="117" t="s">
        <v>79</v>
      </c>
      <c r="D7" s="313" t="str">
        <f t="shared" ca="1" si="0"/>
        <v>SEP 25</v>
      </c>
      <c r="E7" s="313" t="str">
        <f t="shared" ca="1" si="0"/>
        <v>SEP 25</v>
      </c>
      <c r="F7" s="313" t="str">
        <f t="shared" ca="1" si="0"/>
        <v>SEP 25</v>
      </c>
      <c r="G7" s="313" t="str">
        <f t="shared" ca="1" si="0"/>
        <v>SEP 25</v>
      </c>
      <c r="H7" s="313" t="str">
        <f t="shared" ca="1" si="0"/>
        <v>SEP 25</v>
      </c>
      <c r="I7" s="313" t="str">
        <f t="shared" ca="1" si="0"/>
        <v>SEP 25</v>
      </c>
      <c r="J7" s="313" t="str">
        <f t="shared" ca="1" si="0"/>
        <v>SEP 25</v>
      </c>
      <c r="K7" s="313" t="str">
        <f t="shared" ca="1" si="0"/>
        <v>SEP 25</v>
      </c>
      <c r="L7" s="313" t="str">
        <f t="shared" ca="1" si="0"/>
        <v>SEP 25</v>
      </c>
      <c r="M7" s="325" t="str">
        <f t="shared" ca="1" si="0"/>
        <v>SEP 25</v>
      </c>
      <c r="N7" s="314" t="str">
        <f ca="1">INDIRECT(D$1&amp;"!"&amp;VLOOKUP($C$3,mdr,2,0)&amp;$A7)</f>
        <v>SEP 25</v>
      </c>
      <c r="O7" s="361"/>
      <c r="P7" s="362"/>
      <c r="R7" s="278" t="s">
        <v>82</v>
      </c>
      <c r="S7" s="279" t="s">
        <v>95</v>
      </c>
    </row>
    <row r="8" spans="1:24" ht="14">
      <c r="A8" s="276">
        <v>12</v>
      </c>
      <c r="B8" s="63"/>
      <c r="C8" s="63" t="s">
        <v>80</v>
      </c>
      <c r="D8" s="307">
        <f t="shared" ca="1" si="0"/>
        <v>0</v>
      </c>
      <c r="E8" s="307">
        <f t="shared" ca="1" si="0"/>
        <v>0</v>
      </c>
      <c r="F8" s="307">
        <f t="shared" ca="1" si="0"/>
        <v>0</v>
      </c>
      <c r="G8" s="307">
        <f t="shared" ca="1" si="0"/>
        <v>0</v>
      </c>
      <c r="H8" s="307">
        <f t="shared" ca="1" si="0"/>
        <v>0</v>
      </c>
      <c r="I8" s="307">
        <f t="shared" ca="1" si="0"/>
        <v>0</v>
      </c>
      <c r="J8" s="307">
        <f t="shared" ca="1" si="0"/>
        <v>0</v>
      </c>
      <c r="K8" s="307">
        <f t="shared" ca="1" si="0"/>
        <v>0</v>
      </c>
      <c r="L8" s="307">
        <f t="shared" ca="1" si="0"/>
        <v>0</v>
      </c>
      <c r="M8" s="326">
        <f t="shared" ca="1" si="0"/>
        <v>0</v>
      </c>
      <c r="N8" s="308">
        <f ca="1">SUM(D8:M8)</f>
        <v>0</v>
      </c>
      <c r="O8" s="358"/>
      <c r="P8" s="359"/>
      <c r="R8" s="280" t="s">
        <v>92</v>
      </c>
      <c r="S8" s="281" t="s">
        <v>97</v>
      </c>
    </row>
    <row r="9" spans="1:24" ht="14">
      <c r="A9" s="276">
        <v>4</v>
      </c>
      <c r="B9" s="117"/>
      <c r="C9" s="117" t="s">
        <v>81</v>
      </c>
      <c r="D9" s="315">
        <f t="shared" ca="1" si="0"/>
        <v>1</v>
      </c>
      <c r="E9" s="315">
        <f t="shared" ca="1" si="0"/>
        <v>1</v>
      </c>
      <c r="F9" s="315">
        <f t="shared" ca="1" si="0"/>
        <v>1</v>
      </c>
      <c r="G9" s="315">
        <f t="shared" ca="1" si="0"/>
        <v>1</v>
      </c>
      <c r="H9" s="315">
        <f t="shared" ca="1" si="0"/>
        <v>1</v>
      </c>
      <c r="I9" s="315">
        <f t="shared" ca="1" si="0"/>
        <v>1</v>
      </c>
      <c r="J9" s="315">
        <f t="shared" ca="1" si="0"/>
        <v>1</v>
      </c>
      <c r="K9" s="315">
        <f t="shared" ca="1" si="0"/>
        <v>1</v>
      </c>
      <c r="L9" s="315">
        <f t="shared" ca="1" si="0"/>
        <v>1</v>
      </c>
      <c r="M9" s="327">
        <f t="shared" ca="1" si="0"/>
        <v>1</v>
      </c>
      <c r="N9" s="316"/>
      <c r="O9" s="361"/>
      <c r="P9" s="362"/>
      <c r="R9" s="280" t="s">
        <v>93</v>
      </c>
      <c r="S9" s="281" t="s">
        <v>99</v>
      </c>
    </row>
    <row r="10" spans="1:24" ht="14">
      <c r="A10" s="276">
        <v>13</v>
      </c>
      <c r="B10" s="63"/>
      <c r="C10" s="63" t="s">
        <v>163</v>
      </c>
      <c r="D10" s="309">
        <f t="shared" ca="1" si="0"/>
        <v>0</v>
      </c>
      <c r="E10" s="309">
        <f t="shared" ca="1" si="0"/>
        <v>0</v>
      </c>
      <c r="F10" s="309">
        <f t="shared" ca="1" si="0"/>
        <v>0</v>
      </c>
      <c r="G10" s="309">
        <f t="shared" ca="1" si="0"/>
        <v>0</v>
      </c>
      <c r="H10" s="309">
        <f t="shared" ca="1" si="0"/>
        <v>0</v>
      </c>
      <c r="I10" s="309">
        <f t="shared" ca="1" si="0"/>
        <v>0</v>
      </c>
      <c r="J10" s="309">
        <f t="shared" ca="1" si="0"/>
        <v>0</v>
      </c>
      <c r="K10" s="309">
        <f t="shared" ca="1" si="0"/>
        <v>0</v>
      </c>
      <c r="L10" s="309">
        <f t="shared" ca="1" si="0"/>
        <v>0</v>
      </c>
      <c r="M10" s="328">
        <f t="shared" ca="1" si="0"/>
        <v>0</v>
      </c>
      <c r="N10" s="310">
        <f ca="1">SUM(D10:M10)</f>
        <v>0</v>
      </c>
      <c r="O10" s="358"/>
      <c r="P10" s="359"/>
      <c r="R10" s="280" t="s">
        <v>94</v>
      </c>
      <c r="S10" s="281" t="s">
        <v>101</v>
      </c>
    </row>
    <row r="11" spans="1:24" ht="14">
      <c r="A11" s="276">
        <v>11</v>
      </c>
      <c r="B11" s="117"/>
      <c r="C11" s="117" t="s">
        <v>285</v>
      </c>
      <c r="D11" s="645">
        <f t="shared" ca="1" si="0"/>
        <v>0</v>
      </c>
      <c r="E11" s="317">
        <f t="shared" ca="1" si="0"/>
        <v>0</v>
      </c>
      <c r="F11" s="317">
        <f t="shared" ca="1" si="0"/>
        <v>0</v>
      </c>
      <c r="G11" s="317">
        <f t="shared" ca="1" si="0"/>
        <v>0</v>
      </c>
      <c r="H11" s="317">
        <f t="shared" ca="1" si="0"/>
        <v>0</v>
      </c>
      <c r="I11" s="317">
        <f t="shared" ca="1" si="0"/>
        <v>0</v>
      </c>
      <c r="J11" s="317">
        <f t="shared" ca="1" si="0"/>
        <v>0</v>
      </c>
      <c r="K11" s="317">
        <f t="shared" ca="1" si="0"/>
        <v>0</v>
      </c>
      <c r="L11" s="317">
        <f t="shared" ca="1" si="0"/>
        <v>0</v>
      </c>
      <c r="M11" s="329">
        <f t="shared" ca="1" si="0"/>
        <v>0</v>
      </c>
      <c r="N11" s="318"/>
      <c r="O11" s="361"/>
      <c r="P11" s="362"/>
      <c r="R11" s="280" t="s">
        <v>96</v>
      </c>
      <c r="S11" s="281" t="s">
        <v>103</v>
      </c>
    </row>
    <row r="12" spans="1:24" ht="14">
      <c r="A12" s="276">
        <v>5</v>
      </c>
      <c r="B12" s="311"/>
      <c r="C12" s="311" t="s">
        <v>286</v>
      </c>
      <c r="D12" s="644">
        <f t="shared" ca="1" si="0"/>
        <v>0</v>
      </c>
      <c r="E12" s="644">
        <f t="shared" ca="1" si="0"/>
        <v>0</v>
      </c>
      <c r="F12" s="644">
        <f t="shared" ca="1" si="0"/>
        <v>0</v>
      </c>
      <c r="G12" s="644">
        <f t="shared" ca="1" si="0"/>
        <v>0</v>
      </c>
      <c r="H12" s="644">
        <f t="shared" ca="1" si="0"/>
        <v>0</v>
      </c>
      <c r="I12" s="644">
        <f t="shared" ca="1" si="0"/>
        <v>0</v>
      </c>
      <c r="J12" s="644">
        <f t="shared" ca="1" si="0"/>
        <v>0</v>
      </c>
      <c r="K12" s="644">
        <f t="shared" ca="1" si="0"/>
        <v>0</v>
      </c>
      <c r="L12" s="644">
        <f t="shared" ca="1" si="0"/>
        <v>0</v>
      </c>
      <c r="M12" s="646">
        <f t="shared" ca="1" si="0"/>
        <v>0</v>
      </c>
      <c r="N12" s="647"/>
      <c r="O12" s="358"/>
      <c r="P12" s="359"/>
      <c r="R12" s="280" t="s">
        <v>98</v>
      </c>
      <c r="S12" s="281" t="s">
        <v>105</v>
      </c>
    </row>
    <row r="13" spans="1:24">
      <c r="B13" s="333" t="s">
        <v>183</v>
      </c>
      <c r="C13" s="63"/>
      <c r="D13" s="63"/>
      <c r="E13" s="63"/>
      <c r="F13" s="63"/>
      <c r="G13" s="63"/>
      <c r="H13" s="63"/>
      <c r="I13" s="63"/>
      <c r="J13" s="63"/>
      <c r="K13" s="63"/>
      <c r="L13" s="63"/>
      <c r="M13" s="63"/>
      <c r="N13" s="461"/>
      <c r="O13" s="361"/>
      <c r="P13" s="362"/>
      <c r="R13" s="280" t="s">
        <v>100</v>
      </c>
      <c r="S13" s="281" t="s">
        <v>107</v>
      </c>
    </row>
    <row r="14" spans="1:24">
      <c r="A14" s="111">
        <v>51</v>
      </c>
      <c r="B14" s="440">
        <v>1</v>
      </c>
      <c r="C14" s="441" t="str">
        <f ca="1">IF(ABS(SUM(D14:M14))&gt;0,INDIRECT($D$1&amp;"!f"&amp;A14),"")</f>
        <v/>
      </c>
      <c r="D14" s="570">
        <f t="shared" ref="D14:M23" ca="1" si="1">INDIRECT(D$1&amp;"!"&amp;VLOOKUP($C$3,mdr,2,0)&amp;$A14)</f>
        <v>0</v>
      </c>
      <c r="E14" s="441">
        <f t="shared" ca="1" si="1"/>
        <v>0</v>
      </c>
      <c r="F14" s="441">
        <f t="shared" ca="1" si="1"/>
        <v>0</v>
      </c>
      <c r="G14" s="441">
        <f t="shared" ca="1" si="1"/>
        <v>0</v>
      </c>
      <c r="H14" s="441">
        <f t="shared" ca="1" si="1"/>
        <v>0</v>
      </c>
      <c r="I14" s="441">
        <f t="shared" ca="1" si="1"/>
        <v>0</v>
      </c>
      <c r="J14" s="441">
        <f t="shared" ca="1" si="1"/>
        <v>0</v>
      </c>
      <c r="K14" s="441">
        <f t="shared" ca="1" si="1"/>
        <v>0</v>
      </c>
      <c r="L14" s="441">
        <f t="shared" ca="1" si="1"/>
        <v>0</v>
      </c>
      <c r="M14" s="441">
        <f t="shared" ca="1" si="1"/>
        <v>0</v>
      </c>
      <c r="N14" s="462">
        <f t="shared" ref="N14:N81" ca="1" si="2">SUM(D14:M14)</f>
        <v>0</v>
      </c>
      <c r="O14" s="358"/>
      <c r="P14" s="359"/>
      <c r="R14" s="280" t="s">
        <v>102</v>
      </c>
      <c r="S14" s="281" t="s">
        <v>109</v>
      </c>
    </row>
    <row r="15" spans="1:24">
      <c r="A15" s="111">
        <f>A14+1</f>
        <v>52</v>
      </c>
      <c r="B15" s="444">
        <f>B14+1</f>
        <v>2</v>
      </c>
      <c r="C15" s="445" t="str">
        <f t="shared" ref="C15:C81" ca="1" si="3">IF(ABS(SUM(D15:M15))&gt;0,INDIRECT($D$1&amp;"!f"&amp;A15),"")</f>
        <v/>
      </c>
      <c r="D15" s="571">
        <f t="shared" ca="1" si="1"/>
        <v>0</v>
      </c>
      <c r="E15" s="445">
        <f t="shared" ca="1" si="1"/>
        <v>0</v>
      </c>
      <c r="F15" s="445">
        <f t="shared" ca="1" si="1"/>
        <v>0</v>
      </c>
      <c r="G15" s="445">
        <f t="shared" ca="1" si="1"/>
        <v>0</v>
      </c>
      <c r="H15" s="445">
        <f t="shared" ca="1" si="1"/>
        <v>0</v>
      </c>
      <c r="I15" s="445">
        <f t="shared" ca="1" si="1"/>
        <v>0</v>
      </c>
      <c r="J15" s="445">
        <f t="shared" ca="1" si="1"/>
        <v>0</v>
      </c>
      <c r="K15" s="445">
        <f t="shared" ca="1" si="1"/>
        <v>0</v>
      </c>
      <c r="L15" s="445">
        <f t="shared" ca="1" si="1"/>
        <v>0</v>
      </c>
      <c r="M15" s="445">
        <f t="shared" ca="1" si="1"/>
        <v>0</v>
      </c>
      <c r="N15" s="463">
        <f t="shared" ca="1" si="2"/>
        <v>0</v>
      </c>
      <c r="O15" s="361"/>
      <c r="P15" s="362"/>
      <c r="R15" s="280" t="s">
        <v>104</v>
      </c>
      <c r="S15" s="281" t="s">
        <v>111</v>
      </c>
    </row>
    <row r="16" spans="1:24">
      <c r="A16" s="111">
        <f t="shared" ref="A16:A69" si="4">A15+1</f>
        <v>53</v>
      </c>
      <c r="B16" s="440">
        <f t="shared" ref="B16:B32" si="5">B15+1</f>
        <v>3</v>
      </c>
      <c r="C16" s="441" t="str">
        <f t="shared" ca="1" si="3"/>
        <v/>
      </c>
      <c r="D16" s="570">
        <f t="shared" ca="1" si="1"/>
        <v>0</v>
      </c>
      <c r="E16" s="441">
        <f t="shared" ca="1" si="1"/>
        <v>0</v>
      </c>
      <c r="F16" s="441">
        <f t="shared" ca="1" si="1"/>
        <v>0</v>
      </c>
      <c r="G16" s="441">
        <f t="shared" ca="1" si="1"/>
        <v>0</v>
      </c>
      <c r="H16" s="441">
        <f t="shared" ca="1" si="1"/>
        <v>0</v>
      </c>
      <c r="I16" s="441">
        <f t="shared" ca="1" si="1"/>
        <v>0</v>
      </c>
      <c r="J16" s="441">
        <f t="shared" ca="1" si="1"/>
        <v>0</v>
      </c>
      <c r="K16" s="441">
        <f t="shared" ca="1" si="1"/>
        <v>0</v>
      </c>
      <c r="L16" s="441">
        <f t="shared" ca="1" si="1"/>
        <v>0</v>
      </c>
      <c r="M16" s="441">
        <f t="shared" ca="1" si="1"/>
        <v>0</v>
      </c>
      <c r="N16" s="462">
        <f t="shared" ca="1" si="2"/>
        <v>0</v>
      </c>
      <c r="O16" s="358"/>
      <c r="P16" s="359"/>
      <c r="R16" s="280" t="s">
        <v>106</v>
      </c>
      <c r="S16" s="281" t="s">
        <v>160</v>
      </c>
    </row>
    <row r="17" spans="1:19">
      <c r="A17" s="111">
        <f t="shared" si="4"/>
        <v>54</v>
      </c>
      <c r="B17" s="444">
        <f t="shared" si="5"/>
        <v>4</v>
      </c>
      <c r="C17" s="445" t="str">
        <f t="shared" ca="1" si="3"/>
        <v/>
      </c>
      <c r="D17" s="571">
        <f t="shared" ca="1" si="1"/>
        <v>0</v>
      </c>
      <c r="E17" s="445">
        <f t="shared" ca="1" si="1"/>
        <v>0</v>
      </c>
      <c r="F17" s="445">
        <f t="shared" ca="1" si="1"/>
        <v>0</v>
      </c>
      <c r="G17" s="445">
        <f t="shared" ca="1" si="1"/>
        <v>0</v>
      </c>
      <c r="H17" s="445">
        <f t="shared" ca="1" si="1"/>
        <v>0</v>
      </c>
      <c r="I17" s="445">
        <f t="shared" ca="1" si="1"/>
        <v>0</v>
      </c>
      <c r="J17" s="445">
        <f t="shared" ca="1" si="1"/>
        <v>0</v>
      </c>
      <c r="K17" s="445">
        <f t="shared" ca="1" si="1"/>
        <v>0</v>
      </c>
      <c r="L17" s="445">
        <f t="shared" ca="1" si="1"/>
        <v>0</v>
      </c>
      <c r="M17" s="445">
        <f t="shared" ca="1" si="1"/>
        <v>0</v>
      </c>
      <c r="N17" s="463">
        <f t="shared" ca="1" si="2"/>
        <v>0</v>
      </c>
      <c r="O17" s="361"/>
      <c r="P17" s="362"/>
      <c r="R17" s="280" t="s">
        <v>108</v>
      </c>
      <c r="S17" s="281" t="s">
        <v>161</v>
      </c>
    </row>
    <row r="18" spans="1:19">
      <c r="A18" s="111">
        <f t="shared" si="4"/>
        <v>55</v>
      </c>
      <c r="B18" s="440">
        <f t="shared" si="5"/>
        <v>5</v>
      </c>
      <c r="C18" s="441" t="str">
        <f t="shared" ca="1" si="3"/>
        <v/>
      </c>
      <c r="D18" s="570">
        <f t="shared" ca="1" si="1"/>
        <v>0</v>
      </c>
      <c r="E18" s="441">
        <f t="shared" ca="1" si="1"/>
        <v>0</v>
      </c>
      <c r="F18" s="441">
        <f t="shared" ca="1" si="1"/>
        <v>0</v>
      </c>
      <c r="G18" s="441">
        <f t="shared" ca="1" si="1"/>
        <v>0</v>
      </c>
      <c r="H18" s="441">
        <f t="shared" ca="1" si="1"/>
        <v>0</v>
      </c>
      <c r="I18" s="441">
        <f t="shared" ca="1" si="1"/>
        <v>0</v>
      </c>
      <c r="J18" s="441">
        <f t="shared" ca="1" si="1"/>
        <v>0</v>
      </c>
      <c r="K18" s="441">
        <f t="shared" ca="1" si="1"/>
        <v>0</v>
      </c>
      <c r="L18" s="441">
        <f t="shared" ca="1" si="1"/>
        <v>0</v>
      </c>
      <c r="M18" s="441">
        <f t="shared" ca="1" si="1"/>
        <v>0</v>
      </c>
      <c r="N18" s="462">
        <f t="shared" ca="1" si="2"/>
        <v>0</v>
      </c>
      <c r="O18" s="358"/>
      <c r="P18" s="359"/>
      <c r="R18" s="284" t="s">
        <v>110</v>
      </c>
      <c r="S18" s="285" t="s">
        <v>162</v>
      </c>
    </row>
    <row r="19" spans="1:19">
      <c r="A19" s="111">
        <f t="shared" si="4"/>
        <v>56</v>
      </c>
      <c r="B19" s="444">
        <f t="shared" si="5"/>
        <v>6</v>
      </c>
      <c r="C19" s="445" t="str">
        <f t="shared" ca="1" si="3"/>
        <v/>
      </c>
      <c r="D19" s="571">
        <f t="shared" ca="1" si="1"/>
        <v>0</v>
      </c>
      <c r="E19" s="445">
        <f t="shared" ca="1" si="1"/>
        <v>0</v>
      </c>
      <c r="F19" s="445">
        <f t="shared" ca="1" si="1"/>
        <v>0</v>
      </c>
      <c r="G19" s="445">
        <f t="shared" ca="1" si="1"/>
        <v>0</v>
      </c>
      <c r="H19" s="445">
        <f t="shared" ca="1" si="1"/>
        <v>0</v>
      </c>
      <c r="I19" s="445">
        <f t="shared" ca="1" si="1"/>
        <v>0</v>
      </c>
      <c r="J19" s="445">
        <f t="shared" ca="1" si="1"/>
        <v>0</v>
      </c>
      <c r="K19" s="445">
        <f t="shared" ca="1" si="1"/>
        <v>0</v>
      </c>
      <c r="L19" s="445">
        <f t="shared" ca="1" si="1"/>
        <v>0</v>
      </c>
      <c r="M19" s="445">
        <f t="shared" ca="1" si="1"/>
        <v>0</v>
      </c>
      <c r="N19" s="463">
        <f t="shared" ca="1" si="2"/>
        <v>0</v>
      </c>
      <c r="O19" s="361"/>
      <c r="P19" s="362"/>
    </row>
    <row r="20" spans="1:19">
      <c r="A20" s="111">
        <f t="shared" si="4"/>
        <v>57</v>
      </c>
      <c r="B20" s="440">
        <f t="shared" si="5"/>
        <v>7</v>
      </c>
      <c r="C20" s="441" t="str">
        <f t="shared" ca="1" si="3"/>
        <v/>
      </c>
      <c r="D20" s="570">
        <f t="shared" ca="1" si="1"/>
        <v>0</v>
      </c>
      <c r="E20" s="441">
        <f t="shared" ca="1" si="1"/>
        <v>0</v>
      </c>
      <c r="F20" s="441">
        <f t="shared" ca="1" si="1"/>
        <v>0</v>
      </c>
      <c r="G20" s="441">
        <f t="shared" ca="1" si="1"/>
        <v>0</v>
      </c>
      <c r="H20" s="441">
        <f t="shared" ca="1" si="1"/>
        <v>0</v>
      </c>
      <c r="I20" s="441">
        <f t="shared" ca="1" si="1"/>
        <v>0</v>
      </c>
      <c r="J20" s="441">
        <f t="shared" ca="1" si="1"/>
        <v>0</v>
      </c>
      <c r="K20" s="441">
        <f t="shared" ca="1" si="1"/>
        <v>0</v>
      </c>
      <c r="L20" s="441">
        <f t="shared" ca="1" si="1"/>
        <v>0</v>
      </c>
      <c r="M20" s="441">
        <f t="shared" ca="1" si="1"/>
        <v>0</v>
      </c>
      <c r="N20" s="462">
        <f t="shared" ca="1" si="2"/>
        <v>0</v>
      </c>
      <c r="O20" s="358"/>
      <c r="P20" s="359"/>
    </row>
    <row r="21" spans="1:19">
      <c r="A21" s="111">
        <f t="shared" si="4"/>
        <v>58</v>
      </c>
      <c r="B21" s="444">
        <f t="shared" si="5"/>
        <v>8</v>
      </c>
      <c r="C21" s="445" t="str">
        <f t="shared" ca="1" si="3"/>
        <v/>
      </c>
      <c r="D21" s="571">
        <f t="shared" ca="1" si="1"/>
        <v>0</v>
      </c>
      <c r="E21" s="445">
        <f t="shared" ca="1" si="1"/>
        <v>0</v>
      </c>
      <c r="F21" s="445">
        <f t="shared" ca="1" si="1"/>
        <v>0</v>
      </c>
      <c r="G21" s="445">
        <f t="shared" ca="1" si="1"/>
        <v>0</v>
      </c>
      <c r="H21" s="445">
        <f t="shared" ca="1" si="1"/>
        <v>0</v>
      </c>
      <c r="I21" s="445">
        <f t="shared" ca="1" si="1"/>
        <v>0</v>
      </c>
      <c r="J21" s="445">
        <f t="shared" ca="1" si="1"/>
        <v>0</v>
      </c>
      <c r="K21" s="445">
        <f t="shared" ca="1" si="1"/>
        <v>0</v>
      </c>
      <c r="L21" s="445">
        <f t="shared" ca="1" si="1"/>
        <v>0</v>
      </c>
      <c r="M21" s="445">
        <f t="shared" ca="1" si="1"/>
        <v>0</v>
      </c>
      <c r="N21" s="463">
        <f t="shared" ca="1" si="2"/>
        <v>0</v>
      </c>
      <c r="O21" s="361"/>
      <c r="P21" s="362"/>
    </row>
    <row r="22" spans="1:19">
      <c r="A22" s="111">
        <f t="shared" si="4"/>
        <v>59</v>
      </c>
      <c r="B22" s="440">
        <f t="shared" si="5"/>
        <v>9</v>
      </c>
      <c r="C22" s="441" t="str">
        <f t="shared" ca="1" si="3"/>
        <v/>
      </c>
      <c r="D22" s="570">
        <f t="shared" ca="1" si="1"/>
        <v>0</v>
      </c>
      <c r="E22" s="441">
        <f t="shared" ca="1" si="1"/>
        <v>0</v>
      </c>
      <c r="F22" s="441">
        <f t="shared" ca="1" si="1"/>
        <v>0</v>
      </c>
      <c r="G22" s="441">
        <f t="shared" ca="1" si="1"/>
        <v>0</v>
      </c>
      <c r="H22" s="441">
        <f t="shared" ca="1" si="1"/>
        <v>0</v>
      </c>
      <c r="I22" s="441">
        <f t="shared" ca="1" si="1"/>
        <v>0</v>
      </c>
      <c r="J22" s="441">
        <f t="shared" ca="1" si="1"/>
        <v>0</v>
      </c>
      <c r="K22" s="441">
        <f t="shared" ca="1" si="1"/>
        <v>0</v>
      </c>
      <c r="L22" s="441">
        <f t="shared" ca="1" si="1"/>
        <v>0</v>
      </c>
      <c r="M22" s="441">
        <f t="shared" ca="1" si="1"/>
        <v>0</v>
      </c>
      <c r="N22" s="462">
        <f t="shared" ca="1" si="2"/>
        <v>0</v>
      </c>
      <c r="O22" s="358"/>
      <c r="P22" s="359"/>
    </row>
    <row r="23" spans="1:19">
      <c r="A23" s="111">
        <f t="shared" si="4"/>
        <v>60</v>
      </c>
      <c r="B23" s="444">
        <f t="shared" si="5"/>
        <v>10</v>
      </c>
      <c r="C23" s="445" t="str">
        <f t="shared" ca="1" si="3"/>
        <v/>
      </c>
      <c r="D23" s="571">
        <f t="shared" ca="1" si="1"/>
        <v>0</v>
      </c>
      <c r="E23" s="445">
        <f t="shared" ca="1" si="1"/>
        <v>0</v>
      </c>
      <c r="F23" s="445">
        <f t="shared" ca="1" si="1"/>
        <v>0</v>
      </c>
      <c r="G23" s="445">
        <f t="shared" ca="1" si="1"/>
        <v>0</v>
      </c>
      <c r="H23" s="445">
        <f t="shared" ca="1" si="1"/>
        <v>0</v>
      </c>
      <c r="I23" s="445">
        <f t="shared" ca="1" si="1"/>
        <v>0</v>
      </c>
      <c r="J23" s="445">
        <f t="shared" ca="1" si="1"/>
        <v>0</v>
      </c>
      <c r="K23" s="445">
        <f t="shared" ca="1" si="1"/>
        <v>0</v>
      </c>
      <c r="L23" s="445">
        <f t="shared" ca="1" si="1"/>
        <v>0</v>
      </c>
      <c r="M23" s="445">
        <f t="shared" ca="1" si="1"/>
        <v>0</v>
      </c>
      <c r="N23" s="463">
        <f t="shared" ca="1" si="2"/>
        <v>0</v>
      </c>
      <c r="O23" s="361"/>
      <c r="P23" s="362"/>
    </row>
    <row r="24" spans="1:19">
      <c r="A24" s="111">
        <f t="shared" si="4"/>
        <v>61</v>
      </c>
      <c r="B24" s="440">
        <f t="shared" si="5"/>
        <v>11</v>
      </c>
      <c r="C24" s="441" t="str">
        <f t="shared" ca="1" si="3"/>
        <v/>
      </c>
      <c r="D24" s="570">
        <f t="shared" ref="D24:M34" ca="1" si="6">INDIRECT(D$1&amp;"!"&amp;VLOOKUP($C$3,mdr,2,0)&amp;$A24)</f>
        <v>0</v>
      </c>
      <c r="E24" s="441">
        <f t="shared" ca="1" si="6"/>
        <v>0</v>
      </c>
      <c r="F24" s="441">
        <f t="shared" ca="1" si="6"/>
        <v>0</v>
      </c>
      <c r="G24" s="441">
        <f t="shared" ca="1" si="6"/>
        <v>0</v>
      </c>
      <c r="H24" s="441">
        <f t="shared" ca="1" si="6"/>
        <v>0</v>
      </c>
      <c r="I24" s="441">
        <f t="shared" ca="1" si="6"/>
        <v>0</v>
      </c>
      <c r="J24" s="441">
        <f t="shared" ca="1" si="6"/>
        <v>0</v>
      </c>
      <c r="K24" s="441">
        <f t="shared" ca="1" si="6"/>
        <v>0</v>
      </c>
      <c r="L24" s="441">
        <f t="shared" ca="1" si="6"/>
        <v>0</v>
      </c>
      <c r="M24" s="441">
        <f t="shared" ca="1" si="6"/>
        <v>0</v>
      </c>
      <c r="N24" s="462">
        <f t="shared" ca="1" si="2"/>
        <v>0</v>
      </c>
      <c r="O24" s="358"/>
      <c r="P24" s="359"/>
    </row>
    <row r="25" spans="1:19">
      <c r="A25" s="111">
        <f t="shared" si="4"/>
        <v>62</v>
      </c>
      <c r="B25" s="444">
        <f t="shared" si="5"/>
        <v>12</v>
      </c>
      <c r="C25" s="445" t="str">
        <f t="shared" ca="1" si="3"/>
        <v/>
      </c>
      <c r="D25" s="571">
        <f t="shared" ca="1" si="6"/>
        <v>0</v>
      </c>
      <c r="E25" s="445">
        <f t="shared" ca="1" si="6"/>
        <v>0</v>
      </c>
      <c r="F25" s="445">
        <f t="shared" ca="1" si="6"/>
        <v>0</v>
      </c>
      <c r="G25" s="445">
        <f t="shared" ca="1" si="6"/>
        <v>0</v>
      </c>
      <c r="H25" s="445">
        <f t="shared" ca="1" si="6"/>
        <v>0</v>
      </c>
      <c r="I25" s="445">
        <f t="shared" ca="1" si="6"/>
        <v>0</v>
      </c>
      <c r="J25" s="445">
        <f t="shared" ca="1" si="6"/>
        <v>0</v>
      </c>
      <c r="K25" s="445">
        <f t="shared" ca="1" si="6"/>
        <v>0</v>
      </c>
      <c r="L25" s="445">
        <f t="shared" ca="1" si="6"/>
        <v>0</v>
      </c>
      <c r="M25" s="445">
        <f t="shared" ca="1" si="6"/>
        <v>0</v>
      </c>
      <c r="N25" s="463">
        <f t="shared" ca="1" si="2"/>
        <v>0</v>
      </c>
      <c r="O25" s="361"/>
      <c r="P25" s="362"/>
    </row>
    <row r="26" spans="1:19">
      <c r="A26" s="111">
        <f t="shared" si="4"/>
        <v>63</v>
      </c>
      <c r="B26" s="440">
        <f t="shared" si="5"/>
        <v>13</v>
      </c>
      <c r="C26" s="441" t="str">
        <f t="shared" ca="1" si="3"/>
        <v/>
      </c>
      <c r="D26" s="570">
        <f t="shared" ca="1" si="6"/>
        <v>0</v>
      </c>
      <c r="E26" s="441">
        <f t="shared" ca="1" si="6"/>
        <v>0</v>
      </c>
      <c r="F26" s="441">
        <f t="shared" ca="1" si="6"/>
        <v>0</v>
      </c>
      <c r="G26" s="441">
        <f t="shared" ca="1" si="6"/>
        <v>0</v>
      </c>
      <c r="H26" s="441">
        <f t="shared" ca="1" si="6"/>
        <v>0</v>
      </c>
      <c r="I26" s="441">
        <f t="shared" ca="1" si="6"/>
        <v>0</v>
      </c>
      <c r="J26" s="441">
        <f t="shared" ca="1" si="6"/>
        <v>0</v>
      </c>
      <c r="K26" s="441">
        <f t="shared" ca="1" si="6"/>
        <v>0</v>
      </c>
      <c r="L26" s="441">
        <f t="shared" ca="1" si="6"/>
        <v>0</v>
      </c>
      <c r="M26" s="441">
        <f t="shared" ca="1" si="6"/>
        <v>0</v>
      </c>
      <c r="N26" s="462">
        <f t="shared" ca="1" si="2"/>
        <v>0</v>
      </c>
      <c r="O26" s="358"/>
      <c r="P26" s="359"/>
    </row>
    <row r="27" spans="1:19">
      <c r="A27" s="535">
        <f t="shared" si="4"/>
        <v>64</v>
      </c>
      <c r="B27" s="444">
        <f t="shared" si="5"/>
        <v>14</v>
      </c>
      <c r="C27" s="445" t="str">
        <f t="shared" ca="1" si="3"/>
        <v/>
      </c>
      <c r="D27" s="571">
        <f t="shared" ca="1" si="6"/>
        <v>0</v>
      </c>
      <c r="E27" s="445">
        <f t="shared" ca="1" si="6"/>
        <v>0</v>
      </c>
      <c r="F27" s="445">
        <f t="shared" ca="1" si="6"/>
        <v>0</v>
      </c>
      <c r="G27" s="445">
        <f t="shared" ca="1" si="6"/>
        <v>0</v>
      </c>
      <c r="H27" s="445">
        <f t="shared" ca="1" si="6"/>
        <v>0</v>
      </c>
      <c r="I27" s="445">
        <f t="shared" ca="1" si="6"/>
        <v>0</v>
      </c>
      <c r="J27" s="445">
        <f t="shared" ca="1" si="6"/>
        <v>0</v>
      </c>
      <c r="K27" s="445">
        <f t="shared" ca="1" si="6"/>
        <v>0</v>
      </c>
      <c r="L27" s="445">
        <f t="shared" ca="1" si="6"/>
        <v>0</v>
      </c>
      <c r="M27" s="445">
        <f t="shared" ca="1" si="6"/>
        <v>0</v>
      </c>
      <c r="N27" s="463">
        <f t="shared" ca="1" si="2"/>
        <v>0</v>
      </c>
      <c r="O27" s="361"/>
      <c r="P27" s="362"/>
    </row>
    <row r="28" spans="1:19">
      <c r="A28" s="535">
        <f t="shared" si="4"/>
        <v>65</v>
      </c>
      <c r="B28" s="440">
        <v>15</v>
      </c>
      <c r="C28" s="441" t="str">
        <f t="shared" ca="1" si="3"/>
        <v/>
      </c>
      <c r="D28" s="570">
        <f t="shared" ca="1" si="6"/>
        <v>0</v>
      </c>
      <c r="E28" s="441">
        <f t="shared" ca="1" si="6"/>
        <v>0</v>
      </c>
      <c r="F28" s="441">
        <f t="shared" ca="1" si="6"/>
        <v>0</v>
      </c>
      <c r="G28" s="441">
        <f t="shared" ca="1" si="6"/>
        <v>0</v>
      </c>
      <c r="H28" s="441">
        <f t="shared" ca="1" si="6"/>
        <v>0</v>
      </c>
      <c r="I28" s="441">
        <f t="shared" ca="1" si="6"/>
        <v>0</v>
      </c>
      <c r="J28" s="441">
        <f t="shared" ca="1" si="6"/>
        <v>0</v>
      </c>
      <c r="K28" s="441">
        <f t="shared" ca="1" si="6"/>
        <v>0</v>
      </c>
      <c r="L28" s="441">
        <f t="shared" ca="1" si="6"/>
        <v>0</v>
      </c>
      <c r="M28" s="441">
        <f t="shared" ca="1" si="6"/>
        <v>0</v>
      </c>
      <c r="N28" s="462">
        <f t="shared" ca="1" si="2"/>
        <v>0</v>
      </c>
      <c r="O28" s="533"/>
      <c r="P28" s="534"/>
    </row>
    <row r="29" spans="1:19">
      <c r="A29" s="535">
        <f t="shared" si="4"/>
        <v>66</v>
      </c>
      <c r="B29" s="444">
        <v>16</v>
      </c>
      <c r="C29" s="445" t="str">
        <f ca="1">IF(ABS(SUM(D29:M29))&gt;0,LEFT(INDIRECT($D$1&amp;"!f"&amp;A29),36),"")</f>
        <v/>
      </c>
      <c r="D29" s="705">
        <f t="shared" ca="1" si="6"/>
        <v>0</v>
      </c>
      <c r="E29" s="705">
        <f t="shared" ca="1" si="6"/>
        <v>0</v>
      </c>
      <c r="F29" s="705">
        <f t="shared" ca="1" si="6"/>
        <v>0</v>
      </c>
      <c r="G29" s="705">
        <f t="shared" ca="1" si="6"/>
        <v>0</v>
      </c>
      <c r="H29" s="705">
        <f t="shared" ca="1" si="6"/>
        <v>0</v>
      </c>
      <c r="I29" s="705">
        <f t="shared" ca="1" si="6"/>
        <v>0</v>
      </c>
      <c r="J29" s="705">
        <f t="shared" ca="1" si="6"/>
        <v>0</v>
      </c>
      <c r="K29" s="705">
        <f t="shared" ca="1" si="6"/>
        <v>0</v>
      </c>
      <c r="L29" s="705">
        <f t="shared" ca="1" si="6"/>
        <v>0</v>
      </c>
      <c r="M29" s="705">
        <f t="shared" ca="1" si="6"/>
        <v>0</v>
      </c>
      <c r="N29" s="463">
        <f t="shared" ca="1" si="2"/>
        <v>0</v>
      </c>
      <c r="O29" s="358"/>
      <c r="P29" s="359"/>
    </row>
    <row r="30" spans="1:19">
      <c r="A30" s="535">
        <f t="shared" si="4"/>
        <v>67</v>
      </c>
      <c r="B30" s="440">
        <v>17</v>
      </c>
      <c r="C30" s="441" t="str">
        <f ca="1">IF(ABS(SUM(D30:M30))&gt;0,LEFT(INDIRECT($D$1&amp;"!f"&amp;A30),36),"")</f>
        <v/>
      </c>
      <c r="D30" s="570">
        <f t="shared" ca="1" si="6"/>
        <v>0</v>
      </c>
      <c r="E30" s="570">
        <f t="shared" ca="1" si="6"/>
        <v>0</v>
      </c>
      <c r="F30" s="570">
        <f t="shared" ca="1" si="6"/>
        <v>0</v>
      </c>
      <c r="G30" s="570">
        <f t="shared" ca="1" si="6"/>
        <v>0</v>
      </c>
      <c r="H30" s="570">
        <f t="shared" ca="1" si="6"/>
        <v>0</v>
      </c>
      <c r="I30" s="570">
        <f t="shared" ca="1" si="6"/>
        <v>0</v>
      </c>
      <c r="J30" s="570">
        <f t="shared" ca="1" si="6"/>
        <v>0</v>
      </c>
      <c r="K30" s="570">
        <f t="shared" ca="1" si="6"/>
        <v>0</v>
      </c>
      <c r="L30" s="570">
        <f t="shared" ca="1" si="6"/>
        <v>0</v>
      </c>
      <c r="M30" s="570">
        <f t="shared" ca="1" si="6"/>
        <v>0</v>
      </c>
      <c r="N30" s="462">
        <f t="shared" ca="1" si="2"/>
        <v>0</v>
      </c>
      <c r="O30" s="361"/>
      <c r="P30" s="362"/>
    </row>
    <row r="31" spans="1:19">
      <c r="A31" s="535">
        <f t="shared" si="4"/>
        <v>68</v>
      </c>
      <c r="B31" s="444">
        <f t="shared" si="5"/>
        <v>18</v>
      </c>
      <c r="C31" s="445" t="str">
        <f t="shared" ca="1" si="3"/>
        <v/>
      </c>
      <c r="D31" s="571">
        <f t="shared" ca="1" si="6"/>
        <v>0</v>
      </c>
      <c r="E31" s="445">
        <f t="shared" ca="1" si="6"/>
        <v>0</v>
      </c>
      <c r="F31" s="445">
        <f t="shared" ca="1" si="6"/>
        <v>0</v>
      </c>
      <c r="G31" s="445">
        <f t="shared" ca="1" si="6"/>
        <v>0</v>
      </c>
      <c r="H31" s="445">
        <f t="shared" ca="1" si="6"/>
        <v>0</v>
      </c>
      <c r="I31" s="445">
        <f t="shared" ca="1" si="6"/>
        <v>0</v>
      </c>
      <c r="J31" s="445">
        <f t="shared" ca="1" si="6"/>
        <v>0</v>
      </c>
      <c r="K31" s="445">
        <f t="shared" ca="1" si="6"/>
        <v>0</v>
      </c>
      <c r="L31" s="445">
        <f t="shared" ca="1" si="6"/>
        <v>0</v>
      </c>
      <c r="M31" s="445">
        <f t="shared" ca="1" si="6"/>
        <v>0</v>
      </c>
      <c r="N31" s="463">
        <f t="shared" ca="1" si="2"/>
        <v>0</v>
      </c>
      <c r="O31" s="358"/>
      <c r="P31" s="359"/>
    </row>
    <row r="32" spans="1:19">
      <c r="A32" s="535">
        <f t="shared" si="4"/>
        <v>69</v>
      </c>
      <c r="B32" s="440">
        <f t="shared" si="5"/>
        <v>19</v>
      </c>
      <c r="C32" s="441" t="str">
        <f t="shared" ca="1" si="3"/>
        <v/>
      </c>
      <c r="D32" s="570">
        <f t="shared" ref="D32:M33" ca="1" si="7">IF(INDIRECT(D$1&amp;"!"&amp;VLOOKUP($C$3,mdr,2,0)&amp;$A32)&lt;&gt;0,MIN(8000,INDIRECT(D$1&amp;"!"&amp;VLOOKUP($C$3,mdr,2,0)&amp;$A32)),0)</f>
        <v>0</v>
      </c>
      <c r="E32" s="570">
        <f t="shared" ca="1" si="7"/>
        <v>0</v>
      </c>
      <c r="F32" s="441">
        <f t="shared" ca="1" si="7"/>
        <v>0</v>
      </c>
      <c r="G32" s="441">
        <f t="shared" ca="1" si="7"/>
        <v>0</v>
      </c>
      <c r="H32" s="441">
        <f t="shared" ca="1" si="7"/>
        <v>0</v>
      </c>
      <c r="I32" s="441">
        <f t="shared" ca="1" si="7"/>
        <v>0</v>
      </c>
      <c r="J32" s="441">
        <f t="shared" ca="1" si="7"/>
        <v>0</v>
      </c>
      <c r="K32" s="441">
        <f t="shared" ca="1" si="7"/>
        <v>0</v>
      </c>
      <c r="L32" s="441">
        <f t="shared" ca="1" si="7"/>
        <v>0</v>
      </c>
      <c r="M32" s="441">
        <f t="shared" ca="1" si="7"/>
        <v>0</v>
      </c>
      <c r="N32" s="462">
        <f t="shared" ca="1" si="2"/>
        <v>0</v>
      </c>
      <c r="O32" s="361"/>
      <c r="P32" s="362"/>
    </row>
    <row r="33" spans="1:16">
      <c r="A33" s="535">
        <f t="shared" si="4"/>
        <v>70</v>
      </c>
      <c r="B33" s="444">
        <f t="shared" ref="B33:B75" si="8">B32+1</f>
        <v>20</v>
      </c>
      <c r="C33" s="445" t="str">
        <f t="shared" ca="1" si="3"/>
        <v/>
      </c>
      <c r="D33" s="571">
        <f t="shared" ca="1" si="7"/>
        <v>0</v>
      </c>
      <c r="E33" s="571">
        <f t="shared" ca="1" si="7"/>
        <v>0</v>
      </c>
      <c r="F33" s="571">
        <f t="shared" ca="1" si="7"/>
        <v>0</v>
      </c>
      <c r="G33" s="571">
        <f t="shared" ca="1" si="7"/>
        <v>0</v>
      </c>
      <c r="H33" s="571">
        <f t="shared" ca="1" si="7"/>
        <v>0</v>
      </c>
      <c r="I33" s="571">
        <f t="shared" ca="1" si="7"/>
        <v>0</v>
      </c>
      <c r="J33" s="571">
        <f t="shared" ca="1" si="7"/>
        <v>0</v>
      </c>
      <c r="K33" s="571">
        <f t="shared" ca="1" si="7"/>
        <v>0</v>
      </c>
      <c r="L33" s="571">
        <f t="shared" ca="1" si="7"/>
        <v>0</v>
      </c>
      <c r="M33" s="571">
        <f t="shared" ca="1" si="7"/>
        <v>0</v>
      </c>
      <c r="N33" s="463">
        <f t="shared" ca="1" si="2"/>
        <v>0</v>
      </c>
      <c r="O33" s="358"/>
      <c r="P33" s="359"/>
    </row>
    <row r="34" spans="1:16">
      <c r="A34" s="535">
        <f t="shared" si="4"/>
        <v>71</v>
      </c>
      <c r="B34" s="440">
        <f t="shared" si="8"/>
        <v>21</v>
      </c>
      <c r="C34" s="441" t="str">
        <f t="shared" ca="1" si="3"/>
        <v/>
      </c>
      <c r="D34" s="570">
        <f t="shared" ca="1" si="6"/>
        <v>0</v>
      </c>
      <c r="E34" s="441">
        <f t="shared" ca="1" si="6"/>
        <v>0</v>
      </c>
      <c r="F34" s="441">
        <f t="shared" ca="1" si="6"/>
        <v>0</v>
      </c>
      <c r="G34" s="441">
        <f t="shared" ca="1" si="6"/>
        <v>0</v>
      </c>
      <c r="H34" s="441">
        <f t="shared" ca="1" si="6"/>
        <v>0</v>
      </c>
      <c r="I34" s="441">
        <f t="shared" ca="1" si="6"/>
        <v>0</v>
      </c>
      <c r="J34" s="441">
        <f t="shared" ca="1" si="6"/>
        <v>0</v>
      </c>
      <c r="K34" s="441">
        <f t="shared" ca="1" si="6"/>
        <v>0</v>
      </c>
      <c r="L34" s="441">
        <f t="shared" ca="1" si="6"/>
        <v>0</v>
      </c>
      <c r="M34" s="441">
        <f t="shared" ca="1" si="6"/>
        <v>0</v>
      </c>
      <c r="N34" s="462">
        <f t="shared" ca="1" si="2"/>
        <v>0</v>
      </c>
      <c r="O34" s="361"/>
      <c r="P34" s="362"/>
    </row>
    <row r="35" spans="1:16">
      <c r="A35" s="535">
        <f t="shared" si="4"/>
        <v>72</v>
      </c>
      <c r="B35" s="444">
        <f t="shared" si="8"/>
        <v>22</v>
      </c>
      <c r="C35" s="445" t="str">
        <f t="shared" ca="1" si="3"/>
        <v/>
      </c>
      <c r="D35" s="571">
        <f t="shared" ref="D35:M44" ca="1" si="9">INDIRECT(D$1&amp;"!"&amp;VLOOKUP($C$3,mdr,2,0)&amp;$A35)</f>
        <v>0</v>
      </c>
      <c r="E35" s="445">
        <f t="shared" ca="1" si="9"/>
        <v>0</v>
      </c>
      <c r="F35" s="445">
        <f t="shared" ca="1" si="9"/>
        <v>0</v>
      </c>
      <c r="G35" s="445">
        <f t="shared" ca="1" si="9"/>
        <v>0</v>
      </c>
      <c r="H35" s="445">
        <f t="shared" ca="1" si="9"/>
        <v>0</v>
      </c>
      <c r="I35" s="445">
        <f t="shared" ca="1" si="9"/>
        <v>0</v>
      </c>
      <c r="J35" s="445">
        <f t="shared" ca="1" si="9"/>
        <v>0</v>
      </c>
      <c r="K35" s="445">
        <f t="shared" ca="1" si="9"/>
        <v>0</v>
      </c>
      <c r="L35" s="445">
        <f t="shared" ca="1" si="9"/>
        <v>0</v>
      </c>
      <c r="M35" s="445">
        <f t="shared" ca="1" si="9"/>
        <v>0</v>
      </c>
      <c r="N35" s="463">
        <f t="shared" ca="1" si="2"/>
        <v>0</v>
      </c>
      <c r="O35" s="358"/>
      <c r="P35" s="359"/>
    </row>
    <row r="36" spans="1:16">
      <c r="A36" s="535">
        <f t="shared" si="4"/>
        <v>73</v>
      </c>
      <c r="B36" s="440">
        <f t="shared" si="8"/>
        <v>23</v>
      </c>
      <c r="C36" s="441" t="str">
        <f t="shared" ca="1" si="3"/>
        <v/>
      </c>
      <c r="D36" s="570">
        <f t="shared" ca="1" si="9"/>
        <v>0</v>
      </c>
      <c r="E36" s="441">
        <f t="shared" ca="1" si="9"/>
        <v>0</v>
      </c>
      <c r="F36" s="441">
        <f t="shared" ca="1" si="9"/>
        <v>0</v>
      </c>
      <c r="G36" s="441">
        <f t="shared" ca="1" si="9"/>
        <v>0</v>
      </c>
      <c r="H36" s="441">
        <f t="shared" ca="1" si="9"/>
        <v>0</v>
      </c>
      <c r="I36" s="441">
        <f t="shared" ca="1" si="9"/>
        <v>0</v>
      </c>
      <c r="J36" s="441">
        <f t="shared" ca="1" si="9"/>
        <v>0</v>
      </c>
      <c r="K36" s="441">
        <f t="shared" ca="1" si="9"/>
        <v>0</v>
      </c>
      <c r="L36" s="441">
        <f t="shared" ca="1" si="9"/>
        <v>0</v>
      </c>
      <c r="M36" s="441">
        <f t="shared" ca="1" si="9"/>
        <v>0</v>
      </c>
      <c r="N36" s="462">
        <f t="shared" ca="1" si="2"/>
        <v>0</v>
      </c>
      <c r="O36" s="361"/>
      <c r="P36" s="362"/>
    </row>
    <row r="37" spans="1:16">
      <c r="A37" s="535">
        <f t="shared" si="4"/>
        <v>74</v>
      </c>
      <c r="B37" s="658">
        <f t="shared" si="8"/>
        <v>24</v>
      </c>
      <c r="C37" s="659" t="str">
        <f t="shared" ca="1" si="3"/>
        <v/>
      </c>
      <c r="D37" s="706">
        <f t="shared" ca="1" si="9"/>
        <v>0</v>
      </c>
      <c r="E37" s="659">
        <f t="shared" ca="1" si="9"/>
        <v>0</v>
      </c>
      <c r="F37" s="659">
        <f t="shared" ca="1" si="9"/>
        <v>0</v>
      </c>
      <c r="G37" s="659">
        <f t="shared" ca="1" si="9"/>
        <v>0</v>
      </c>
      <c r="H37" s="659">
        <f t="shared" ca="1" si="9"/>
        <v>0</v>
      </c>
      <c r="I37" s="659">
        <f t="shared" ca="1" si="9"/>
        <v>0</v>
      </c>
      <c r="J37" s="659">
        <f t="shared" ca="1" si="9"/>
        <v>0</v>
      </c>
      <c r="K37" s="659">
        <f t="shared" ca="1" si="9"/>
        <v>0</v>
      </c>
      <c r="L37" s="659">
        <f t="shared" ca="1" si="9"/>
        <v>0</v>
      </c>
      <c r="M37" s="659">
        <f t="shared" ca="1" si="9"/>
        <v>0</v>
      </c>
      <c r="N37" s="707">
        <f t="shared" ca="1" si="2"/>
        <v>0</v>
      </c>
      <c r="O37" s="358"/>
      <c r="P37" s="359"/>
    </row>
    <row r="38" spans="1:16">
      <c r="A38" s="535">
        <f t="shared" si="4"/>
        <v>75</v>
      </c>
      <c r="B38" s="440">
        <f t="shared" si="8"/>
        <v>25</v>
      </c>
      <c r="C38" s="441" t="str">
        <f t="shared" ca="1" si="3"/>
        <v/>
      </c>
      <c r="D38" s="570">
        <f t="shared" ref="D38:M38" ca="1" si="10">IF(ISNUMBER(INDIRECT(D$1&amp;"!"&amp;VLOOKUP($C$3,mdr,2,0)&amp;$A38)),INDIRECT(D$1&amp;"!"&amp;VLOOKUP($C$3,mdr,2,0)&amp;$A38),0)</f>
        <v>0</v>
      </c>
      <c r="E38" s="441">
        <f t="shared" ca="1" si="10"/>
        <v>0</v>
      </c>
      <c r="F38" s="441">
        <f t="shared" ca="1" si="10"/>
        <v>0</v>
      </c>
      <c r="G38" s="441">
        <f t="shared" ca="1" si="10"/>
        <v>0</v>
      </c>
      <c r="H38" s="441">
        <f t="shared" ca="1" si="10"/>
        <v>0</v>
      </c>
      <c r="I38" s="441">
        <f t="shared" ca="1" si="10"/>
        <v>0</v>
      </c>
      <c r="J38" s="441">
        <f t="shared" ca="1" si="10"/>
        <v>0</v>
      </c>
      <c r="K38" s="441">
        <f t="shared" ca="1" si="10"/>
        <v>0</v>
      </c>
      <c r="L38" s="441">
        <f t="shared" ca="1" si="10"/>
        <v>0</v>
      </c>
      <c r="M38" s="441">
        <f t="shared" ca="1" si="10"/>
        <v>0</v>
      </c>
      <c r="N38" s="462">
        <f t="shared" ca="1" si="2"/>
        <v>0</v>
      </c>
      <c r="O38" s="361"/>
      <c r="P38" s="362"/>
    </row>
    <row r="39" spans="1:16">
      <c r="A39" s="535">
        <f t="shared" si="4"/>
        <v>76</v>
      </c>
      <c r="B39" s="444">
        <f t="shared" si="8"/>
        <v>26</v>
      </c>
      <c r="C39" s="445" t="str">
        <f t="shared" ca="1" si="3"/>
        <v/>
      </c>
      <c r="D39" s="571">
        <f t="shared" ca="1" si="9"/>
        <v>0</v>
      </c>
      <c r="E39" s="445">
        <f t="shared" ca="1" si="9"/>
        <v>0</v>
      </c>
      <c r="F39" s="445">
        <f t="shared" ca="1" si="9"/>
        <v>0</v>
      </c>
      <c r="G39" s="445">
        <f t="shared" ca="1" si="9"/>
        <v>0</v>
      </c>
      <c r="H39" s="445">
        <f t="shared" ca="1" si="9"/>
        <v>0</v>
      </c>
      <c r="I39" s="445">
        <f t="shared" ca="1" si="9"/>
        <v>0</v>
      </c>
      <c r="J39" s="445">
        <f t="shared" ca="1" si="9"/>
        <v>0</v>
      </c>
      <c r="K39" s="445">
        <f t="shared" ca="1" si="9"/>
        <v>0</v>
      </c>
      <c r="L39" s="445">
        <f t="shared" ca="1" si="9"/>
        <v>0</v>
      </c>
      <c r="M39" s="445">
        <f t="shared" ca="1" si="9"/>
        <v>0</v>
      </c>
      <c r="N39" s="463">
        <f t="shared" ca="1" si="2"/>
        <v>0</v>
      </c>
      <c r="O39" s="358"/>
      <c r="P39" s="359"/>
    </row>
    <row r="40" spans="1:16">
      <c r="A40" s="535">
        <f t="shared" si="4"/>
        <v>77</v>
      </c>
      <c r="B40" s="440">
        <f t="shared" si="8"/>
        <v>27</v>
      </c>
      <c r="C40" s="441" t="str">
        <f t="shared" ca="1" si="3"/>
        <v/>
      </c>
      <c r="D40" s="570">
        <f t="shared" ca="1" si="9"/>
        <v>0</v>
      </c>
      <c r="E40" s="441">
        <f t="shared" ca="1" si="9"/>
        <v>0</v>
      </c>
      <c r="F40" s="441">
        <f t="shared" ca="1" si="9"/>
        <v>0</v>
      </c>
      <c r="G40" s="441">
        <f t="shared" ca="1" si="9"/>
        <v>0</v>
      </c>
      <c r="H40" s="441">
        <f t="shared" ca="1" si="9"/>
        <v>0</v>
      </c>
      <c r="I40" s="441">
        <f t="shared" ca="1" si="9"/>
        <v>0</v>
      </c>
      <c r="J40" s="441">
        <f t="shared" ca="1" si="9"/>
        <v>0</v>
      </c>
      <c r="K40" s="441">
        <f t="shared" ca="1" si="9"/>
        <v>0</v>
      </c>
      <c r="L40" s="441">
        <f t="shared" ca="1" si="9"/>
        <v>0</v>
      </c>
      <c r="M40" s="441">
        <f t="shared" ca="1" si="9"/>
        <v>0</v>
      </c>
      <c r="N40" s="462">
        <f t="shared" ca="1" si="2"/>
        <v>0</v>
      </c>
      <c r="O40" s="361"/>
      <c r="P40" s="362"/>
    </row>
    <row r="41" spans="1:16">
      <c r="A41" s="535">
        <f t="shared" si="4"/>
        <v>78</v>
      </c>
      <c r="B41" s="444">
        <f t="shared" si="8"/>
        <v>28</v>
      </c>
      <c r="C41" s="445" t="str">
        <f t="shared" ca="1" si="3"/>
        <v/>
      </c>
      <c r="D41" s="571">
        <f t="shared" ca="1" si="9"/>
        <v>0</v>
      </c>
      <c r="E41" s="445">
        <f t="shared" ca="1" si="9"/>
        <v>0</v>
      </c>
      <c r="F41" s="445">
        <f t="shared" ca="1" si="9"/>
        <v>0</v>
      </c>
      <c r="G41" s="445">
        <f t="shared" ca="1" si="9"/>
        <v>0</v>
      </c>
      <c r="H41" s="445">
        <f t="shared" ca="1" si="9"/>
        <v>0</v>
      </c>
      <c r="I41" s="445">
        <f t="shared" ca="1" si="9"/>
        <v>0</v>
      </c>
      <c r="J41" s="445">
        <f t="shared" ca="1" si="9"/>
        <v>0</v>
      </c>
      <c r="K41" s="445">
        <f t="shared" ca="1" si="9"/>
        <v>0</v>
      </c>
      <c r="L41" s="445">
        <f t="shared" ca="1" si="9"/>
        <v>0</v>
      </c>
      <c r="M41" s="445">
        <f t="shared" ca="1" si="9"/>
        <v>0</v>
      </c>
      <c r="N41" s="463">
        <f t="shared" ca="1" si="2"/>
        <v>0</v>
      </c>
      <c r="O41" s="358"/>
      <c r="P41" s="359"/>
    </row>
    <row r="42" spans="1:16">
      <c r="A42" s="535">
        <f t="shared" si="4"/>
        <v>79</v>
      </c>
      <c r="B42" s="542">
        <f t="shared" si="8"/>
        <v>29</v>
      </c>
      <c r="C42" s="540" t="str">
        <f t="shared" ca="1" si="3"/>
        <v/>
      </c>
      <c r="D42" s="572">
        <f t="shared" ca="1" si="9"/>
        <v>0</v>
      </c>
      <c r="E42" s="540">
        <f t="shared" ca="1" si="9"/>
        <v>0</v>
      </c>
      <c r="F42" s="540">
        <f t="shared" ca="1" si="9"/>
        <v>0</v>
      </c>
      <c r="G42" s="540">
        <f t="shared" ca="1" si="9"/>
        <v>0</v>
      </c>
      <c r="H42" s="540">
        <f t="shared" ca="1" si="9"/>
        <v>0</v>
      </c>
      <c r="I42" s="540">
        <f t="shared" ca="1" si="9"/>
        <v>0</v>
      </c>
      <c r="J42" s="540">
        <f t="shared" ca="1" si="9"/>
        <v>0</v>
      </c>
      <c r="K42" s="540">
        <f t="shared" ca="1" si="9"/>
        <v>0</v>
      </c>
      <c r="L42" s="540">
        <f t="shared" ca="1" si="9"/>
        <v>0</v>
      </c>
      <c r="M42" s="540">
        <f t="shared" ca="1" si="9"/>
        <v>0</v>
      </c>
      <c r="N42" s="541">
        <f t="shared" ca="1" si="2"/>
        <v>0</v>
      </c>
      <c r="O42" s="361"/>
      <c r="P42" s="362"/>
    </row>
    <row r="43" spans="1:16">
      <c r="A43" s="535">
        <f t="shared" si="4"/>
        <v>80</v>
      </c>
      <c r="B43" s="444">
        <f t="shared" si="8"/>
        <v>30</v>
      </c>
      <c r="C43" s="445" t="str">
        <f t="shared" ca="1" si="3"/>
        <v/>
      </c>
      <c r="D43" s="571">
        <f t="shared" ca="1" si="9"/>
        <v>0</v>
      </c>
      <c r="E43" s="445">
        <f t="shared" ca="1" si="9"/>
        <v>0</v>
      </c>
      <c r="F43" s="445">
        <f t="shared" ca="1" si="9"/>
        <v>0</v>
      </c>
      <c r="G43" s="445">
        <f t="shared" ca="1" si="9"/>
        <v>0</v>
      </c>
      <c r="H43" s="445">
        <f t="shared" ca="1" si="9"/>
        <v>0</v>
      </c>
      <c r="I43" s="445">
        <f t="shared" ca="1" si="9"/>
        <v>0</v>
      </c>
      <c r="J43" s="445">
        <f t="shared" ca="1" si="9"/>
        <v>0</v>
      </c>
      <c r="K43" s="445">
        <f t="shared" ca="1" si="9"/>
        <v>0</v>
      </c>
      <c r="L43" s="445">
        <f t="shared" ca="1" si="9"/>
        <v>0</v>
      </c>
      <c r="M43" s="445">
        <f t="shared" ca="1" si="9"/>
        <v>0</v>
      </c>
      <c r="N43" s="463">
        <f t="shared" ca="1" si="2"/>
        <v>0</v>
      </c>
      <c r="O43" s="358"/>
      <c r="P43" s="359"/>
    </row>
    <row r="44" spans="1:16">
      <c r="A44" s="535">
        <f t="shared" si="4"/>
        <v>81</v>
      </c>
      <c r="B44" s="622">
        <f>B43+1</f>
        <v>31</v>
      </c>
      <c r="C44" s="623" t="str">
        <f t="shared" ca="1" si="3"/>
        <v/>
      </c>
      <c r="D44" s="624">
        <f t="shared" ca="1" si="9"/>
        <v>0</v>
      </c>
      <c r="E44" s="543">
        <f t="shared" ca="1" si="9"/>
        <v>0</v>
      </c>
      <c r="F44" s="543">
        <f t="shared" ca="1" si="9"/>
        <v>0</v>
      </c>
      <c r="G44" s="543">
        <f t="shared" ca="1" si="9"/>
        <v>0</v>
      </c>
      <c r="H44" s="543">
        <f t="shared" ca="1" si="9"/>
        <v>0</v>
      </c>
      <c r="I44" s="543">
        <f t="shared" ca="1" si="9"/>
        <v>0</v>
      </c>
      <c r="J44" s="543">
        <f t="shared" ca="1" si="9"/>
        <v>0</v>
      </c>
      <c r="K44" s="543">
        <f t="shared" ca="1" si="9"/>
        <v>0</v>
      </c>
      <c r="L44" s="543">
        <f t="shared" ca="1" si="9"/>
        <v>0</v>
      </c>
      <c r="M44" s="543">
        <f t="shared" ca="1" si="9"/>
        <v>0</v>
      </c>
      <c r="N44" s="544">
        <f t="shared" ca="1" si="2"/>
        <v>0</v>
      </c>
      <c r="O44" s="361"/>
      <c r="P44" s="362"/>
    </row>
    <row r="45" spans="1:16">
      <c r="A45" s="535">
        <f t="shared" si="4"/>
        <v>82</v>
      </c>
      <c r="B45" s="582">
        <f>B44+1</f>
        <v>32</v>
      </c>
      <c r="C45" s="712" t="str">
        <f t="shared" ca="1" si="3"/>
        <v/>
      </c>
      <c r="D45" s="713">
        <f t="shared" ref="D45:M62" ca="1" si="11">INDIRECT(D$1&amp;"!"&amp;VLOOKUP($C$3,mdr,2,0)&amp;$A45)</f>
        <v>0</v>
      </c>
      <c r="E45" s="712">
        <f t="shared" ca="1" si="11"/>
        <v>0</v>
      </c>
      <c r="F45" s="712">
        <f t="shared" ca="1" si="11"/>
        <v>0</v>
      </c>
      <c r="G45" s="712">
        <f t="shared" ca="1" si="11"/>
        <v>0</v>
      </c>
      <c r="H45" s="712">
        <f t="shared" ca="1" si="11"/>
        <v>0</v>
      </c>
      <c r="I45" s="712">
        <f t="shared" ca="1" si="11"/>
        <v>0</v>
      </c>
      <c r="J45" s="712">
        <f t="shared" ca="1" si="11"/>
        <v>0</v>
      </c>
      <c r="K45" s="712">
        <f t="shared" ca="1" si="11"/>
        <v>0</v>
      </c>
      <c r="L45" s="712">
        <f t="shared" ca="1" si="11"/>
        <v>0</v>
      </c>
      <c r="M45" s="712">
        <f t="shared" ca="1" si="11"/>
        <v>0</v>
      </c>
      <c r="N45" s="714">
        <f t="shared" ca="1" si="2"/>
        <v>0</v>
      </c>
      <c r="O45" s="358"/>
      <c r="P45" s="359"/>
    </row>
    <row r="46" spans="1:16">
      <c r="A46" s="535">
        <f t="shared" si="4"/>
        <v>83</v>
      </c>
      <c r="B46" s="717">
        <f t="shared" si="8"/>
        <v>33</v>
      </c>
      <c r="C46" s="718" t="str">
        <f t="shared" ca="1" si="3"/>
        <v/>
      </c>
      <c r="D46" s="704">
        <f t="shared" ca="1" si="11"/>
        <v>0</v>
      </c>
      <c r="E46" s="718">
        <f t="shared" ca="1" si="11"/>
        <v>0</v>
      </c>
      <c r="F46" s="718">
        <f t="shared" ca="1" si="11"/>
        <v>0</v>
      </c>
      <c r="G46" s="718">
        <f t="shared" ca="1" si="11"/>
        <v>0</v>
      </c>
      <c r="H46" s="718">
        <f t="shared" ca="1" si="11"/>
        <v>0</v>
      </c>
      <c r="I46" s="718">
        <f t="shared" ca="1" si="11"/>
        <v>0</v>
      </c>
      <c r="J46" s="718">
        <f t="shared" ca="1" si="11"/>
        <v>0</v>
      </c>
      <c r="K46" s="718">
        <f t="shared" ca="1" si="11"/>
        <v>0</v>
      </c>
      <c r="L46" s="718">
        <f t="shared" ca="1" si="11"/>
        <v>0</v>
      </c>
      <c r="M46" s="718">
        <f t="shared" ca="1" si="11"/>
        <v>0</v>
      </c>
      <c r="N46" s="719">
        <f t="shared" ca="1" si="2"/>
        <v>0</v>
      </c>
      <c r="O46" s="361"/>
      <c r="P46" s="362"/>
    </row>
    <row r="47" spans="1:16">
      <c r="A47" s="535">
        <f t="shared" si="4"/>
        <v>84</v>
      </c>
      <c r="B47" s="631">
        <f t="shared" si="8"/>
        <v>34</v>
      </c>
      <c r="C47" s="715" t="str">
        <f t="shared" ca="1" si="3"/>
        <v/>
      </c>
      <c r="D47" s="705">
        <f t="shared" ca="1" si="11"/>
        <v>0</v>
      </c>
      <c r="E47" s="715">
        <f t="shared" ca="1" si="11"/>
        <v>0</v>
      </c>
      <c r="F47" s="715">
        <f t="shared" ca="1" si="11"/>
        <v>0</v>
      </c>
      <c r="G47" s="715">
        <f t="shared" ca="1" si="11"/>
        <v>0</v>
      </c>
      <c r="H47" s="715">
        <f t="shared" ca="1" si="11"/>
        <v>0</v>
      </c>
      <c r="I47" s="715">
        <f t="shared" ca="1" si="11"/>
        <v>0</v>
      </c>
      <c r="J47" s="715">
        <f t="shared" ca="1" si="11"/>
        <v>0</v>
      </c>
      <c r="K47" s="715">
        <f t="shared" ca="1" si="11"/>
        <v>0</v>
      </c>
      <c r="L47" s="715">
        <f t="shared" ca="1" si="11"/>
        <v>0</v>
      </c>
      <c r="M47" s="715">
        <f t="shared" ca="1" si="11"/>
        <v>0</v>
      </c>
      <c r="N47" s="716">
        <f t="shared" ca="1" si="2"/>
        <v>0</v>
      </c>
      <c r="O47" s="358"/>
      <c r="P47" s="359"/>
    </row>
    <row r="48" spans="1:16">
      <c r="A48" s="535">
        <f t="shared" si="4"/>
        <v>85</v>
      </c>
      <c r="B48" s="717">
        <f t="shared" si="8"/>
        <v>35</v>
      </c>
      <c r="C48" s="718" t="str">
        <f t="shared" ca="1" si="3"/>
        <v/>
      </c>
      <c r="D48" s="704">
        <f t="shared" ca="1" si="11"/>
        <v>0</v>
      </c>
      <c r="E48" s="718">
        <f t="shared" ca="1" si="11"/>
        <v>0</v>
      </c>
      <c r="F48" s="718">
        <f t="shared" ca="1" si="11"/>
        <v>0</v>
      </c>
      <c r="G48" s="718">
        <f t="shared" ca="1" si="11"/>
        <v>0</v>
      </c>
      <c r="H48" s="718">
        <f t="shared" ca="1" si="11"/>
        <v>0</v>
      </c>
      <c r="I48" s="718">
        <f t="shared" ca="1" si="11"/>
        <v>0</v>
      </c>
      <c r="J48" s="718">
        <f t="shared" ca="1" si="11"/>
        <v>0</v>
      </c>
      <c r="K48" s="718">
        <f t="shared" ca="1" si="11"/>
        <v>0</v>
      </c>
      <c r="L48" s="718">
        <f t="shared" ca="1" si="11"/>
        <v>0</v>
      </c>
      <c r="M48" s="718">
        <f t="shared" ca="1" si="11"/>
        <v>0</v>
      </c>
      <c r="N48" s="719">
        <f t="shared" ca="1" si="2"/>
        <v>0</v>
      </c>
      <c r="O48" s="361"/>
      <c r="P48" s="362"/>
    </row>
    <row r="49" spans="1:16">
      <c r="A49" s="535">
        <f t="shared" si="4"/>
        <v>86</v>
      </c>
      <c r="B49" s="631">
        <f t="shared" si="8"/>
        <v>36</v>
      </c>
      <c r="C49" s="715" t="str">
        <f t="shared" ca="1" si="3"/>
        <v/>
      </c>
      <c r="D49" s="705">
        <f t="shared" ca="1" si="11"/>
        <v>0</v>
      </c>
      <c r="E49" s="715">
        <f t="shared" ca="1" si="11"/>
        <v>0</v>
      </c>
      <c r="F49" s="715">
        <f t="shared" ca="1" si="11"/>
        <v>0</v>
      </c>
      <c r="G49" s="715">
        <f t="shared" ca="1" si="11"/>
        <v>0</v>
      </c>
      <c r="H49" s="715">
        <f t="shared" ca="1" si="11"/>
        <v>0</v>
      </c>
      <c r="I49" s="715">
        <f t="shared" ca="1" si="11"/>
        <v>0</v>
      </c>
      <c r="J49" s="715">
        <f t="shared" ca="1" si="11"/>
        <v>0</v>
      </c>
      <c r="K49" s="715">
        <f t="shared" ca="1" si="11"/>
        <v>0</v>
      </c>
      <c r="L49" s="715">
        <f t="shared" ca="1" si="11"/>
        <v>0</v>
      </c>
      <c r="M49" s="715">
        <f t="shared" ca="1" si="11"/>
        <v>0</v>
      </c>
      <c r="N49" s="716">
        <f t="shared" ca="1" si="2"/>
        <v>0</v>
      </c>
      <c r="O49" s="358"/>
      <c r="P49" s="359"/>
    </row>
    <row r="50" spans="1:16">
      <c r="A50" s="535">
        <f t="shared" si="4"/>
        <v>87</v>
      </c>
      <c r="B50" s="717">
        <f t="shared" si="8"/>
        <v>37</v>
      </c>
      <c r="C50" s="718" t="str">
        <f t="shared" ca="1" si="3"/>
        <v/>
      </c>
      <c r="D50" s="704">
        <f t="shared" ca="1" si="11"/>
        <v>0</v>
      </c>
      <c r="E50" s="718">
        <f t="shared" ca="1" si="11"/>
        <v>0</v>
      </c>
      <c r="F50" s="718">
        <f t="shared" ca="1" si="11"/>
        <v>0</v>
      </c>
      <c r="G50" s="718">
        <f t="shared" ca="1" si="11"/>
        <v>0</v>
      </c>
      <c r="H50" s="718">
        <f t="shared" ca="1" si="11"/>
        <v>0</v>
      </c>
      <c r="I50" s="718">
        <f t="shared" ca="1" si="11"/>
        <v>0</v>
      </c>
      <c r="J50" s="718">
        <f t="shared" ca="1" si="11"/>
        <v>0</v>
      </c>
      <c r="K50" s="718">
        <f t="shared" ca="1" si="11"/>
        <v>0</v>
      </c>
      <c r="L50" s="718">
        <f t="shared" ca="1" si="11"/>
        <v>0</v>
      </c>
      <c r="M50" s="718">
        <f t="shared" ca="1" si="11"/>
        <v>0</v>
      </c>
      <c r="N50" s="719">
        <f t="shared" ca="1" si="2"/>
        <v>0</v>
      </c>
      <c r="O50" s="361"/>
      <c r="P50" s="362"/>
    </row>
    <row r="51" spans="1:16">
      <c r="A51" s="535">
        <f t="shared" si="4"/>
        <v>88</v>
      </c>
      <c r="B51" s="631">
        <f t="shared" si="8"/>
        <v>38</v>
      </c>
      <c r="C51" s="715" t="str">
        <f t="shared" ca="1" si="3"/>
        <v/>
      </c>
      <c r="D51" s="705">
        <f t="shared" ca="1" si="11"/>
        <v>0</v>
      </c>
      <c r="E51" s="715">
        <f t="shared" ca="1" si="11"/>
        <v>0</v>
      </c>
      <c r="F51" s="715">
        <f t="shared" ca="1" si="11"/>
        <v>0</v>
      </c>
      <c r="G51" s="715">
        <f t="shared" ca="1" si="11"/>
        <v>0</v>
      </c>
      <c r="H51" s="715">
        <f t="shared" ca="1" si="11"/>
        <v>0</v>
      </c>
      <c r="I51" s="715">
        <f t="shared" ca="1" si="11"/>
        <v>0</v>
      </c>
      <c r="J51" s="715">
        <f t="shared" ca="1" si="11"/>
        <v>0</v>
      </c>
      <c r="K51" s="715">
        <f t="shared" ca="1" si="11"/>
        <v>0</v>
      </c>
      <c r="L51" s="715">
        <f t="shared" ca="1" si="11"/>
        <v>0</v>
      </c>
      <c r="M51" s="715">
        <f t="shared" ca="1" si="11"/>
        <v>0</v>
      </c>
      <c r="N51" s="716">
        <f t="shared" ca="1" si="2"/>
        <v>0</v>
      </c>
      <c r="O51" s="358"/>
      <c r="P51" s="359"/>
    </row>
    <row r="52" spans="1:16">
      <c r="A52" s="535">
        <f t="shared" si="4"/>
        <v>89</v>
      </c>
      <c r="B52" s="717">
        <f t="shared" si="8"/>
        <v>39</v>
      </c>
      <c r="C52" s="718" t="str">
        <f t="shared" ca="1" si="3"/>
        <v/>
      </c>
      <c r="D52" s="704">
        <f t="shared" ca="1" si="11"/>
        <v>0</v>
      </c>
      <c r="E52" s="718">
        <f t="shared" ca="1" si="11"/>
        <v>0</v>
      </c>
      <c r="F52" s="718">
        <f t="shared" ca="1" si="11"/>
        <v>0</v>
      </c>
      <c r="G52" s="718">
        <f t="shared" ca="1" si="11"/>
        <v>0</v>
      </c>
      <c r="H52" s="718">
        <f t="shared" ca="1" si="11"/>
        <v>0</v>
      </c>
      <c r="I52" s="718">
        <f t="shared" ca="1" si="11"/>
        <v>0</v>
      </c>
      <c r="J52" s="718">
        <f t="shared" ca="1" si="11"/>
        <v>0</v>
      </c>
      <c r="K52" s="718">
        <f t="shared" ca="1" si="11"/>
        <v>0</v>
      </c>
      <c r="L52" s="718">
        <f t="shared" ca="1" si="11"/>
        <v>0</v>
      </c>
      <c r="M52" s="718">
        <f t="shared" ca="1" si="11"/>
        <v>0</v>
      </c>
      <c r="N52" s="719">
        <f t="shared" ca="1" si="2"/>
        <v>0</v>
      </c>
      <c r="O52" s="361"/>
      <c r="P52" s="362"/>
    </row>
    <row r="53" spans="1:16">
      <c r="A53" s="535">
        <f t="shared" si="4"/>
        <v>90</v>
      </c>
      <c r="B53" s="631">
        <f t="shared" si="8"/>
        <v>40</v>
      </c>
      <c r="C53" s="715" t="str">
        <f t="shared" ca="1" si="3"/>
        <v/>
      </c>
      <c r="D53" s="705">
        <f t="shared" ca="1" si="11"/>
        <v>0</v>
      </c>
      <c r="E53" s="715">
        <f t="shared" ca="1" si="11"/>
        <v>0</v>
      </c>
      <c r="F53" s="715">
        <f t="shared" ca="1" si="11"/>
        <v>0</v>
      </c>
      <c r="G53" s="715">
        <f t="shared" ca="1" si="11"/>
        <v>0</v>
      </c>
      <c r="H53" s="715">
        <f t="shared" ca="1" si="11"/>
        <v>0</v>
      </c>
      <c r="I53" s="715">
        <f t="shared" ca="1" si="11"/>
        <v>0</v>
      </c>
      <c r="J53" s="715">
        <f t="shared" ca="1" si="11"/>
        <v>0</v>
      </c>
      <c r="K53" s="715">
        <f t="shared" ca="1" si="11"/>
        <v>0</v>
      </c>
      <c r="L53" s="715">
        <f t="shared" ca="1" si="11"/>
        <v>0</v>
      </c>
      <c r="M53" s="715">
        <f t="shared" ca="1" si="11"/>
        <v>0</v>
      </c>
      <c r="N53" s="716">
        <f t="shared" ca="1" si="2"/>
        <v>0</v>
      </c>
      <c r="O53" s="358"/>
      <c r="P53" s="359"/>
    </row>
    <row r="54" spans="1:16">
      <c r="A54" s="535">
        <f t="shared" si="4"/>
        <v>91</v>
      </c>
      <c r="B54" s="708">
        <f t="shared" si="8"/>
        <v>41</v>
      </c>
      <c r="C54" s="709" t="str">
        <f t="shared" ca="1" si="3"/>
        <v/>
      </c>
      <c r="D54" s="710">
        <f t="shared" ca="1" si="11"/>
        <v>0</v>
      </c>
      <c r="E54" s="709">
        <f t="shared" ca="1" si="11"/>
        <v>0</v>
      </c>
      <c r="F54" s="709">
        <f t="shared" ca="1" si="11"/>
        <v>0</v>
      </c>
      <c r="G54" s="709">
        <f t="shared" ca="1" si="11"/>
        <v>0</v>
      </c>
      <c r="H54" s="709">
        <f t="shared" ca="1" si="11"/>
        <v>0</v>
      </c>
      <c r="I54" s="709">
        <f t="shared" ca="1" si="11"/>
        <v>0</v>
      </c>
      <c r="J54" s="709">
        <f t="shared" ca="1" si="11"/>
        <v>0</v>
      </c>
      <c r="K54" s="709">
        <f t="shared" ca="1" si="11"/>
        <v>0</v>
      </c>
      <c r="L54" s="709">
        <f t="shared" ca="1" si="11"/>
        <v>0</v>
      </c>
      <c r="M54" s="709">
        <f t="shared" ca="1" si="11"/>
        <v>0</v>
      </c>
      <c r="N54" s="711">
        <f t="shared" ca="1" si="2"/>
        <v>0</v>
      </c>
      <c r="O54" s="361"/>
      <c r="P54" s="362"/>
    </row>
    <row r="55" spans="1:16">
      <c r="A55" s="535">
        <f t="shared" si="4"/>
        <v>92</v>
      </c>
      <c r="B55" s="675">
        <f t="shared" si="8"/>
        <v>42</v>
      </c>
      <c r="C55" s="676" t="str">
        <f t="shared" ca="1" si="3"/>
        <v/>
      </c>
      <c r="D55" s="726">
        <f t="shared" ca="1" si="11"/>
        <v>0</v>
      </c>
      <c r="E55" s="676">
        <f t="shared" ca="1" si="11"/>
        <v>0</v>
      </c>
      <c r="F55" s="676">
        <f t="shared" ca="1" si="11"/>
        <v>0</v>
      </c>
      <c r="G55" s="676">
        <f t="shared" ca="1" si="11"/>
        <v>0</v>
      </c>
      <c r="H55" s="676">
        <f t="shared" ca="1" si="11"/>
        <v>0</v>
      </c>
      <c r="I55" s="676">
        <f t="shared" ca="1" si="11"/>
        <v>0</v>
      </c>
      <c r="J55" s="676">
        <f t="shared" ca="1" si="11"/>
        <v>0</v>
      </c>
      <c r="K55" s="676">
        <f t="shared" ca="1" si="11"/>
        <v>0</v>
      </c>
      <c r="L55" s="676">
        <f t="shared" ca="1" si="11"/>
        <v>0</v>
      </c>
      <c r="M55" s="676">
        <f t="shared" ca="1" si="11"/>
        <v>0</v>
      </c>
      <c r="N55" s="727">
        <f t="shared" ca="1" si="2"/>
        <v>0</v>
      </c>
      <c r="O55" s="358"/>
      <c r="P55" s="359"/>
    </row>
    <row r="56" spans="1:16">
      <c r="A56" s="535">
        <f t="shared" si="4"/>
        <v>93</v>
      </c>
      <c r="B56" s="737">
        <f t="shared" si="8"/>
        <v>43</v>
      </c>
      <c r="C56" s="738" t="str">
        <f t="shared" ca="1" si="3"/>
        <v/>
      </c>
      <c r="D56" s="739">
        <f t="shared" ca="1" si="11"/>
        <v>0</v>
      </c>
      <c r="E56" s="740">
        <f t="shared" ca="1" si="11"/>
        <v>0</v>
      </c>
      <c r="F56" s="740">
        <f t="shared" ca="1" si="11"/>
        <v>0</v>
      </c>
      <c r="G56" s="740">
        <f t="shared" ca="1" si="11"/>
        <v>0</v>
      </c>
      <c r="H56" s="740">
        <f t="shared" ca="1" si="11"/>
        <v>0</v>
      </c>
      <c r="I56" s="740">
        <f t="shared" ca="1" si="11"/>
        <v>0</v>
      </c>
      <c r="J56" s="740">
        <f t="shared" ca="1" si="11"/>
        <v>0</v>
      </c>
      <c r="K56" s="740">
        <f t="shared" ca="1" si="11"/>
        <v>0</v>
      </c>
      <c r="L56" s="740">
        <f t="shared" ca="1" si="11"/>
        <v>0</v>
      </c>
      <c r="M56" s="740">
        <f t="shared" ca="1" si="11"/>
        <v>0</v>
      </c>
      <c r="N56" s="741">
        <f t="shared" ca="1" si="2"/>
        <v>0</v>
      </c>
      <c r="O56" s="361"/>
      <c r="P56" s="362"/>
    </row>
    <row r="57" spans="1:16">
      <c r="A57" s="535">
        <f t="shared" si="4"/>
        <v>94</v>
      </c>
      <c r="B57" s="723">
        <f t="shared" si="8"/>
        <v>44</v>
      </c>
      <c r="C57" s="724" t="str">
        <f t="shared" ca="1" si="3"/>
        <v/>
      </c>
      <c r="D57" s="725">
        <f t="shared" ca="1" si="11"/>
        <v>0</v>
      </c>
      <c r="E57" s="724">
        <f t="shared" ca="1" si="11"/>
        <v>0</v>
      </c>
      <c r="F57" s="724">
        <f t="shared" ca="1" si="11"/>
        <v>0</v>
      </c>
      <c r="G57" s="724">
        <f t="shared" ca="1" si="11"/>
        <v>0</v>
      </c>
      <c r="H57" s="724">
        <f t="shared" ca="1" si="11"/>
        <v>0</v>
      </c>
      <c r="I57" s="724">
        <f t="shared" ca="1" si="11"/>
        <v>0</v>
      </c>
      <c r="J57" s="724">
        <f t="shared" ca="1" si="11"/>
        <v>0</v>
      </c>
      <c r="K57" s="724">
        <f t="shared" ca="1" si="11"/>
        <v>0</v>
      </c>
      <c r="L57" s="724">
        <f t="shared" ca="1" si="11"/>
        <v>0</v>
      </c>
      <c r="M57" s="724">
        <f t="shared" ca="1" si="11"/>
        <v>0</v>
      </c>
      <c r="N57" s="724">
        <f t="shared" ca="1" si="2"/>
        <v>0</v>
      </c>
      <c r="O57" s="358"/>
      <c r="P57" s="359"/>
    </row>
    <row r="58" spans="1:16">
      <c r="A58" s="535">
        <f t="shared" si="4"/>
        <v>95</v>
      </c>
      <c r="B58" s="742">
        <f>B57+1</f>
        <v>45</v>
      </c>
      <c r="C58" s="743" t="str">
        <f t="shared" ca="1" si="3"/>
        <v/>
      </c>
      <c r="D58" s="744">
        <f t="shared" ca="1" si="11"/>
        <v>0</v>
      </c>
      <c r="E58" s="743">
        <f t="shared" ca="1" si="11"/>
        <v>0</v>
      </c>
      <c r="F58" s="743">
        <f t="shared" ca="1" si="11"/>
        <v>0</v>
      </c>
      <c r="G58" s="743">
        <f t="shared" ca="1" si="11"/>
        <v>0</v>
      </c>
      <c r="H58" s="743">
        <f t="shared" ca="1" si="11"/>
        <v>0</v>
      </c>
      <c r="I58" s="743">
        <f t="shared" ca="1" si="11"/>
        <v>0</v>
      </c>
      <c r="J58" s="743">
        <f t="shared" ca="1" si="11"/>
        <v>0</v>
      </c>
      <c r="K58" s="743">
        <f t="shared" ca="1" si="11"/>
        <v>0</v>
      </c>
      <c r="L58" s="743">
        <f t="shared" ca="1" si="11"/>
        <v>0</v>
      </c>
      <c r="M58" s="743">
        <f t="shared" ca="1" si="11"/>
        <v>0</v>
      </c>
      <c r="N58" s="743">
        <f t="shared" ca="1" si="2"/>
        <v>0</v>
      </c>
      <c r="O58" s="361"/>
      <c r="P58" s="362"/>
    </row>
    <row r="59" spans="1:16">
      <c r="A59" s="535">
        <v>31</v>
      </c>
      <c r="B59" s="723">
        <f t="shared" si="8"/>
        <v>46</v>
      </c>
      <c r="C59" s="724" t="str">
        <f t="shared" ca="1" si="3"/>
        <v/>
      </c>
      <c r="D59" s="728">
        <f t="shared" ca="1" si="11"/>
        <v>0</v>
      </c>
      <c r="E59" s="724">
        <f t="shared" ca="1" si="11"/>
        <v>0</v>
      </c>
      <c r="F59" s="724">
        <f t="shared" ca="1" si="11"/>
        <v>0</v>
      </c>
      <c r="G59" s="724">
        <f t="shared" ca="1" si="11"/>
        <v>0</v>
      </c>
      <c r="H59" s="724">
        <f t="shared" ca="1" si="11"/>
        <v>0</v>
      </c>
      <c r="I59" s="724">
        <f t="shared" ca="1" si="11"/>
        <v>0</v>
      </c>
      <c r="J59" s="724">
        <f t="shared" ca="1" si="11"/>
        <v>0</v>
      </c>
      <c r="K59" s="724">
        <f t="shared" ca="1" si="11"/>
        <v>0</v>
      </c>
      <c r="L59" s="724">
        <f t="shared" ca="1" si="11"/>
        <v>0</v>
      </c>
      <c r="M59" s="724">
        <f t="shared" ca="1" si="11"/>
        <v>0</v>
      </c>
      <c r="N59" s="729">
        <f t="shared" ca="1" si="2"/>
        <v>0</v>
      </c>
      <c r="O59" s="358"/>
      <c r="P59" s="359"/>
    </row>
    <row r="60" spans="1:16">
      <c r="A60" s="535">
        <v>32</v>
      </c>
      <c r="B60" s="687">
        <f>B59+1</f>
        <v>47</v>
      </c>
      <c r="C60" s="688" t="str">
        <f t="shared" ca="1" si="3"/>
        <v/>
      </c>
      <c r="D60" s="745">
        <f t="shared" ca="1" si="11"/>
        <v>0</v>
      </c>
      <c r="E60" s="688">
        <f t="shared" ca="1" si="11"/>
        <v>0</v>
      </c>
      <c r="F60" s="688">
        <f t="shared" ca="1" si="11"/>
        <v>0</v>
      </c>
      <c r="G60" s="688">
        <f t="shared" ca="1" si="11"/>
        <v>0</v>
      </c>
      <c r="H60" s="688">
        <f t="shared" ca="1" si="11"/>
        <v>0</v>
      </c>
      <c r="I60" s="688">
        <f t="shared" ca="1" si="11"/>
        <v>0</v>
      </c>
      <c r="J60" s="688">
        <f t="shared" ca="1" si="11"/>
        <v>0</v>
      </c>
      <c r="K60" s="688">
        <f t="shared" ca="1" si="11"/>
        <v>0</v>
      </c>
      <c r="L60" s="688">
        <f t="shared" ca="1" si="11"/>
        <v>0</v>
      </c>
      <c r="M60" s="688">
        <f t="shared" ca="1" si="11"/>
        <v>0</v>
      </c>
      <c r="N60" s="746">
        <f t="shared" ca="1" si="2"/>
        <v>0</v>
      </c>
      <c r="O60" s="361"/>
      <c r="P60" s="362"/>
    </row>
    <row r="61" spans="1:16">
      <c r="A61" s="535">
        <f>A58+1</f>
        <v>96</v>
      </c>
      <c r="B61" s="675">
        <f t="shared" si="8"/>
        <v>48</v>
      </c>
      <c r="C61" s="683" t="str">
        <f t="shared" ca="1" si="3"/>
        <v/>
      </c>
      <c r="D61" s="732">
        <f t="shared" ca="1" si="11"/>
        <v>0</v>
      </c>
      <c r="E61" s="683">
        <f t="shared" ca="1" si="11"/>
        <v>0</v>
      </c>
      <c r="F61" s="683">
        <f t="shared" ca="1" si="11"/>
        <v>0</v>
      </c>
      <c r="G61" s="683">
        <f t="shared" ca="1" si="11"/>
        <v>0</v>
      </c>
      <c r="H61" s="683">
        <f t="shared" ca="1" si="11"/>
        <v>0</v>
      </c>
      <c r="I61" s="683">
        <f t="shared" ca="1" si="11"/>
        <v>0</v>
      </c>
      <c r="J61" s="683">
        <f t="shared" ca="1" si="11"/>
        <v>0</v>
      </c>
      <c r="K61" s="683">
        <f t="shared" ca="1" si="11"/>
        <v>0</v>
      </c>
      <c r="L61" s="683">
        <f t="shared" ca="1" si="11"/>
        <v>0</v>
      </c>
      <c r="M61" s="683">
        <f t="shared" ca="1" si="11"/>
        <v>0</v>
      </c>
      <c r="N61" s="733">
        <f t="shared" ca="1" si="2"/>
        <v>0</v>
      </c>
      <c r="O61" s="358"/>
      <c r="P61" s="359"/>
    </row>
    <row r="62" spans="1:16">
      <c r="A62" s="535">
        <f t="shared" si="4"/>
        <v>97</v>
      </c>
      <c r="B62" s="687">
        <f t="shared" si="8"/>
        <v>49</v>
      </c>
      <c r="C62" s="697" t="str">
        <f t="shared" ca="1" si="3"/>
        <v/>
      </c>
      <c r="D62" s="747">
        <f t="shared" ca="1" si="11"/>
        <v>0</v>
      </c>
      <c r="E62" s="697">
        <f t="shared" ca="1" si="11"/>
        <v>0</v>
      </c>
      <c r="F62" s="697">
        <f t="shared" ca="1" si="11"/>
        <v>0</v>
      </c>
      <c r="G62" s="697">
        <f t="shared" ca="1" si="11"/>
        <v>0</v>
      </c>
      <c r="H62" s="697">
        <f t="shared" ca="1" si="11"/>
        <v>0</v>
      </c>
      <c r="I62" s="697">
        <f t="shared" ca="1" si="11"/>
        <v>0</v>
      </c>
      <c r="J62" s="697">
        <f t="shared" ca="1" si="11"/>
        <v>0</v>
      </c>
      <c r="K62" s="697">
        <f t="shared" ca="1" si="11"/>
        <v>0</v>
      </c>
      <c r="L62" s="697">
        <f t="shared" ca="1" si="11"/>
        <v>0</v>
      </c>
      <c r="M62" s="697">
        <f t="shared" ca="1" si="11"/>
        <v>0</v>
      </c>
      <c r="N62" s="748"/>
      <c r="O62" s="361"/>
      <c r="P62" s="362"/>
    </row>
    <row r="63" spans="1:16">
      <c r="A63" s="535">
        <v>99</v>
      </c>
      <c r="B63" s="675">
        <f t="shared" si="8"/>
        <v>50</v>
      </c>
      <c r="C63" s="676" t="str">
        <f t="shared" ca="1" si="3"/>
        <v/>
      </c>
      <c r="D63" s="732">
        <f t="shared" ref="D63:M81" ca="1" si="12">INDIRECT(D$1&amp;"!"&amp;VLOOKUP($C$3,mdr,2,0)&amp;$A63)</f>
        <v>0</v>
      </c>
      <c r="E63" s="683">
        <f t="shared" ca="1" si="12"/>
        <v>0</v>
      </c>
      <c r="F63" s="683">
        <f t="shared" ca="1" si="12"/>
        <v>0</v>
      </c>
      <c r="G63" s="683">
        <f t="shared" ca="1" si="12"/>
        <v>0</v>
      </c>
      <c r="H63" s="683">
        <f t="shared" ca="1" si="12"/>
        <v>0</v>
      </c>
      <c r="I63" s="683">
        <f t="shared" ca="1" si="12"/>
        <v>0</v>
      </c>
      <c r="J63" s="683">
        <f t="shared" ca="1" si="12"/>
        <v>0</v>
      </c>
      <c r="K63" s="683">
        <f t="shared" ca="1" si="12"/>
        <v>0</v>
      </c>
      <c r="L63" s="683">
        <f t="shared" ca="1" si="12"/>
        <v>0</v>
      </c>
      <c r="M63" s="683">
        <f t="shared" ca="1" si="12"/>
        <v>0</v>
      </c>
      <c r="N63" s="731"/>
      <c r="O63" s="358"/>
      <c r="P63" s="359"/>
    </row>
    <row r="64" spans="1:16">
      <c r="A64" s="535">
        <f t="shared" si="4"/>
        <v>100</v>
      </c>
      <c r="B64" s="687">
        <f t="shared" si="8"/>
        <v>51</v>
      </c>
      <c r="C64" s="688" t="str">
        <f t="shared" ca="1" si="3"/>
        <v/>
      </c>
      <c r="D64" s="749">
        <f t="shared" ca="1" si="12"/>
        <v>0</v>
      </c>
      <c r="E64" s="750">
        <f t="shared" ca="1" si="12"/>
        <v>0</v>
      </c>
      <c r="F64" s="750">
        <f t="shared" ca="1" si="12"/>
        <v>0</v>
      </c>
      <c r="G64" s="750">
        <f t="shared" ca="1" si="12"/>
        <v>0</v>
      </c>
      <c r="H64" s="750">
        <f t="shared" ca="1" si="12"/>
        <v>0</v>
      </c>
      <c r="I64" s="750">
        <f t="shared" ca="1" si="12"/>
        <v>0</v>
      </c>
      <c r="J64" s="750">
        <f t="shared" ca="1" si="12"/>
        <v>0</v>
      </c>
      <c r="K64" s="750">
        <f t="shared" ca="1" si="12"/>
        <v>0</v>
      </c>
      <c r="L64" s="750">
        <f t="shared" ca="1" si="12"/>
        <v>0</v>
      </c>
      <c r="M64" s="750">
        <f t="shared" ca="1" si="12"/>
        <v>0</v>
      </c>
      <c r="N64" s="746">
        <f t="shared" ca="1" si="2"/>
        <v>0</v>
      </c>
      <c r="O64" s="361"/>
      <c r="P64" s="362"/>
    </row>
    <row r="65" spans="1:16">
      <c r="A65" s="535">
        <f t="shared" si="4"/>
        <v>101</v>
      </c>
      <c r="B65" s="675">
        <f t="shared" si="8"/>
        <v>52</v>
      </c>
      <c r="C65" s="676" t="str">
        <f t="shared" ca="1" si="3"/>
        <v/>
      </c>
      <c r="D65" s="726">
        <f t="shared" ca="1" si="12"/>
        <v>0</v>
      </c>
      <c r="E65" s="676">
        <f t="shared" ca="1" si="12"/>
        <v>0</v>
      </c>
      <c r="F65" s="676">
        <f t="shared" ca="1" si="12"/>
        <v>0</v>
      </c>
      <c r="G65" s="676">
        <f t="shared" ca="1" si="12"/>
        <v>0</v>
      </c>
      <c r="H65" s="676">
        <f t="shared" ca="1" si="12"/>
        <v>0</v>
      </c>
      <c r="I65" s="676">
        <f t="shared" ca="1" si="12"/>
        <v>0</v>
      </c>
      <c r="J65" s="676">
        <f t="shared" ca="1" si="12"/>
        <v>0</v>
      </c>
      <c r="K65" s="676">
        <f t="shared" ca="1" si="12"/>
        <v>0</v>
      </c>
      <c r="L65" s="676">
        <f t="shared" ca="1" si="12"/>
        <v>0</v>
      </c>
      <c r="M65" s="676">
        <f t="shared" ca="1" si="12"/>
        <v>0</v>
      </c>
      <c r="N65" s="731">
        <f t="shared" ca="1" si="2"/>
        <v>0</v>
      </c>
      <c r="O65" s="358"/>
      <c r="P65" s="359"/>
    </row>
    <row r="66" spans="1:16">
      <c r="A66" s="535">
        <f t="shared" si="4"/>
        <v>102</v>
      </c>
      <c r="B66" s="687">
        <f t="shared" si="8"/>
        <v>53</v>
      </c>
      <c r="C66" s="688" t="str">
        <f t="shared" ca="1" si="3"/>
        <v/>
      </c>
      <c r="D66" s="751">
        <f t="shared" ca="1" si="12"/>
        <v>0</v>
      </c>
      <c r="E66" s="688">
        <f t="shared" ca="1" si="12"/>
        <v>0</v>
      </c>
      <c r="F66" s="688">
        <f t="shared" ca="1" si="12"/>
        <v>0</v>
      </c>
      <c r="G66" s="688">
        <f t="shared" ca="1" si="12"/>
        <v>0</v>
      </c>
      <c r="H66" s="688">
        <f t="shared" ca="1" si="12"/>
        <v>0</v>
      </c>
      <c r="I66" s="688">
        <f t="shared" ca="1" si="12"/>
        <v>0</v>
      </c>
      <c r="J66" s="688">
        <f t="shared" ca="1" si="12"/>
        <v>0</v>
      </c>
      <c r="K66" s="688">
        <f t="shared" ca="1" si="12"/>
        <v>0</v>
      </c>
      <c r="L66" s="688">
        <f t="shared" ca="1" si="12"/>
        <v>0</v>
      </c>
      <c r="M66" s="688">
        <f t="shared" ca="1" si="12"/>
        <v>0</v>
      </c>
      <c r="N66" s="746">
        <f t="shared" ca="1" si="2"/>
        <v>0</v>
      </c>
      <c r="O66" s="361"/>
      <c r="P66" s="362"/>
    </row>
    <row r="67" spans="1:16">
      <c r="A67" s="535">
        <f t="shared" si="4"/>
        <v>103</v>
      </c>
      <c r="B67" s="675">
        <f t="shared" si="8"/>
        <v>54</v>
      </c>
      <c r="C67" s="676" t="str">
        <f t="shared" ca="1" si="3"/>
        <v/>
      </c>
      <c r="D67" s="726">
        <f t="shared" ca="1" si="12"/>
        <v>0</v>
      </c>
      <c r="E67" s="676">
        <f t="shared" ca="1" si="12"/>
        <v>0</v>
      </c>
      <c r="F67" s="676">
        <f t="shared" ca="1" si="12"/>
        <v>0</v>
      </c>
      <c r="G67" s="676">
        <f t="shared" ca="1" si="12"/>
        <v>0</v>
      </c>
      <c r="H67" s="676">
        <f t="shared" ca="1" si="12"/>
        <v>0</v>
      </c>
      <c r="I67" s="676">
        <f t="shared" ca="1" si="12"/>
        <v>0</v>
      </c>
      <c r="J67" s="676">
        <f t="shared" ca="1" si="12"/>
        <v>0</v>
      </c>
      <c r="K67" s="676">
        <f t="shared" ca="1" si="12"/>
        <v>0</v>
      </c>
      <c r="L67" s="676">
        <f t="shared" ca="1" si="12"/>
        <v>0</v>
      </c>
      <c r="M67" s="676">
        <f t="shared" ca="1" si="12"/>
        <v>0</v>
      </c>
      <c r="N67" s="731">
        <f t="shared" ca="1" si="2"/>
        <v>0</v>
      </c>
      <c r="O67" s="358"/>
      <c r="P67" s="359"/>
    </row>
    <row r="68" spans="1:16">
      <c r="A68" s="535">
        <f t="shared" si="4"/>
        <v>104</v>
      </c>
      <c r="B68" s="687">
        <f t="shared" si="8"/>
        <v>55</v>
      </c>
      <c r="C68" s="688" t="str">
        <f t="shared" ca="1" si="3"/>
        <v/>
      </c>
      <c r="D68" s="751">
        <f t="shared" ca="1" si="12"/>
        <v>0</v>
      </c>
      <c r="E68" s="752">
        <f t="shared" ca="1" si="12"/>
        <v>0</v>
      </c>
      <c r="F68" s="752">
        <f t="shared" ca="1" si="12"/>
        <v>0</v>
      </c>
      <c r="G68" s="752">
        <f t="shared" ca="1" si="12"/>
        <v>0</v>
      </c>
      <c r="H68" s="752">
        <f t="shared" ca="1" si="12"/>
        <v>0</v>
      </c>
      <c r="I68" s="752">
        <f t="shared" ca="1" si="12"/>
        <v>0</v>
      </c>
      <c r="J68" s="752">
        <f t="shared" ca="1" si="12"/>
        <v>0</v>
      </c>
      <c r="K68" s="752">
        <f t="shared" ca="1" si="12"/>
        <v>0</v>
      </c>
      <c r="L68" s="752">
        <f t="shared" ca="1" si="12"/>
        <v>0</v>
      </c>
      <c r="M68" s="752">
        <f t="shared" ca="1" si="12"/>
        <v>0</v>
      </c>
      <c r="N68" s="746">
        <f t="shared" ca="1" si="2"/>
        <v>0</v>
      </c>
      <c r="O68" s="361"/>
      <c r="P68" s="362"/>
    </row>
    <row r="69" spans="1:16">
      <c r="A69" s="535">
        <f t="shared" si="4"/>
        <v>105</v>
      </c>
      <c r="B69" s="736">
        <f t="shared" si="8"/>
        <v>56</v>
      </c>
      <c r="C69" s="676" t="str">
        <f t="shared" ca="1" si="3"/>
        <v/>
      </c>
      <c r="D69" s="726">
        <f t="shared" ca="1" si="12"/>
        <v>0</v>
      </c>
      <c r="E69" s="735">
        <f t="shared" ca="1" si="12"/>
        <v>0</v>
      </c>
      <c r="F69" s="735">
        <f t="shared" ca="1" si="12"/>
        <v>0</v>
      </c>
      <c r="G69" s="735">
        <f t="shared" ca="1" si="12"/>
        <v>0</v>
      </c>
      <c r="H69" s="735">
        <f t="shared" ca="1" si="12"/>
        <v>0</v>
      </c>
      <c r="I69" s="735">
        <f t="shared" ca="1" si="12"/>
        <v>0</v>
      </c>
      <c r="J69" s="735">
        <f t="shared" ca="1" si="12"/>
        <v>0</v>
      </c>
      <c r="K69" s="735">
        <f t="shared" ca="1" si="12"/>
        <v>0</v>
      </c>
      <c r="L69" s="735">
        <f t="shared" ca="1" si="12"/>
        <v>0</v>
      </c>
      <c r="M69" s="735">
        <f t="shared" ca="1" si="12"/>
        <v>0</v>
      </c>
      <c r="N69" s="731">
        <f t="shared" ca="1" si="2"/>
        <v>0</v>
      </c>
      <c r="O69" s="533"/>
      <c r="P69" s="534"/>
    </row>
    <row r="70" spans="1:16">
      <c r="A70" s="535">
        <v>47</v>
      </c>
      <c r="B70" s="753">
        <f t="shared" si="8"/>
        <v>57</v>
      </c>
      <c r="C70" s="688" t="str">
        <f t="shared" ca="1" si="3"/>
        <v/>
      </c>
      <c r="D70" s="751">
        <f t="shared" ca="1" si="12"/>
        <v>0</v>
      </c>
      <c r="E70" s="752">
        <f t="shared" ca="1" si="12"/>
        <v>0</v>
      </c>
      <c r="F70" s="752">
        <f t="shared" ca="1" si="12"/>
        <v>0</v>
      </c>
      <c r="G70" s="752">
        <f t="shared" ca="1" si="12"/>
        <v>0</v>
      </c>
      <c r="H70" s="752">
        <f t="shared" ca="1" si="12"/>
        <v>0</v>
      </c>
      <c r="I70" s="752">
        <f t="shared" ca="1" si="12"/>
        <v>0</v>
      </c>
      <c r="J70" s="752">
        <f t="shared" ca="1" si="12"/>
        <v>0</v>
      </c>
      <c r="K70" s="752">
        <f t="shared" ca="1" si="12"/>
        <v>0</v>
      </c>
      <c r="L70" s="752">
        <f t="shared" ca="1" si="12"/>
        <v>0</v>
      </c>
      <c r="M70" s="752">
        <f t="shared" ca="1" si="12"/>
        <v>0</v>
      </c>
      <c r="N70" s="746">
        <f t="shared" ca="1" si="2"/>
        <v>0</v>
      </c>
      <c r="O70" s="533"/>
      <c r="P70" s="534"/>
    </row>
    <row r="71" spans="1:16">
      <c r="A71" s="535">
        <v>48</v>
      </c>
      <c r="B71" s="736">
        <f t="shared" si="8"/>
        <v>58</v>
      </c>
      <c r="C71" s="676" t="str">
        <f t="shared" ca="1" si="3"/>
        <v/>
      </c>
      <c r="D71" s="726">
        <f t="shared" ca="1" si="12"/>
        <v>0</v>
      </c>
      <c r="E71" s="735">
        <f t="shared" ca="1" si="12"/>
        <v>0</v>
      </c>
      <c r="F71" s="735">
        <f t="shared" ca="1" si="12"/>
        <v>0</v>
      </c>
      <c r="G71" s="735">
        <f t="shared" ca="1" si="12"/>
        <v>0</v>
      </c>
      <c r="H71" s="735">
        <f t="shared" ca="1" si="12"/>
        <v>0</v>
      </c>
      <c r="I71" s="735">
        <f t="shared" ca="1" si="12"/>
        <v>0</v>
      </c>
      <c r="J71" s="735">
        <f t="shared" ca="1" si="12"/>
        <v>0</v>
      </c>
      <c r="K71" s="735">
        <f t="shared" ca="1" si="12"/>
        <v>0</v>
      </c>
      <c r="L71" s="735">
        <f t="shared" ca="1" si="12"/>
        <v>0</v>
      </c>
      <c r="M71" s="735">
        <f t="shared" ca="1" si="12"/>
        <v>0</v>
      </c>
      <c r="N71" s="731">
        <f t="shared" ca="1" si="2"/>
        <v>0</v>
      </c>
      <c r="O71" s="358"/>
      <c r="P71" s="359"/>
    </row>
    <row r="72" spans="1:16">
      <c r="A72" s="535">
        <v>49</v>
      </c>
      <c r="B72" s="736">
        <f>B71+1</f>
        <v>59</v>
      </c>
      <c r="C72" s="676" t="str">
        <f t="shared" ref="C72" ca="1" si="13">IF(ABS(SUM(D72:M72))&gt;0,INDIRECT($D$1&amp;"!f"&amp;A72),"")</f>
        <v/>
      </c>
      <c r="D72" s="726">
        <f t="shared" ca="1" si="12"/>
        <v>0</v>
      </c>
      <c r="E72" s="676">
        <f t="shared" ca="1" si="12"/>
        <v>0</v>
      </c>
      <c r="F72" s="676">
        <f t="shared" ca="1" si="12"/>
        <v>0</v>
      </c>
      <c r="G72" s="676">
        <f t="shared" ca="1" si="12"/>
        <v>0</v>
      </c>
      <c r="H72" s="676">
        <f t="shared" ca="1" si="12"/>
        <v>0</v>
      </c>
      <c r="I72" s="676">
        <f t="shared" ca="1" si="12"/>
        <v>0</v>
      </c>
      <c r="J72" s="676">
        <f t="shared" ca="1" si="12"/>
        <v>0</v>
      </c>
      <c r="K72" s="676">
        <f t="shared" ca="1" si="12"/>
        <v>0</v>
      </c>
      <c r="L72" s="676">
        <f t="shared" ca="1" si="12"/>
        <v>0</v>
      </c>
      <c r="M72" s="676">
        <f t="shared" ca="1" si="12"/>
        <v>0</v>
      </c>
      <c r="N72" s="731">
        <f t="shared" ca="1" si="2"/>
        <v>0</v>
      </c>
      <c r="O72" s="358"/>
      <c r="P72" s="359"/>
    </row>
    <row r="73" spans="1:16">
      <c r="A73" s="535">
        <v>106</v>
      </c>
      <c r="B73" s="720">
        <f t="shared" si="8"/>
        <v>60</v>
      </c>
      <c r="C73" s="672" t="str">
        <f t="shared" ca="1" si="3"/>
        <v/>
      </c>
      <c r="D73" s="721">
        <f t="shared" ca="1" si="12"/>
        <v>0</v>
      </c>
      <c r="E73" s="672">
        <f t="shared" ca="1" si="12"/>
        <v>0</v>
      </c>
      <c r="F73" s="672">
        <f t="shared" ca="1" si="12"/>
        <v>0</v>
      </c>
      <c r="G73" s="672">
        <f t="shared" ca="1" si="12"/>
        <v>0</v>
      </c>
      <c r="H73" s="672">
        <f t="shared" ca="1" si="12"/>
        <v>0</v>
      </c>
      <c r="I73" s="672">
        <f t="shared" ca="1" si="12"/>
        <v>0</v>
      </c>
      <c r="J73" s="672">
        <f t="shared" ca="1" si="12"/>
        <v>0</v>
      </c>
      <c r="K73" s="672">
        <f t="shared" ca="1" si="12"/>
        <v>0</v>
      </c>
      <c r="L73" s="672">
        <f t="shared" ca="1" si="12"/>
        <v>0</v>
      </c>
      <c r="M73" s="672">
        <f t="shared" ca="1" si="12"/>
        <v>0</v>
      </c>
      <c r="N73" s="722">
        <f t="shared" ca="1" si="2"/>
        <v>0</v>
      </c>
      <c r="O73" s="361"/>
      <c r="P73" s="362"/>
    </row>
    <row r="74" spans="1:16" hidden="1">
      <c r="A74" s="535">
        <v>96</v>
      </c>
      <c r="B74" s="301">
        <f t="shared" si="8"/>
        <v>61</v>
      </c>
      <c r="C74" s="457" t="str">
        <f t="shared" ca="1" si="3"/>
        <v/>
      </c>
      <c r="D74" s="576">
        <f t="shared" ca="1" si="12"/>
        <v>0</v>
      </c>
      <c r="E74" s="465">
        <f t="shared" ca="1" si="12"/>
        <v>0</v>
      </c>
      <c r="F74" s="465">
        <f t="shared" ca="1" si="12"/>
        <v>0</v>
      </c>
      <c r="G74" s="465">
        <f t="shared" ca="1" si="12"/>
        <v>0</v>
      </c>
      <c r="H74" s="465">
        <f t="shared" ca="1" si="12"/>
        <v>0</v>
      </c>
      <c r="I74" s="465">
        <f t="shared" ca="1" si="12"/>
        <v>0</v>
      </c>
      <c r="J74" s="465">
        <f t="shared" ca="1" si="12"/>
        <v>0</v>
      </c>
      <c r="K74" s="465">
        <f t="shared" ca="1" si="12"/>
        <v>0</v>
      </c>
      <c r="L74" s="465">
        <f t="shared" ca="1" si="12"/>
        <v>0</v>
      </c>
      <c r="M74" s="465">
        <f t="shared" ca="1" si="12"/>
        <v>0</v>
      </c>
      <c r="N74" s="584">
        <f t="shared" ca="1" si="2"/>
        <v>0</v>
      </c>
      <c r="O74" s="358"/>
      <c r="P74" s="359"/>
    </row>
    <row r="75" spans="1:16" hidden="1">
      <c r="A75" s="535">
        <v>98</v>
      </c>
      <c r="B75" s="141">
        <f t="shared" si="8"/>
        <v>62</v>
      </c>
      <c r="C75" s="458" t="str">
        <f t="shared" ca="1" si="3"/>
        <v/>
      </c>
      <c r="D75" s="577">
        <f t="shared" ca="1" si="12"/>
        <v>0</v>
      </c>
      <c r="E75" s="464">
        <f t="shared" ca="1" si="12"/>
        <v>0</v>
      </c>
      <c r="F75" s="464">
        <f t="shared" ca="1" si="12"/>
        <v>0</v>
      </c>
      <c r="G75" s="464">
        <f t="shared" ca="1" si="12"/>
        <v>0</v>
      </c>
      <c r="H75" s="464">
        <f t="shared" ca="1" si="12"/>
        <v>0</v>
      </c>
      <c r="I75" s="464">
        <f t="shared" ca="1" si="12"/>
        <v>0</v>
      </c>
      <c r="J75" s="464">
        <f t="shared" ca="1" si="12"/>
        <v>0</v>
      </c>
      <c r="K75" s="464">
        <f t="shared" ca="1" si="12"/>
        <v>0</v>
      </c>
      <c r="L75" s="464">
        <f t="shared" ca="1" si="12"/>
        <v>0</v>
      </c>
      <c r="M75" s="464">
        <f t="shared" ca="1" si="12"/>
        <v>0</v>
      </c>
      <c r="N75" s="585">
        <f t="shared" ca="1" si="2"/>
        <v>0</v>
      </c>
      <c r="O75" s="361"/>
      <c r="P75" s="362"/>
    </row>
    <row r="76" spans="1:16" hidden="1">
      <c r="A76" s="535">
        <v>99</v>
      </c>
      <c r="B76" s="301">
        <v>63</v>
      </c>
      <c r="C76" s="457" t="str">
        <f t="shared" ref="C76" ca="1" si="14">IF(ABS(SUM(D76:M76))&gt;0,INDIRECT($D$1&amp;"!f"&amp;A76),"")</f>
        <v/>
      </c>
      <c r="D76" s="576">
        <f t="shared" ca="1" si="12"/>
        <v>0</v>
      </c>
      <c r="E76" s="465">
        <f t="shared" ca="1" si="12"/>
        <v>0</v>
      </c>
      <c r="F76" s="465">
        <f t="shared" ca="1" si="12"/>
        <v>0</v>
      </c>
      <c r="G76" s="465">
        <f t="shared" ca="1" si="12"/>
        <v>0</v>
      </c>
      <c r="H76" s="465">
        <f t="shared" ca="1" si="12"/>
        <v>0</v>
      </c>
      <c r="I76" s="465">
        <f t="shared" ca="1" si="12"/>
        <v>0</v>
      </c>
      <c r="J76" s="465">
        <f t="shared" ca="1" si="12"/>
        <v>0</v>
      </c>
      <c r="K76" s="465">
        <f t="shared" ca="1" si="12"/>
        <v>0</v>
      </c>
      <c r="L76" s="465">
        <f t="shared" ca="1" si="12"/>
        <v>0</v>
      </c>
      <c r="M76" s="465">
        <f t="shared" ca="1" si="12"/>
        <v>0</v>
      </c>
      <c r="N76" s="584">
        <f t="shared" ref="N76" ca="1" si="15">SUM(D76:M76)</f>
        <v>0</v>
      </c>
      <c r="O76" s="358"/>
      <c r="P76" s="359"/>
    </row>
    <row r="77" spans="1:16" hidden="1">
      <c r="A77" s="535">
        <v>44</v>
      </c>
      <c r="B77" s="141">
        <v>64</v>
      </c>
      <c r="C77" s="458" t="str">
        <f t="shared" ca="1" si="3"/>
        <v/>
      </c>
      <c r="D77" s="577">
        <f t="shared" ca="1" si="12"/>
        <v>0</v>
      </c>
      <c r="E77" s="464">
        <f t="shared" ca="1" si="12"/>
        <v>0</v>
      </c>
      <c r="F77" s="464">
        <f t="shared" ca="1" si="12"/>
        <v>0</v>
      </c>
      <c r="G77" s="464">
        <f t="shared" ca="1" si="12"/>
        <v>0</v>
      </c>
      <c r="H77" s="464">
        <f t="shared" ca="1" si="12"/>
        <v>0</v>
      </c>
      <c r="I77" s="464">
        <f t="shared" ca="1" si="12"/>
        <v>0</v>
      </c>
      <c r="J77" s="464">
        <f t="shared" ca="1" si="12"/>
        <v>0</v>
      </c>
      <c r="K77" s="464">
        <f t="shared" ca="1" si="12"/>
        <v>0</v>
      </c>
      <c r="L77" s="464">
        <f t="shared" ca="1" si="12"/>
        <v>0</v>
      </c>
      <c r="M77" s="464">
        <f t="shared" ca="1" si="12"/>
        <v>0</v>
      </c>
      <c r="N77" s="585">
        <f t="shared" ca="1" si="2"/>
        <v>0</v>
      </c>
      <c r="O77" s="358"/>
      <c r="P77" s="359"/>
    </row>
    <row r="78" spans="1:16" hidden="1">
      <c r="A78" s="535">
        <v>45</v>
      </c>
      <c r="B78" s="301">
        <v>65</v>
      </c>
      <c r="C78" s="457" t="str">
        <f t="shared" ref="C78" ca="1" si="16">IF(ABS(SUM(D78:M78))&gt;0,INDIRECT($D$1&amp;"!f"&amp;A78),"")</f>
        <v/>
      </c>
      <c r="D78" s="576">
        <f t="shared" ca="1" si="12"/>
        <v>0</v>
      </c>
      <c r="E78" s="465">
        <f t="shared" ca="1" si="12"/>
        <v>0</v>
      </c>
      <c r="F78" s="465">
        <f t="shared" ca="1" si="12"/>
        <v>0</v>
      </c>
      <c r="G78" s="465">
        <f t="shared" ca="1" si="12"/>
        <v>0</v>
      </c>
      <c r="H78" s="465">
        <f t="shared" ca="1" si="12"/>
        <v>0</v>
      </c>
      <c r="I78" s="465">
        <f t="shared" ca="1" si="12"/>
        <v>0</v>
      </c>
      <c r="J78" s="465">
        <f t="shared" ca="1" si="12"/>
        <v>0</v>
      </c>
      <c r="K78" s="465">
        <f t="shared" ca="1" si="12"/>
        <v>0</v>
      </c>
      <c r="L78" s="465">
        <f t="shared" ca="1" si="12"/>
        <v>0</v>
      </c>
      <c r="M78" s="465">
        <f t="shared" ca="1" si="12"/>
        <v>0</v>
      </c>
      <c r="N78" s="584">
        <f t="shared" ref="N78" ca="1" si="17">SUM(D78:M78)</f>
        <v>0</v>
      </c>
      <c r="O78" s="358"/>
      <c r="P78" s="359"/>
    </row>
    <row r="79" spans="1:16" hidden="1">
      <c r="A79" s="535">
        <v>46</v>
      </c>
      <c r="B79" s="141">
        <v>66</v>
      </c>
      <c r="C79" s="458" t="str">
        <f t="shared" ref="C79" ca="1" si="18">IF(ABS(SUM(D79:M79))&gt;0,INDIRECT($D$1&amp;"!f"&amp;A79),"")</f>
        <v/>
      </c>
      <c r="D79" s="577">
        <f t="shared" ca="1" si="12"/>
        <v>0</v>
      </c>
      <c r="E79" s="464">
        <f t="shared" ca="1" si="12"/>
        <v>0</v>
      </c>
      <c r="F79" s="464">
        <f t="shared" ca="1" si="12"/>
        <v>0</v>
      </c>
      <c r="G79" s="464">
        <f t="shared" ca="1" si="12"/>
        <v>0</v>
      </c>
      <c r="H79" s="464">
        <f t="shared" ca="1" si="12"/>
        <v>0</v>
      </c>
      <c r="I79" s="464">
        <f t="shared" ca="1" si="12"/>
        <v>0</v>
      </c>
      <c r="J79" s="464">
        <f t="shared" ca="1" si="12"/>
        <v>0</v>
      </c>
      <c r="K79" s="464">
        <f t="shared" ca="1" si="12"/>
        <v>0</v>
      </c>
      <c r="L79" s="464">
        <f t="shared" ca="1" si="12"/>
        <v>0</v>
      </c>
      <c r="M79" s="464">
        <f t="shared" ca="1" si="12"/>
        <v>0</v>
      </c>
      <c r="N79" s="585">
        <f t="shared" ref="N79" ca="1" si="19">SUM(D79:M79)</f>
        <v>0</v>
      </c>
      <c r="O79" s="358"/>
      <c r="P79" s="359"/>
    </row>
    <row r="80" spans="1:16" hidden="1">
      <c r="A80" s="535">
        <v>47</v>
      </c>
      <c r="B80" s="301">
        <v>67</v>
      </c>
      <c r="C80" s="626" t="str">
        <f t="shared" ref="C80" ca="1" si="20">IF(ABS(SUM(D80:M80))&gt;0,INDIRECT($D$1&amp;"!f"&amp;A80),"")</f>
        <v/>
      </c>
      <c r="D80" s="627">
        <f t="shared" ca="1" si="12"/>
        <v>0</v>
      </c>
      <c r="E80" s="627">
        <f t="shared" ca="1" si="12"/>
        <v>0</v>
      </c>
      <c r="F80" s="628">
        <f t="shared" ca="1" si="12"/>
        <v>0</v>
      </c>
      <c r="G80" s="628">
        <f t="shared" ca="1" si="12"/>
        <v>0</v>
      </c>
      <c r="H80" s="628">
        <f t="shared" ca="1" si="12"/>
        <v>0</v>
      </c>
      <c r="I80" s="628">
        <f t="shared" ca="1" si="12"/>
        <v>0</v>
      </c>
      <c r="J80" s="628">
        <f t="shared" ca="1" si="12"/>
        <v>0</v>
      </c>
      <c r="K80" s="628">
        <f t="shared" ca="1" si="12"/>
        <v>0</v>
      </c>
      <c r="L80" s="628">
        <f t="shared" ca="1" si="12"/>
        <v>0</v>
      </c>
      <c r="M80" s="628">
        <f t="shared" ca="1" si="12"/>
        <v>0</v>
      </c>
      <c r="N80" s="629">
        <f t="shared" ref="N80" ca="1" si="21">SUM(D80:M80)</f>
        <v>0</v>
      </c>
      <c r="O80" s="358"/>
      <c r="P80" s="359"/>
    </row>
    <row r="81" spans="1:16" hidden="1">
      <c r="A81" s="535">
        <v>100</v>
      </c>
      <c r="B81" s="568">
        <v>68</v>
      </c>
      <c r="C81" s="569" t="str">
        <f t="shared" ca="1" si="3"/>
        <v/>
      </c>
      <c r="D81" s="578">
        <f ca="1">INDIRECT(D$1&amp;"!"&amp;VLOOKUP($C$3,mdr,2,0)&amp;$A81)</f>
        <v>0</v>
      </c>
      <c r="E81" s="579">
        <f t="shared" ca="1" si="12"/>
        <v>0</v>
      </c>
      <c r="F81" s="579">
        <f t="shared" ca="1" si="12"/>
        <v>0</v>
      </c>
      <c r="G81" s="579">
        <f t="shared" ca="1" si="12"/>
        <v>0</v>
      </c>
      <c r="H81" s="579">
        <f t="shared" ca="1" si="12"/>
        <v>0</v>
      </c>
      <c r="I81" s="579">
        <f t="shared" ca="1" si="12"/>
        <v>0</v>
      </c>
      <c r="J81" s="579">
        <f t="shared" ca="1" si="12"/>
        <v>0</v>
      </c>
      <c r="K81" s="579">
        <f t="shared" ca="1" si="12"/>
        <v>0</v>
      </c>
      <c r="L81" s="579">
        <f t="shared" ca="1" si="12"/>
        <v>0</v>
      </c>
      <c r="M81" s="579">
        <f t="shared" ca="1" si="12"/>
        <v>0</v>
      </c>
      <c r="N81" s="580">
        <f t="shared" ca="1" si="2"/>
        <v>0</v>
      </c>
      <c r="O81" s="361"/>
      <c r="P81" s="362"/>
    </row>
    <row r="82" spans="1:16">
      <c r="A82" s="535"/>
      <c r="C82" s="144" t="s">
        <v>114</v>
      </c>
      <c r="O82" s="358"/>
      <c r="P82" s="359"/>
    </row>
    <row r="83" spans="1:16">
      <c r="A83" s="536"/>
      <c r="B83" s="361"/>
      <c r="C83" s="361"/>
      <c r="D83" s="361"/>
      <c r="E83" s="361"/>
      <c r="F83" s="361"/>
      <c r="G83" s="361"/>
      <c r="H83" s="361"/>
      <c r="I83" s="361"/>
      <c r="J83" s="361"/>
      <c r="K83" s="361"/>
      <c r="L83" s="361"/>
      <c r="M83" s="361"/>
      <c r="N83" s="361"/>
      <c r="O83" s="361"/>
      <c r="P83" s="362"/>
    </row>
    <row r="84" spans="1:16">
      <c r="B84" s="358"/>
      <c r="C84" s="358"/>
      <c r="D84" s="358"/>
      <c r="E84" s="358"/>
      <c r="F84" s="358"/>
      <c r="G84" s="358"/>
      <c r="H84" s="358"/>
      <c r="I84" s="358"/>
      <c r="J84" s="358"/>
      <c r="K84" s="358"/>
      <c r="L84" s="358"/>
      <c r="M84" s="358"/>
      <c r="N84" s="358"/>
      <c r="O84" s="358"/>
      <c r="P84" s="359"/>
    </row>
    <row r="85" spans="1:16">
      <c r="B85" s="361"/>
      <c r="C85" s="361"/>
      <c r="D85" s="361"/>
      <c r="E85" s="361"/>
      <c r="F85" s="361"/>
      <c r="G85" s="361"/>
      <c r="H85" s="361"/>
      <c r="I85" s="361"/>
      <c r="J85" s="361"/>
      <c r="K85" s="361"/>
      <c r="L85" s="361"/>
      <c r="M85" s="361"/>
      <c r="N85" s="361"/>
      <c r="O85" s="361"/>
      <c r="P85" s="362"/>
    </row>
    <row r="86" spans="1:16">
      <c r="B86" s="358"/>
      <c r="C86" s="358"/>
      <c r="D86" s="358"/>
      <c r="E86" s="358"/>
      <c r="F86" s="358"/>
      <c r="G86" s="358"/>
      <c r="H86" s="358"/>
      <c r="I86" s="358"/>
      <c r="J86" s="358"/>
      <c r="K86" s="358"/>
      <c r="L86" s="358"/>
      <c r="M86" s="358"/>
      <c r="N86" s="358"/>
      <c r="O86" s="358"/>
      <c r="P86" s="359"/>
    </row>
  </sheetData>
  <sheetProtection sheet="1" formatCells="0" formatColumns="0" formatRows="0"/>
  <phoneticPr fontId="10" type="noConversion"/>
  <printOptions horizontalCentered="1" verticalCentered="1"/>
  <pageMargins left="0.75000000000000011" right="0.75000000000000011" top="1" bottom="1" header="0.5" footer="0.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pageSetUpPr fitToPage="1"/>
  </sheetPr>
  <dimension ref="A1:K77"/>
  <sheetViews>
    <sheetView showZeros="0" topLeftCell="A44" zoomScale="140" workbookViewId="0">
      <selection activeCell="D73" sqref="D73"/>
    </sheetView>
  </sheetViews>
  <sheetFormatPr baseColWidth="10" defaultRowHeight="13"/>
  <cols>
    <col min="1" max="1" width="6" style="30" customWidth="1"/>
    <col min="2" max="2" width="3.85546875" style="30" customWidth="1"/>
    <col min="3" max="3" width="32" style="30" customWidth="1"/>
    <col min="4" max="4" width="36.85546875" style="30" customWidth="1"/>
    <col min="5" max="5" width="13.5703125" style="30" customWidth="1"/>
    <col min="6" max="6" width="12.5703125" style="30" customWidth="1"/>
    <col min="7" max="8" width="10.7109375" style="30"/>
    <col min="9" max="9" width="27.7109375" style="30" bestFit="1" customWidth="1"/>
    <col min="10" max="11" width="6.140625" style="30" customWidth="1"/>
    <col min="12" max="16384" width="10.7109375" style="30"/>
  </cols>
  <sheetData>
    <row r="1" spans="1:11">
      <c r="B1" s="334" t="s">
        <v>76</v>
      </c>
      <c r="C1" s="107" t="s">
        <v>136</v>
      </c>
      <c r="D1" s="30" t="s">
        <v>169</v>
      </c>
      <c r="F1" s="110" t="s">
        <v>222</v>
      </c>
      <c r="G1" s="110"/>
    </row>
    <row r="2" spans="1:11">
      <c r="B2" s="334" t="s">
        <v>77</v>
      </c>
      <c r="C2" s="108" t="s">
        <v>297</v>
      </c>
      <c r="D2" s="30" t="s">
        <v>250</v>
      </c>
      <c r="F2" s="110" t="s">
        <v>240</v>
      </c>
      <c r="G2" s="110"/>
    </row>
    <row r="3" spans="1:11">
      <c r="F3" s="110" t="s">
        <v>241</v>
      </c>
      <c r="G3" s="110"/>
    </row>
    <row r="4" spans="1:11" ht="25" customHeight="1">
      <c r="A4" s="111">
        <v>1</v>
      </c>
      <c r="B4" s="115"/>
      <c r="C4" s="115" t="s">
        <v>184</v>
      </c>
      <c r="D4" s="319" t="str">
        <f t="shared" ref="D4:D12" ca="1" si="0">INDIRECT($C$1&amp;"!"&amp;VLOOKUP($C$2,mdr,2,0)&amp;A4)</f>
        <v>Q</v>
      </c>
      <c r="F4" s="699"/>
      <c r="G4" s="700"/>
    </row>
    <row r="5" spans="1:11" ht="14">
      <c r="A5" s="111">
        <v>2</v>
      </c>
      <c r="B5" s="63"/>
      <c r="C5" s="63" t="s">
        <v>171</v>
      </c>
      <c r="D5" s="320" t="str">
        <f t="shared" ca="1" si="0"/>
        <v>Stilling</v>
      </c>
      <c r="F5" s="701"/>
      <c r="G5" s="702"/>
    </row>
    <row r="6" spans="1:11" ht="14">
      <c r="A6" s="111">
        <v>3</v>
      </c>
      <c r="B6" s="117"/>
      <c r="C6" s="117" t="s">
        <v>79</v>
      </c>
      <c r="D6" s="321" t="str">
        <f t="shared" ca="1" si="0"/>
        <v>SEP 25</v>
      </c>
      <c r="F6" s="699"/>
      <c r="G6" s="700"/>
      <c r="J6" s="278" t="s">
        <v>82</v>
      </c>
      <c r="K6" s="279" t="s">
        <v>95</v>
      </c>
    </row>
    <row r="7" spans="1:11" ht="14">
      <c r="A7" s="111">
        <v>12</v>
      </c>
      <c r="B7" s="63"/>
      <c r="C7" s="63" t="s">
        <v>80</v>
      </c>
      <c r="D7" s="320">
        <f t="shared" ca="1" si="0"/>
        <v>0</v>
      </c>
      <c r="F7" s="701"/>
      <c r="G7" s="702"/>
      <c r="J7" s="280" t="s">
        <v>92</v>
      </c>
      <c r="K7" s="281" t="s">
        <v>97</v>
      </c>
    </row>
    <row r="8" spans="1:11" ht="14">
      <c r="A8" s="111">
        <v>4</v>
      </c>
      <c r="B8" s="117"/>
      <c r="C8" s="117" t="s">
        <v>81</v>
      </c>
      <c r="D8" s="322">
        <f t="shared" ca="1" si="0"/>
        <v>1</v>
      </c>
      <c r="F8" s="699"/>
      <c r="G8" s="700"/>
      <c r="J8" s="280" t="s">
        <v>93</v>
      </c>
      <c r="K8" s="281" t="s">
        <v>99</v>
      </c>
    </row>
    <row r="9" spans="1:11" ht="14">
      <c r="A9" s="111">
        <v>10</v>
      </c>
      <c r="B9" s="63"/>
      <c r="C9" s="63" t="str">
        <f ca="1">UPPER(IF(D9&lt;&gt;0,INDIRECT($C$1&amp;"!f"&amp;A9),""))&amp;":"</f>
        <v>PROCENTREGULERING:</v>
      </c>
      <c r="D9" s="657">
        <f ca="1">INDIRECT($C$1&amp;"!"&amp;VLOOKUP($C$2,mdr,2,0)&amp;A9)</f>
        <v>1.2330950000000001</v>
      </c>
      <c r="F9" s="701"/>
      <c r="G9" s="702"/>
      <c r="J9" s="280" t="s">
        <v>94</v>
      </c>
      <c r="K9" s="281" t="s">
        <v>101</v>
      </c>
    </row>
    <row r="10" spans="1:11" ht="14">
      <c r="A10" s="111">
        <v>11</v>
      </c>
      <c r="B10" s="117"/>
      <c r="C10" s="117" t="str">
        <f ca="1">UPPER(IF(D10&lt;&gt;0,INDIRECT($C$1&amp;"!f"&amp;A10),""))&amp;":"</f>
        <v>:</v>
      </c>
      <c r="D10" s="332">
        <f t="shared" ca="1" si="0"/>
        <v>0</v>
      </c>
      <c r="F10" s="699"/>
      <c r="G10" s="700"/>
      <c r="J10" s="280" t="s">
        <v>96</v>
      </c>
      <c r="K10" s="281" t="s">
        <v>103</v>
      </c>
    </row>
    <row r="11" spans="1:11" ht="27" customHeight="1">
      <c r="A11" s="323">
        <v>5</v>
      </c>
      <c r="B11" s="63"/>
      <c r="C11" s="339" t="str">
        <f ca="1">UPPER(IF(D11&lt;&gt;0,INDIRECT($C$1&amp;"!f"&amp;A11),""))&amp;":"</f>
        <v>:</v>
      </c>
      <c r="D11" s="331">
        <f t="shared" ca="1" si="0"/>
        <v>0</v>
      </c>
      <c r="F11" s="701"/>
      <c r="G11" s="702"/>
      <c r="J11" s="280" t="s">
        <v>98</v>
      </c>
      <c r="K11" s="281" t="s">
        <v>105</v>
      </c>
    </row>
    <row r="12" spans="1:11" ht="14">
      <c r="A12" s="111">
        <v>13</v>
      </c>
      <c r="B12" s="117"/>
      <c r="C12" s="117" t="str">
        <f ca="1">UPPER(IF(D12&lt;&gt;0,INDIRECT($C$1&amp;"!f"&amp;A12),""))&amp;":"</f>
        <v>:</v>
      </c>
      <c r="D12" s="703">
        <f t="shared" ca="1" si="0"/>
        <v>0</v>
      </c>
      <c r="F12" s="699"/>
      <c r="G12" s="700"/>
      <c r="J12" s="280" t="s">
        <v>100</v>
      </c>
      <c r="K12" s="281" t="s">
        <v>107</v>
      </c>
    </row>
    <row r="13" spans="1:11" ht="14">
      <c r="B13" s="333" t="s">
        <v>183</v>
      </c>
      <c r="C13" s="63"/>
      <c r="D13" s="320"/>
      <c r="E13" s="145"/>
      <c r="F13" s="701"/>
      <c r="G13" s="702"/>
      <c r="J13" s="280" t="s">
        <v>102</v>
      </c>
      <c r="K13" s="281" t="s">
        <v>109</v>
      </c>
    </row>
    <row r="14" spans="1:11" ht="14">
      <c r="A14" s="111">
        <v>51</v>
      </c>
      <c r="B14" s="440">
        <v>1</v>
      </c>
      <c r="C14" s="441" t="str">
        <f t="shared" ref="C14:C73" ca="1" si="1">IF(E14&lt;&gt;0,INDIRECT($C$1&amp;"!f"&amp;A14),"")</f>
        <v/>
      </c>
      <c r="D14" s="442" t="str">
        <f t="shared" ref="D14:D25" ca="1" si="2">IF(E14&lt;&gt;0,INDIRECT($C$1&amp;"!"&amp;VLOOKUP($C$2,mdr,2,0)&amp;A14+110),"")</f>
        <v/>
      </c>
      <c r="E14" s="443">
        <f t="shared" ref="E14:E53" ca="1" si="3">INDIRECT($C$1&amp;"!"&amp;VLOOKUP($C$2,mdr,2,0)&amp;A14)</f>
        <v>0</v>
      </c>
      <c r="F14" s="699"/>
      <c r="G14" s="700"/>
      <c r="J14" s="280" t="s">
        <v>104</v>
      </c>
      <c r="K14" s="281" t="s">
        <v>111</v>
      </c>
    </row>
    <row r="15" spans="1:11" ht="14">
      <c r="A15" s="111">
        <f>A14+1</f>
        <v>52</v>
      </c>
      <c r="B15" s="444">
        <f>B14+1</f>
        <v>2</v>
      </c>
      <c r="C15" s="445" t="str">
        <f t="shared" ca="1" si="1"/>
        <v/>
      </c>
      <c r="D15" s="446" t="str">
        <f t="shared" ca="1" si="2"/>
        <v/>
      </c>
      <c r="E15" s="447">
        <f t="shared" ca="1" si="3"/>
        <v>0</v>
      </c>
      <c r="F15" s="701"/>
      <c r="G15" s="702"/>
      <c r="J15" s="280" t="s">
        <v>106</v>
      </c>
      <c r="K15" s="281" t="s">
        <v>160</v>
      </c>
    </row>
    <row r="16" spans="1:11" ht="14">
      <c r="A16" s="111">
        <f t="shared" ref="A16:A69" si="4">A15+1</f>
        <v>53</v>
      </c>
      <c r="B16" s="440">
        <f t="shared" ref="B16:B73" si="5">B15+1</f>
        <v>3</v>
      </c>
      <c r="C16" s="441" t="str">
        <f t="shared" ca="1" si="1"/>
        <v/>
      </c>
      <c r="D16" s="442" t="str">
        <f t="shared" ca="1" si="2"/>
        <v/>
      </c>
      <c r="E16" s="443">
        <f t="shared" ca="1" si="3"/>
        <v>0</v>
      </c>
      <c r="F16" s="699"/>
      <c r="G16" s="700"/>
      <c r="J16" s="280" t="s">
        <v>108</v>
      </c>
      <c r="K16" s="281" t="s">
        <v>161</v>
      </c>
    </row>
    <row r="17" spans="1:11" ht="14">
      <c r="A17" s="111">
        <f t="shared" si="4"/>
        <v>54</v>
      </c>
      <c r="B17" s="444">
        <f t="shared" si="5"/>
        <v>4</v>
      </c>
      <c r="C17" s="445" t="str">
        <f t="shared" ca="1" si="1"/>
        <v/>
      </c>
      <c r="D17" s="446" t="str">
        <f t="shared" ca="1" si="2"/>
        <v/>
      </c>
      <c r="E17" s="447">
        <f t="shared" ca="1" si="3"/>
        <v>0</v>
      </c>
      <c r="F17" s="701"/>
      <c r="G17" s="702"/>
      <c r="J17" s="284" t="s">
        <v>110</v>
      </c>
      <c r="K17" s="285" t="s">
        <v>162</v>
      </c>
    </row>
    <row r="18" spans="1:11" ht="14">
      <c r="A18" s="111">
        <f t="shared" si="4"/>
        <v>55</v>
      </c>
      <c r="B18" s="440">
        <f t="shared" si="5"/>
        <v>5</v>
      </c>
      <c r="C18" s="441" t="str">
        <f t="shared" ca="1" si="1"/>
        <v/>
      </c>
      <c r="D18" s="442" t="str">
        <f t="shared" ca="1" si="2"/>
        <v/>
      </c>
      <c r="E18" s="443">
        <f t="shared" ca="1" si="3"/>
        <v>0</v>
      </c>
      <c r="F18" s="699"/>
      <c r="G18" s="700"/>
    </row>
    <row r="19" spans="1:11" ht="14">
      <c r="A19" s="111">
        <f t="shared" si="4"/>
        <v>56</v>
      </c>
      <c r="B19" s="444">
        <f t="shared" si="5"/>
        <v>6</v>
      </c>
      <c r="C19" s="445" t="str">
        <f t="shared" ca="1" si="1"/>
        <v/>
      </c>
      <c r="D19" s="446" t="str">
        <f t="shared" ca="1" si="2"/>
        <v/>
      </c>
      <c r="E19" s="447">
        <f t="shared" ca="1" si="3"/>
        <v>0</v>
      </c>
      <c r="F19" s="701"/>
      <c r="G19" s="702"/>
    </row>
    <row r="20" spans="1:11" ht="14">
      <c r="A20" s="111">
        <f t="shared" si="4"/>
        <v>57</v>
      </c>
      <c r="B20" s="440">
        <f t="shared" si="5"/>
        <v>7</v>
      </c>
      <c r="C20" s="441" t="str">
        <f t="shared" ca="1" si="1"/>
        <v/>
      </c>
      <c r="D20" s="442" t="str">
        <f t="shared" ca="1" si="2"/>
        <v/>
      </c>
      <c r="E20" s="443">
        <f t="shared" ca="1" si="3"/>
        <v>0</v>
      </c>
      <c r="F20" s="699"/>
      <c r="G20" s="700"/>
    </row>
    <row r="21" spans="1:11" ht="14">
      <c r="A21" s="111">
        <f t="shared" si="4"/>
        <v>58</v>
      </c>
      <c r="B21" s="444">
        <f t="shared" si="5"/>
        <v>8</v>
      </c>
      <c r="C21" s="445" t="str">
        <f t="shared" ca="1" si="1"/>
        <v/>
      </c>
      <c r="D21" s="446" t="str">
        <f t="shared" ca="1" si="2"/>
        <v/>
      </c>
      <c r="E21" s="447">
        <f t="shared" ca="1" si="3"/>
        <v>0</v>
      </c>
      <c r="F21" s="701"/>
      <c r="G21" s="702"/>
    </row>
    <row r="22" spans="1:11" ht="14">
      <c r="A22" s="111">
        <f t="shared" si="4"/>
        <v>59</v>
      </c>
      <c r="B22" s="440">
        <f t="shared" si="5"/>
        <v>9</v>
      </c>
      <c r="C22" s="441" t="str">
        <f t="shared" ca="1" si="1"/>
        <v/>
      </c>
      <c r="D22" s="442" t="str">
        <f t="shared" ca="1" si="2"/>
        <v/>
      </c>
      <c r="E22" s="443">
        <f t="shared" ca="1" si="3"/>
        <v>0</v>
      </c>
      <c r="F22" s="699"/>
      <c r="G22" s="700"/>
    </row>
    <row r="23" spans="1:11" ht="14">
      <c r="A23" s="111">
        <f t="shared" si="4"/>
        <v>60</v>
      </c>
      <c r="B23" s="444">
        <f t="shared" si="5"/>
        <v>10</v>
      </c>
      <c r="C23" s="445" t="str">
        <f t="shared" ca="1" si="1"/>
        <v/>
      </c>
      <c r="D23" s="446" t="str">
        <f t="shared" ca="1" si="2"/>
        <v/>
      </c>
      <c r="E23" s="447">
        <f t="shared" ca="1" si="3"/>
        <v>0</v>
      </c>
      <c r="F23" s="701"/>
      <c r="G23" s="702"/>
    </row>
    <row r="24" spans="1:11" ht="14">
      <c r="A24" s="111">
        <f t="shared" si="4"/>
        <v>61</v>
      </c>
      <c r="B24" s="440">
        <f t="shared" si="5"/>
        <v>11</v>
      </c>
      <c r="C24" s="441" t="str">
        <f t="shared" ca="1" si="1"/>
        <v/>
      </c>
      <c r="D24" s="442" t="str">
        <f t="shared" ca="1" si="2"/>
        <v/>
      </c>
      <c r="E24" s="443">
        <f t="shared" ca="1" si="3"/>
        <v>0</v>
      </c>
      <c r="F24" s="699"/>
      <c r="G24" s="700"/>
    </row>
    <row r="25" spans="1:11" ht="14">
      <c r="A25" s="111">
        <f t="shared" si="4"/>
        <v>62</v>
      </c>
      <c r="B25" s="444">
        <f t="shared" si="5"/>
        <v>12</v>
      </c>
      <c r="C25" s="445" t="str">
        <f t="shared" ca="1" si="1"/>
        <v/>
      </c>
      <c r="D25" s="446" t="str">
        <f t="shared" ca="1" si="2"/>
        <v/>
      </c>
      <c r="E25" s="447">
        <f t="shared" ca="1" si="3"/>
        <v>0</v>
      </c>
      <c r="F25" s="701"/>
      <c r="G25" s="702"/>
    </row>
    <row r="26" spans="1:11" ht="14">
      <c r="A26" s="111">
        <f t="shared" si="4"/>
        <v>63</v>
      </c>
      <c r="B26" s="440">
        <f t="shared" si="5"/>
        <v>13</v>
      </c>
      <c r="C26" s="441" t="str">
        <f t="shared" ca="1" si="1"/>
        <v/>
      </c>
      <c r="D26" s="442"/>
      <c r="E26" s="443">
        <f t="shared" ca="1" si="3"/>
        <v>0</v>
      </c>
      <c r="F26" s="699"/>
      <c r="G26" s="700"/>
    </row>
    <row r="27" spans="1:11" ht="15" customHeight="1">
      <c r="A27" s="535">
        <f t="shared" si="4"/>
        <v>64</v>
      </c>
      <c r="B27" s="444">
        <f t="shared" si="5"/>
        <v>14</v>
      </c>
      <c r="C27" s="798" t="str">
        <f t="shared" ca="1" si="1"/>
        <v/>
      </c>
      <c r="D27" s="799"/>
      <c r="E27" s="447">
        <f t="shared" ca="1" si="3"/>
        <v>0</v>
      </c>
      <c r="F27" s="701"/>
      <c r="G27" s="702"/>
    </row>
    <row r="28" spans="1:11" ht="15" customHeight="1">
      <c r="A28" s="535">
        <f t="shared" si="4"/>
        <v>65</v>
      </c>
      <c r="B28" s="529">
        <v>15</v>
      </c>
      <c r="C28" s="800" t="str">
        <f t="shared" ca="1" si="1"/>
        <v/>
      </c>
      <c r="D28" s="801"/>
      <c r="E28" s="443">
        <f t="shared" ca="1" si="3"/>
        <v>0</v>
      </c>
      <c r="F28" s="701"/>
      <c r="G28" s="702"/>
    </row>
    <row r="29" spans="1:11" ht="14">
      <c r="A29" s="535">
        <f t="shared" si="4"/>
        <v>66</v>
      </c>
      <c r="B29" s="444">
        <v>16</v>
      </c>
      <c r="C29" s="445" t="str">
        <f t="shared" ref="C29:C30" ca="1" si="6">IF(E29&lt;&gt;0,INDIRECT($C$1&amp;"!f"&amp;A29),"")</f>
        <v/>
      </c>
      <c r="D29" s="448"/>
      <c r="E29" s="447">
        <f t="shared" ref="E29:E30" ca="1" si="7">INDIRECT($C$1&amp;"!"&amp;VLOOKUP($C$2,mdr,2,0)&amp;A29)</f>
        <v>0</v>
      </c>
      <c r="F29" s="699"/>
      <c r="G29" s="700"/>
    </row>
    <row r="30" spans="1:11" ht="14">
      <c r="A30" s="535">
        <f t="shared" si="4"/>
        <v>67</v>
      </c>
      <c r="B30" s="529">
        <f t="shared" si="5"/>
        <v>17</v>
      </c>
      <c r="C30" s="441" t="str">
        <f t="shared" ca="1" si="6"/>
        <v/>
      </c>
      <c r="D30" s="539"/>
      <c r="E30" s="443">
        <f t="shared" ca="1" si="7"/>
        <v>0</v>
      </c>
      <c r="F30" s="701"/>
      <c r="G30" s="702"/>
    </row>
    <row r="31" spans="1:11" ht="14">
      <c r="A31" s="535">
        <f t="shared" si="4"/>
        <v>68</v>
      </c>
      <c r="B31" s="444">
        <f t="shared" si="5"/>
        <v>18</v>
      </c>
      <c r="C31" s="445" t="str">
        <f t="shared" ref="C31:C41" ca="1" si="8">IF(E31&lt;&gt;0,INDIRECT($C$1&amp;"!f"&amp;A31),"")</f>
        <v/>
      </c>
      <c r="D31" s="448"/>
      <c r="E31" s="447">
        <f t="shared" ref="E31:E41" ca="1" si="9">INDIRECT($C$1&amp;"!"&amp;VLOOKUP($C$2,mdr,2,0)&amp;A31)</f>
        <v>0</v>
      </c>
      <c r="F31" s="699"/>
      <c r="G31" s="700"/>
    </row>
    <row r="32" spans="1:11" ht="14">
      <c r="A32" s="535">
        <f t="shared" si="4"/>
        <v>69</v>
      </c>
      <c r="B32" s="529">
        <f t="shared" si="5"/>
        <v>19</v>
      </c>
      <c r="C32" s="530" t="str">
        <f t="shared" ca="1" si="8"/>
        <v/>
      </c>
      <c r="D32" s="531"/>
      <c r="E32" s="532">
        <f ca="1">IF(INDIRECT($C$1&amp;"!"&amp;VLOOKUP($C$2,mdr,2,0)&amp;A32)&lt;&gt;0,MIN(8000,INDIRECT($C$1&amp;"!"&amp;VLOOKUP($C$2,mdr,2,0)&amp;A32)),0)</f>
        <v>0</v>
      </c>
      <c r="F32" s="701"/>
      <c r="G32" s="702"/>
    </row>
    <row r="33" spans="1:8" ht="14">
      <c r="A33" s="535">
        <f t="shared" si="4"/>
        <v>70</v>
      </c>
      <c r="B33" s="444">
        <f t="shared" si="5"/>
        <v>20</v>
      </c>
      <c r="C33" s="445" t="str">
        <f t="shared" ca="1" si="8"/>
        <v/>
      </c>
      <c r="D33" s="446"/>
      <c r="E33" s="447">
        <f t="shared" ca="1" si="9"/>
        <v>0</v>
      </c>
      <c r="F33" s="699"/>
      <c r="G33" s="700"/>
    </row>
    <row r="34" spans="1:8" ht="26" customHeight="1">
      <c r="A34" s="535">
        <f t="shared" si="4"/>
        <v>71</v>
      </c>
      <c r="B34" s="529">
        <f t="shared" si="5"/>
        <v>21</v>
      </c>
      <c r="C34" s="567" t="str">
        <f t="shared" ca="1" si="8"/>
        <v/>
      </c>
      <c r="D34" s="531"/>
      <c r="E34" s="532">
        <f t="shared" ca="1" si="9"/>
        <v>0</v>
      </c>
      <c r="F34" s="701"/>
      <c r="G34" s="702"/>
    </row>
    <row r="35" spans="1:8" ht="14">
      <c r="A35" s="535">
        <f t="shared" si="4"/>
        <v>72</v>
      </c>
      <c r="B35" s="444">
        <f t="shared" si="5"/>
        <v>22</v>
      </c>
      <c r="C35" s="649" t="str">
        <f t="shared" ca="1" si="8"/>
        <v/>
      </c>
      <c r="D35" s="446"/>
      <c r="E35" s="447">
        <f t="shared" ca="1" si="9"/>
        <v>0</v>
      </c>
      <c r="F35" s="699"/>
      <c r="G35" s="700"/>
    </row>
    <row r="36" spans="1:8" ht="14">
      <c r="A36" s="535">
        <f t="shared" si="4"/>
        <v>73</v>
      </c>
      <c r="B36" s="529">
        <f t="shared" si="5"/>
        <v>23</v>
      </c>
      <c r="C36" s="530" t="str">
        <f t="shared" ca="1" si="8"/>
        <v/>
      </c>
      <c r="D36" s="531"/>
      <c r="E36" s="532">
        <f t="shared" ca="1" si="9"/>
        <v>0</v>
      </c>
      <c r="F36" s="701"/>
      <c r="G36" s="702"/>
    </row>
    <row r="37" spans="1:8" ht="14">
      <c r="A37" s="535">
        <f t="shared" si="4"/>
        <v>74</v>
      </c>
      <c r="B37" s="658">
        <f t="shared" si="5"/>
        <v>24</v>
      </c>
      <c r="C37" s="659" t="str">
        <f t="shared" ca="1" si="8"/>
        <v/>
      </c>
      <c r="D37" s="660"/>
      <c r="E37" s="661">
        <f t="shared" ca="1" si="9"/>
        <v>0</v>
      </c>
      <c r="F37" s="699"/>
      <c r="G37" s="700"/>
    </row>
    <row r="38" spans="1:8" ht="14">
      <c r="A38" s="535">
        <f t="shared" si="4"/>
        <v>75</v>
      </c>
      <c r="B38" s="449">
        <f t="shared" si="5"/>
        <v>25</v>
      </c>
      <c r="C38" s="450" t="str">
        <f t="shared" ca="1" si="8"/>
        <v/>
      </c>
      <c r="D38" s="451" t="str">
        <f t="shared" ref="D38:D53" ca="1" si="10">IF(E38&lt;&gt;0,INDIRECT($C$1&amp;"!"&amp;VLOOKUP($C$2,mdr,2,0)&amp;A38+106),"")</f>
        <v/>
      </c>
      <c r="E38" s="452">
        <f ca="1">IF(ISNUMBER(INDIRECT($C$1&amp;"!"&amp;VLOOKUP($C$2,mdr,2,0)&amp;A38)),INDIRECT($C$1&amp;"!"&amp;VLOOKUP($C$2,mdr,2,0)&amp;A38),0)</f>
        <v>0</v>
      </c>
      <c r="F38" s="701"/>
      <c r="G38" s="702"/>
    </row>
    <row r="39" spans="1:8" ht="14">
      <c r="A39" s="535">
        <f t="shared" si="4"/>
        <v>76</v>
      </c>
      <c r="B39" s="453">
        <f t="shared" si="5"/>
        <v>26</v>
      </c>
      <c r="C39" s="454" t="str">
        <f t="shared" ca="1" si="8"/>
        <v/>
      </c>
      <c r="D39" s="455" t="str">
        <f t="shared" ca="1" si="10"/>
        <v/>
      </c>
      <c r="E39" s="456">
        <f t="shared" ca="1" si="9"/>
        <v>0</v>
      </c>
      <c r="F39" s="699"/>
      <c r="G39" s="700"/>
    </row>
    <row r="40" spans="1:8" ht="14">
      <c r="A40" s="535">
        <f t="shared" si="4"/>
        <v>77</v>
      </c>
      <c r="B40" s="449">
        <f t="shared" si="5"/>
        <v>27</v>
      </c>
      <c r="C40" s="450" t="str">
        <f t="shared" ca="1" si="8"/>
        <v/>
      </c>
      <c r="D40" s="451" t="str">
        <f t="shared" ca="1" si="10"/>
        <v/>
      </c>
      <c r="E40" s="452">
        <f t="shared" ca="1" si="9"/>
        <v>0</v>
      </c>
      <c r="F40" s="699"/>
      <c r="G40" s="702"/>
    </row>
    <row r="41" spans="1:8" ht="14">
      <c r="A41" s="535">
        <f t="shared" si="4"/>
        <v>78</v>
      </c>
      <c r="B41" s="453">
        <f t="shared" si="5"/>
        <v>28</v>
      </c>
      <c r="C41" s="454" t="str">
        <f t="shared" ca="1" si="8"/>
        <v/>
      </c>
      <c r="D41" s="455" t="str">
        <f t="shared" ca="1" si="10"/>
        <v/>
      </c>
      <c r="E41" s="456">
        <f t="shared" ca="1" si="9"/>
        <v>0</v>
      </c>
      <c r="F41" s="699"/>
      <c r="G41" s="700"/>
    </row>
    <row r="42" spans="1:8" ht="14">
      <c r="A42" s="535">
        <f t="shared" si="4"/>
        <v>79</v>
      </c>
      <c r="B42" s="664">
        <f t="shared" si="5"/>
        <v>29</v>
      </c>
      <c r="C42" s="665" t="str">
        <f t="shared" ca="1" si="1"/>
        <v/>
      </c>
      <c r="D42" s="451" t="str">
        <f t="shared" ca="1" si="10"/>
        <v/>
      </c>
      <c r="E42" s="452">
        <f t="shared" ca="1" si="3"/>
        <v>0</v>
      </c>
      <c r="F42" s="699"/>
      <c r="G42" s="702"/>
    </row>
    <row r="43" spans="1:8" ht="14">
      <c r="A43" s="535">
        <f t="shared" si="4"/>
        <v>80</v>
      </c>
      <c r="B43" s="666">
        <f t="shared" si="5"/>
        <v>30</v>
      </c>
      <c r="C43" s="667" t="str">
        <f t="shared" ca="1" si="1"/>
        <v/>
      </c>
      <c r="D43" s="455" t="str">
        <f t="shared" ca="1" si="10"/>
        <v/>
      </c>
      <c r="E43" s="456">
        <f ca="1">INDIRECT($C$1&amp;"!"&amp;VLOOKUP($C$2,mdr,2,0)&amp;A43)</f>
        <v>0</v>
      </c>
      <c r="F43" s="699"/>
      <c r="G43" s="700"/>
    </row>
    <row r="44" spans="1:8" ht="14">
      <c r="A44" s="535">
        <f t="shared" si="4"/>
        <v>81</v>
      </c>
      <c r="B44" s="459">
        <v>31</v>
      </c>
      <c r="C44" s="665" t="str">
        <f t="shared" ca="1" si="1"/>
        <v/>
      </c>
      <c r="D44" s="451" t="str">
        <f t="shared" ca="1" si="10"/>
        <v/>
      </c>
      <c r="E44" s="452">
        <f ca="1">INDIRECT($C$1&amp;"!"&amp;VLOOKUP($C$2,mdr,2,0)&amp;A44)</f>
        <v>0</v>
      </c>
      <c r="F44" s="699"/>
      <c r="G44" s="702"/>
    </row>
    <row r="45" spans="1:8" ht="14">
      <c r="A45" s="535">
        <f t="shared" si="4"/>
        <v>82</v>
      </c>
      <c r="B45" s="668">
        <v>31</v>
      </c>
      <c r="C45" s="670" t="str">
        <f t="shared" ca="1" si="1"/>
        <v/>
      </c>
      <c r="D45" s="669" t="str">
        <f t="shared" ca="1" si="10"/>
        <v/>
      </c>
      <c r="E45" s="671">
        <f ca="1">INDIRECT($C$1&amp;"!"&amp;VLOOKUP($C$2,mdr,2,0)&amp;A45)</f>
        <v>0</v>
      </c>
      <c r="F45" s="699"/>
      <c r="G45" s="702"/>
      <c r="H45" s="566"/>
    </row>
    <row r="46" spans="1:8" ht="14">
      <c r="A46" s="535">
        <f t="shared" si="4"/>
        <v>83</v>
      </c>
      <c r="B46" s="449">
        <f t="shared" si="5"/>
        <v>32</v>
      </c>
      <c r="C46" s="450" t="str">
        <f t="shared" ca="1" si="1"/>
        <v/>
      </c>
      <c r="D46" s="451" t="str">
        <f t="shared" ca="1" si="10"/>
        <v/>
      </c>
      <c r="E46" s="452">
        <f t="shared" ca="1" si="3"/>
        <v>0</v>
      </c>
      <c r="F46" s="699"/>
      <c r="G46" s="700"/>
    </row>
    <row r="47" spans="1:8" ht="14">
      <c r="A47" s="535">
        <f t="shared" si="4"/>
        <v>84</v>
      </c>
      <c r="B47" s="453">
        <f t="shared" si="5"/>
        <v>33</v>
      </c>
      <c r="C47" s="454" t="str">
        <f t="shared" ca="1" si="1"/>
        <v/>
      </c>
      <c r="D47" s="455" t="str">
        <f t="shared" ca="1" si="10"/>
        <v/>
      </c>
      <c r="E47" s="456">
        <f t="shared" ca="1" si="3"/>
        <v>0</v>
      </c>
      <c r="F47" s="699"/>
      <c r="G47" s="702"/>
    </row>
    <row r="48" spans="1:8" ht="14">
      <c r="A48" s="535">
        <f t="shared" si="4"/>
        <v>85</v>
      </c>
      <c r="B48" s="449">
        <f t="shared" si="5"/>
        <v>34</v>
      </c>
      <c r="C48" s="450" t="str">
        <f t="shared" ca="1" si="1"/>
        <v/>
      </c>
      <c r="D48" s="451" t="str">
        <f t="shared" ca="1" si="10"/>
        <v/>
      </c>
      <c r="E48" s="452">
        <f t="shared" ca="1" si="3"/>
        <v>0</v>
      </c>
      <c r="F48" s="699"/>
      <c r="G48" s="700"/>
    </row>
    <row r="49" spans="1:8" ht="14">
      <c r="A49" s="535">
        <f t="shared" si="4"/>
        <v>86</v>
      </c>
      <c r="B49" s="453">
        <f t="shared" si="5"/>
        <v>35</v>
      </c>
      <c r="C49" s="454" t="str">
        <f t="shared" ca="1" si="1"/>
        <v/>
      </c>
      <c r="D49" s="455" t="str">
        <f t="shared" ca="1" si="10"/>
        <v/>
      </c>
      <c r="E49" s="456">
        <f t="shared" ca="1" si="3"/>
        <v>0</v>
      </c>
      <c r="F49" s="699"/>
      <c r="G49" s="702"/>
    </row>
    <row r="50" spans="1:8" ht="14">
      <c r="A50" s="535">
        <f t="shared" si="4"/>
        <v>87</v>
      </c>
      <c r="B50" s="449">
        <f t="shared" si="5"/>
        <v>36</v>
      </c>
      <c r="C50" s="450" t="str">
        <f t="shared" ca="1" si="1"/>
        <v/>
      </c>
      <c r="D50" s="451" t="str">
        <f t="shared" ca="1" si="10"/>
        <v/>
      </c>
      <c r="E50" s="452">
        <f t="shared" ca="1" si="3"/>
        <v>0</v>
      </c>
      <c r="F50" s="699"/>
      <c r="G50" s="700"/>
    </row>
    <row r="51" spans="1:8" ht="14">
      <c r="A51" s="535">
        <f t="shared" si="4"/>
        <v>88</v>
      </c>
      <c r="B51" s="453">
        <f t="shared" si="5"/>
        <v>37</v>
      </c>
      <c r="C51" s="454" t="str">
        <f t="shared" ca="1" si="1"/>
        <v/>
      </c>
      <c r="D51" s="455" t="str">
        <f t="shared" ca="1" si="10"/>
        <v/>
      </c>
      <c r="E51" s="456">
        <f t="shared" ca="1" si="3"/>
        <v>0</v>
      </c>
      <c r="F51" s="699"/>
      <c r="G51" s="702"/>
    </row>
    <row r="52" spans="1:8" ht="17" customHeight="1">
      <c r="A52" s="535">
        <f t="shared" si="4"/>
        <v>89</v>
      </c>
      <c r="B52" s="449">
        <f t="shared" si="5"/>
        <v>38</v>
      </c>
      <c r="C52" s="450" t="str">
        <f t="shared" ca="1" si="1"/>
        <v/>
      </c>
      <c r="D52" s="451" t="str">
        <f t="shared" ca="1" si="10"/>
        <v/>
      </c>
      <c r="E52" s="452">
        <f t="shared" ca="1" si="3"/>
        <v>0</v>
      </c>
      <c r="F52" s="699"/>
      <c r="G52" s="700"/>
    </row>
    <row r="53" spans="1:8" ht="14">
      <c r="A53" s="535">
        <f t="shared" si="4"/>
        <v>90</v>
      </c>
      <c r="B53" s="453">
        <f t="shared" si="5"/>
        <v>39</v>
      </c>
      <c r="C53" s="454" t="str">
        <f t="shared" ca="1" si="1"/>
        <v/>
      </c>
      <c r="D53" s="455" t="str">
        <f t="shared" ca="1" si="10"/>
        <v/>
      </c>
      <c r="E53" s="456">
        <f t="shared" ca="1" si="3"/>
        <v>0</v>
      </c>
      <c r="F53" s="699"/>
      <c r="G53" s="702"/>
    </row>
    <row r="54" spans="1:8" ht="14">
      <c r="A54" s="535">
        <f t="shared" si="4"/>
        <v>91</v>
      </c>
      <c r="B54" s="583">
        <f t="shared" si="5"/>
        <v>40</v>
      </c>
      <c r="C54" s="625" t="str">
        <f t="shared" ca="1" si="1"/>
        <v/>
      </c>
      <c r="D54" s="662" t="str">
        <f t="shared" ref="D54" ca="1" si="11">IF(E54&lt;&gt;0,INDIRECT($C$1&amp;"!"&amp;VLOOKUP($C$2,mdr,2,0)&amp;A54+105),"")</f>
        <v/>
      </c>
      <c r="E54" s="663">
        <f t="shared" ref="E54:E70" ca="1" si="12">INDIRECT($C$1&amp;"!"&amp;VLOOKUP($C$2,mdr,2,0)&amp;A54)</f>
        <v>0</v>
      </c>
      <c r="F54" s="699"/>
      <c r="G54" s="700"/>
    </row>
    <row r="55" spans="1:8" ht="14">
      <c r="A55" s="535">
        <f t="shared" si="4"/>
        <v>92</v>
      </c>
      <c r="B55" s="675">
        <f t="shared" si="5"/>
        <v>41</v>
      </c>
      <c r="C55" s="676" t="str">
        <f t="shared" ca="1" si="1"/>
        <v/>
      </c>
      <c r="D55" s="677" t="str">
        <f t="shared" ref="D55:D62" ca="1" si="13">IF(E55&lt;&gt;0,INDIRECT($C$1&amp;"!"&amp;VLOOKUP($C$2,mdr,2,0)&amp;A55+106),"")</f>
        <v/>
      </c>
      <c r="E55" s="678">
        <f t="shared" ca="1" si="12"/>
        <v>0</v>
      </c>
      <c r="F55" s="699"/>
      <c r="G55" s="702"/>
    </row>
    <row r="56" spans="1:8" ht="14">
      <c r="A56" s="535">
        <f t="shared" si="4"/>
        <v>93</v>
      </c>
      <c r="B56" s="687">
        <f t="shared" si="5"/>
        <v>42</v>
      </c>
      <c r="C56" s="688" t="str">
        <f t="shared" ca="1" si="1"/>
        <v/>
      </c>
      <c r="D56" s="689" t="str">
        <f t="shared" ca="1" si="13"/>
        <v/>
      </c>
      <c r="E56" s="690">
        <f t="shared" ca="1" si="12"/>
        <v>0</v>
      </c>
      <c r="F56" s="699"/>
      <c r="G56" s="700"/>
    </row>
    <row r="57" spans="1:8" ht="14">
      <c r="A57" s="535">
        <f t="shared" si="4"/>
        <v>94</v>
      </c>
      <c r="B57" s="679">
        <f t="shared" si="5"/>
        <v>43</v>
      </c>
      <c r="C57" s="680" t="str">
        <f t="shared" ca="1" si="1"/>
        <v/>
      </c>
      <c r="D57" s="681" t="str">
        <f t="shared" ca="1" si="13"/>
        <v/>
      </c>
      <c r="E57" s="682">
        <f t="shared" ca="1" si="12"/>
        <v>0</v>
      </c>
      <c r="F57" s="699"/>
      <c r="G57" s="702"/>
    </row>
    <row r="58" spans="1:8" ht="14">
      <c r="A58" s="535">
        <f t="shared" si="4"/>
        <v>95</v>
      </c>
      <c r="B58" s="687">
        <f t="shared" si="5"/>
        <v>44</v>
      </c>
      <c r="C58" s="688" t="str">
        <f t="shared" ca="1" si="1"/>
        <v/>
      </c>
      <c r="D58" s="689" t="str">
        <f t="shared" ca="1" si="13"/>
        <v/>
      </c>
      <c r="E58" s="690">
        <f t="shared" ca="1" si="12"/>
        <v>0</v>
      </c>
      <c r="F58" s="699"/>
      <c r="G58" s="700"/>
    </row>
    <row r="59" spans="1:8" ht="14">
      <c r="A59" s="535">
        <v>31</v>
      </c>
      <c r="B59" s="675">
        <f t="shared" si="5"/>
        <v>45</v>
      </c>
      <c r="C59" s="676" t="str">
        <f t="shared" ref="C59:C60" ca="1" si="14">IF(E59&lt;&gt;0,INDIRECT($C$1&amp;"!f"&amp;A59),"")</f>
        <v/>
      </c>
      <c r="D59" s="677" t="str">
        <f t="shared" ca="1" si="13"/>
        <v/>
      </c>
      <c r="E59" s="694">
        <f t="shared" ref="E59:E60" ca="1" si="15">INDIRECT($C$1&amp;"!"&amp;VLOOKUP($C$2,mdr,2,0)&amp;A59)</f>
        <v>0</v>
      </c>
      <c r="F59" s="701"/>
      <c r="G59" s="702"/>
    </row>
    <row r="60" spans="1:8" ht="14">
      <c r="A60" s="535">
        <v>32</v>
      </c>
      <c r="B60" s="687">
        <f t="shared" si="5"/>
        <v>46</v>
      </c>
      <c r="C60" s="688" t="str">
        <f t="shared" ca="1" si="14"/>
        <v/>
      </c>
      <c r="D60" s="689" t="str">
        <f t="shared" ca="1" si="13"/>
        <v/>
      </c>
      <c r="E60" s="693">
        <f t="shared" ca="1" si="15"/>
        <v>0</v>
      </c>
      <c r="F60" s="701"/>
      <c r="G60" s="702"/>
    </row>
    <row r="61" spans="1:8" ht="14">
      <c r="A61" s="535">
        <f>A58+1</f>
        <v>96</v>
      </c>
      <c r="B61" s="675">
        <f t="shared" si="5"/>
        <v>47</v>
      </c>
      <c r="C61" s="676" t="str">
        <f t="shared" ca="1" si="1"/>
        <v/>
      </c>
      <c r="D61" s="677" t="str">
        <f t="shared" ca="1" si="13"/>
        <v/>
      </c>
      <c r="E61" s="678">
        <f t="shared" ca="1" si="12"/>
        <v>0</v>
      </c>
      <c r="F61" s="701"/>
      <c r="G61" s="702"/>
      <c r="H61" s="566"/>
    </row>
    <row r="62" spans="1:8">
      <c r="A62" s="535">
        <f t="shared" si="4"/>
        <v>97</v>
      </c>
      <c r="B62" s="687">
        <f t="shared" si="5"/>
        <v>48</v>
      </c>
      <c r="C62" s="697" t="str">
        <f t="shared" ca="1" si="1"/>
        <v/>
      </c>
      <c r="D62" s="689" t="str">
        <f t="shared" ca="1" si="13"/>
        <v/>
      </c>
      <c r="E62" s="698">
        <f t="shared" ca="1" si="12"/>
        <v>0</v>
      </c>
      <c r="F62" s="699"/>
      <c r="G62" s="700"/>
    </row>
    <row r="63" spans="1:8">
      <c r="A63" s="535">
        <v>99</v>
      </c>
      <c r="B63" s="675">
        <f t="shared" si="5"/>
        <v>49</v>
      </c>
      <c r="C63" s="683" t="str">
        <f t="shared" ca="1" si="1"/>
        <v/>
      </c>
      <c r="D63" s="684"/>
      <c r="E63" s="685">
        <f t="shared" ca="1" si="12"/>
        <v>0</v>
      </c>
      <c r="F63" s="701"/>
      <c r="G63" s="702"/>
    </row>
    <row r="64" spans="1:8" ht="14">
      <c r="A64" s="535">
        <f t="shared" si="4"/>
        <v>100</v>
      </c>
      <c r="B64" s="687">
        <f t="shared" si="5"/>
        <v>50</v>
      </c>
      <c r="C64" s="688" t="str">
        <f t="shared" ca="1" si="1"/>
        <v/>
      </c>
      <c r="D64" s="691"/>
      <c r="E64" s="692">
        <f t="shared" ca="1" si="12"/>
        <v>0</v>
      </c>
      <c r="F64" s="699"/>
      <c r="G64" s="700"/>
    </row>
    <row r="65" spans="1:8" ht="14">
      <c r="A65" s="535">
        <f t="shared" si="4"/>
        <v>101</v>
      </c>
      <c r="B65" s="675">
        <f t="shared" si="5"/>
        <v>51</v>
      </c>
      <c r="C65" s="676" t="str">
        <f t="shared" ca="1" si="1"/>
        <v/>
      </c>
      <c r="D65" s="677"/>
      <c r="E65" s="678">
        <f t="shared" ca="1" si="12"/>
        <v>0</v>
      </c>
      <c r="F65" s="701"/>
      <c r="G65" s="702"/>
    </row>
    <row r="66" spans="1:8" ht="14">
      <c r="A66" s="535">
        <f t="shared" si="4"/>
        <v>102</v>
      </c>
      <c r="B66" s="687">
        <f t="shared" si="5"/>
        <v>52</v>
      </c>
      <c r="C66" s="688" t="str">
        <f t="shared" ref="C66:C67" ca="1" si="16">IF(E66&lt;&gt;0,INDIRECT($C$1&amp;"!f"&amp;A66),"")</f>
        <v/>
      </c>
      <c r="D66" s="689"/>
      <c r="E66" s="690">
        <f t="shared" ref="E66:E67" ca="1" si="17">INDIRECT($C$1&amp;"!"&amp;VLOOKUP($C$2,mdr,2,0)&amp;A66)</f>
        <v>0</v>
      </c>
      <c r="F66" s="701"/>
      <c r="G66" s="702"/>
    </row>
    <row r="67" spans="1:8" ht="14">
      <c r="A67" s="535">
        <f t="shared" si="4"/>
        <v>103</v>
      </c>
      <c r="B67" s="675">
        <f t="shared" si="5"/>
        <v>53</v>
      </c>
      <c r="C67" s="676" t="str">
        <f t="shared" ca="1" si="16"/>
        <v/>
      </c>
      <c r="D67" s="677"/>
      <c r="E67" s="686">
        <f t="shared" ca="1" si="17"/>
        <v>0</v>
      </c>
      <c r="F67" s="701"/>
      <c r="G67" s="702"/>
    </row>
    <row r="68" spans="1:8" ht="14">
      <c r="A68" s="535">
        <f t="shared" si="4"/>
        <v>104</v>
      </c>
      <c r="B68" s="687">
        <f t="shared" si="5"/>
        <v>54</v>
      </c>
      <c r="C68" s="688" t="str">
        <f t="shared" ca="1" si="1"/>
        <v/>
      </c>
      <c r="D68" s="689"/>
      <c r="E68" s="695">
        <f t="shared" ca="1" si="12"/>
        <v>0</v>
      </c>
      <c r="F68" s="701"/>
      <c r="G68" s="702"/>
    </row>
    <row r="69" spans="1:8" ht="14">
      <c r="A69" s="535">
        <f t="shared" si="4"/>
        <v>105</v>
      </c>
      <c r="B69" s="675">
        <f t="shared" si="5"/>
        <v>55</v>
      </c>
      <c r="C69" s="676" t="str">
        <f t="shared" ca="1" si="1"/>
        <v/>
      </c>
      <c r="D69" s="677"/>
      <c r="E69" s="678">
        <f t="shared" ca="1" si="12"/>
        <v>0</v>
      </c>
      <c r="F69" s="699"/>
      <c r="G69" s="700"/>
    </row>
    <row r="70" spans="1:8" ht="14">
      <c r="A70" s="535">
        <v>47</v>
      </c>
      <c r="B70" s="687">
        <f t="shared" si="5"/>
        <v>56</v>
      </c>
      <c r="C70" s="688" t="str">
        <f t="shared" ca="1" si="1"/>
        <v/>
      </c>
      <c r="D70" s="689"/>
      <c r="E70" s="690">
        <f t="shared" ca="1" si="12"/>
        <v>0</v>
      </c>
      <c r="F70" s="701"/>
      <c r="G70" s="702"/>
    </row>
    <row r="71" spans="1:8" ht="14">
      <c r="A71" s="535">
        <v>48</v>
      </c>
      <c r="B71" s="675">
        <f t="shared" si="5"/>
        <v>57</v>
      </c>
      <c r="C71" s="676" t="str">
        <f t="shared" ca="1" si="1"/>
        <v/>
      </c>
      <c r="D71" s="677"/>
      <c r="E71" s="678">
        <f t="shared" ref="E71:E73" ca="1" si="18">INDIRECT($C$1&amp;"!"&amp;VLOOKUP($C$2,mdr,2,0)&amp;A71)</f>
        <v>0</v>
      </c>
      <c r="F71" s="699"/>
      <c r="G71" s="700"/>
    </row>
    <row r="72" spans="1:8" ht="14">
      <c r="A72" s="535">
        <v>49</v>
      </c>
      <c r="B72" s="687">
        <f t="shared" si="5"/>
        <v>58</v>
      </c>
      <c r="C72" s="688" t="str">
        <f t="shared" ca="1" si="1"/>
        <v/>
      </c>
      <c r="D72" s="689"/>
      <c r="E72" s="690">
        <f t="shared" ca="1" si="18"/>
        <v>0</v>
      </c>
      <c r="F72" s="701"/>
      <c r="G72" s="702"/>
      <c r="H72" s="566"/>
    </row>
    <row r="73" spans="1:8" ht="14">
      <c r="A73" s="535">
        <v>106</v>
      </c>
      <c r="B73" s="696">
        <f t="shared" si="5"/>
        <v>59</v>
      </c>
      <c r="C73" s="672" t="str">
        <f t="shared" ca="1" si="1"/>
        <v/>
      </c>
      <c r="D73" s="673"/>
      <c r="E73" s="674">
        <f t="shared" ca="1" si="18"/>
        <v>0</v>
      </c>
      <c r="F73" s="699"/>
      <c r="G73" s="700"/>
    </row>
    <row r="74" spans="1:8">
      <c r="A74" s="361"/>
      <c r="B74" s="460"/>
      <c r="C74" s="460"/>
      <c r="D74" s="460"/>
      <c r="E74" s="460"/>
      <c r="F74" s="699"/>
      <c r="G74" s="700"/>
    </row>
    <row r="75" spans="1:8">
      <c r="A75" s="358"/>
      <c r="B75" s="358"/>
      <c r="C75" s="358"/>
      <c r="D75" s="358"/>
      <c r="E75" s="358"/>
      <c r="F75" s="701"/>
      <c r="G75" s="702"/>
    </row>
    <row r="76" spans="1:8">
      <c r="A76" s="361"/>
      <c r="B76" s="361"/>
      <c r="C76" s="361"/>
      <c r="D76" s="361"/>
      <c r="E76" s="361"/>
      <c r="F76" s="699"/>
      <c r="G76" s="700"/>
    </row>
    <row r="77" spans="1:8">
      <c r="A77" s="358"/>
      <c r="B77" s="358"/>
      <c r="C77" s="358"/>
      <c r="D77" s="358"/>
      <c r="E77" s="358"/>
      <c r="F77" s="701"/>
      <c r="G77" s="702"/>
    </row>
  </sheetData>
  <sheetProtection sheet="1" formatCells="0" formatColumns="0" formatRows="0"/>
  <mergeCells count="2">
    <mergeCell ref="C27:D27"/>
    <mergeCell ref="C28:D28"/>
  </mergeCells>
  <phoneticPr fontId="10" type="noConversion"/>
  <printOptions horizontalCentered="1" verticalCentered="1"/>
  <pageMargins left="0.75000000000000011" right="0.75000000000000011" top="1" bottom="1" header="0.5" footer="0.5"/>
  <drawing r:id="rId1"/>
  <legacyDrawing r:id="rId2"/>
  <mc:AlternateContent xmlns:mc="http://schemas.openxmlformats.org/markup-compatibility/2006">
    <mc:Choice Requires="x14">
      <controls>
        <mc:AlternateContent xmlns:mc="http://schemas.openxmlformats.org/markup-compatibility/2006">
          <mc:Choice Requires="x14">
            <control shapeId="212993" r:id="rId3" name="Button 1">
              <controlPr locked="0" defaultSize="0" print="0" autoFill="0" autoPict="0" macro="[0]!Ark7.PrintArk">
                <anchor moveWithCells="1" sizeWithCells="1">
                  <from>
                    <xdr:col>4</xdr:col>
                    <xdr:colOff>50800</xdr:colOff>
                    <xdr:row>3</xdr:row>
                    <xdr:rowOff>50800</xdr:rowOff>
                  </from>
                  <to>
                    <xdr:col>4</xdr:col>
                    <xdr:colOff>1104900</xdr:colOff>
                    <xdr:row>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pageSetUpPr fitToPage="1"/>
  </sheetPr>
  <dimension ref="A1:AK304"/>
  <sheetViews>
    <sheetView tabSelected="1" zoomScale="125" workbookViewId="0">
      <pane xSplit="6" ySplit="3" topLeftCell="G4" activePane="bottomRight" state="frozen"/>
      <selection activeCell="H18" sqref="H18"/>
      <selection pane="topRight" activeCell="H18" sqref="H18"/>
      <selection pane="bottomLeft" activeCell="H18" sqref="H18"/>
      <selection pane="bottomRight" activeCell="G12" sqref="G12"/>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136</v>
      </c>
      <c r="H1" s="175" t="str">
        <f>G1</f>
        <v>Q</v>
      </c>
      <c r="I1" s="175" t="str">
        <f t="shared" ref="I1:R2" si="0">H1</f>
        <v>Q</v>
      </c>
      <c r="J1" s="175" t="str">
        <f t="shared" si="0"/>
        <v>Q</v>
      </c>
      <c r="K1" s="175" t="str">
        <f t="shared" si="0"/>
        <v>Q</v>
      </c>
      <c r="L1" s="175" t="str">
        <f t="shared" si="0"/>
        <v>Q</v>
      </c>
      <c r="M1" s="175" t="str">
        <f t="shared" si="0"/>
        <v>Q</v>
      </c>
      <c r="N1" s="175" t="str">
        <f t="shared" si="0"/>
        <v>Q</v>
      </c>
      <c r="O1" s="175" t="str">
        <f t="shared" si="0"/>
        <v>Q</v>
      </c>
      <c r="P1" s="175" t="str">
        <f t="shared" si="0"/>
        <v>Q</v>
      </c>
      <c r="Q1" s="175" t="str">
        <f t="shared" si="0"/>
        <v>Q</v>
      </c>
      <c r="R1" s="175" t="str">
        <f t="shared" si="0"/>
        <v>Q</v>
      </c>
      <c r="S1" s="586" t="s">
        <v>136</v>
      </c>
      <c r="T1" s="587" t="str">
        <f>S1</f>
        <v>Q</v>
      </c>
      <c r="U1" s="587" t="str">
        <f t="shared" ref="U1:U2" si="1">T1</f>
        <v>Q</v>
      </c>
      <c r="V1" s="587" t="str">
        <f t="shared" ref="V1:V2" si="2">U1</f>
        <v>Q</v>
      </c>
      <c r="W1" s="587" t="str">
        <f t="shared" ref="W1:W2" si="3">V1</f>
        <v>Q</v>
      </c>
      <c r="X1" s="587" t="str">
        <f t="shared" ref="X1:X2" si="4">W1</f>
        <v>Q</v>
      </c>
      <c r="Y1" s="587" t="str">
        <f t="shared" ref="Y1:Y2" si="5">X1</f>
        <v>Q</v>
      </c>
      <c r="Z1" s="587" t="str">
        <f t="shared" ref="Z1:Z2" si="6">Y1</f>
        <v>Q</v>
      </c>
      <c r="AA1" s="587" t="str">
        <f t="shared" ref="AA1:AA2" si="7">Z1</f>
        <v>Q</v>
      </c>
      <c r="AB1" s="587" t="str">
        <f t="shared" ref="AB1:AB2" si="8">AA1</f>
        <v>Q</v>
      </c>
      <c r="AC1" s="587" t="str">
        <f t="shared" ref="AC1:AC2" si="9">AB1</f>
        <v>Q</v>
      </c>
      <c r="AD1" s="587" t="str">
        <f t="shared" ref="AD1:AD2" si="10">AC1</f>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2"/>
        <v>Stilling</v>
      </c>
      <c r="W2" s="587" t="str">
        <f t="shared" si="3"/>
        <v>Stilling</v>
      </c>
      <c r="X2" s="587" t="str">
        <f t="shared" si="4"/>
        <v>Stilling</v>
      </c>
      <c r="Y2" s="587" t="str">
        <f t="shared" si="5"/>
        <v>Stilling</v>
      </c>
      <c r="Z2" s="587" t="str">
        <f t="shared" si="6"/>
        <v>Stilling</v>
      </c>
      <c r="AA2" s="587" t="str">
        <f t="shared" si="7"/>
        <v>Stilling</v>
      </c>
      <c r="AB2" s="587" t="str">
        <f t="shared" si="8"/>
        <v>Stilling</v>
      </c>
      <c r="AC2" s="587" t="str">
        <f t="shared" si="9"/>
        <v>Stilling</v>
      </c>
      <c r="AD2" s="587" t="str">
        <f t="shared" si="10"/>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11">H3</f>
        <v>SEP 25</v>
      </c>
      <c r="U3" s="588" t="str">
        <f t="shared" si="11"/>
        <v>OKT 25</v>
      </c>
      <c r="V3" s="588" t="str">
        <f t="shared" si="11"/>
        <v>NOV 25</v>
      </c>
      <c r="W3" s="588" t="str">
        <f t="shared" si="11"/>
        <v>DEC 25</v>
      </c>
      <c r="X3" s="588" t="str">
        <f t="shared" si="11"/>
        <v>JAN 26</v>
      </c>
      <c r="Y3" s="588" t="str">
        <f t="shared" si="11"/>
        <v>FEB 26</v>
      </c>
      <c r="Z3" s="588" t="str">
        <f t="shared" si="11"/>
        <v>MAR 26</v>
      </c>
      <c r="AA3" s="588" t="str">
        <f t="shared" si="11"/>
        <v>APR 26</v>
      </c>
      <c r="AB3" s="588" t="str">
        <f t="shared" si="11"/>
        <v>MAJ 26</v>
      </c>
      <c r="AC3" s="588" t="str">
        <f t="shared" si="11"/>
        <v>JUN 26</v>
      </c>
      <c r="AD3" s="588" t="str">
        <f t="shared" si="11"/>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12">H4</f>
        <v>1</v>
      </c>
      <c r="J4" s="483">
        <f t="shared" si="12"/>
        <v>1</v>
      </c>
      <c r="K4" s="484">
        <f t="shared" si="12"/>
        <v>1</v>
      </c>
      <c r="L4" s="484">
        <f t="shared" si="12"/>
        <v>1</v>
      </c>
      <c r="M4" s="485">
        <f t="shared" si="12"/>
        <v>1</v>
      </c>
      <c r="N4" s="484">
        <f t="shared" si="12"/>
        <v>1</v>
      </c>
      <c r="O4" s="483">
        <f t="shared" si="12"/>
        <v>1</v>
      </c>
      <c r="P4" s="484">
        <f t="shared" si="12"/>
        <v>1</v>
      </c>
      <c r="Q4" s="483">
        <f t="shared" si="12"/>
        <v>1</v>
      </c>
      <c r="R4" s="484">
        <f t="shared" si="12"/>
        <v>1</v>
      </c>
      <c r="S4" s="590">
        <f>G4</f>
        <v>1</v>
      </c>
      <c r="T4" s="590">
        <f t="shared" si="11"/>
        <v>1</v>
      </c>
      <c r="U4" s="590">
        <f t="shared" si="11"/>
        <v>1</v>
      </c>
      <c r="V4" s="590">
        <f t="shared" si="11"/>
        <v>1</v>
      </c>
      <c r="W4" s="590">
        <f t="shared" si="11"/>
        <v>1</v>
      </c>
      <c r="X4" s="590">
        <f t="shared" si="11"/>
        <v>1</v>
      </c>
      <c r="Y4" s="590">
        <f t="shared" si="11"/>
        <v>1</v>
      </c>
      <c r="Z4" s="590">
        <f t="shared" si="11"/>
        <v>1</v>
      </c>
      <c r="AA4" s="590">
        <f t="shared" si="11"/>
        <v>1</v>
      </c>
      <c r="AB4" s="590">
        <f t="shared" si="11"/>
        <v>1</v>
      </c>
      <c r="AC4" s="590">
        <f t="shared" si="11"/>
        <v>1</v>
      </c>
      <c r="AD4" s="590">
        <f t="shared" si="11"/>
        <v>1</v>
      </c>
      <c r="AE4" s="4" t="s">
        <v>187</v>
      </c>
      <c r="AF4" s="510">
        <v>2</v>
      </c>
      <c r="AG4" s="510"/>
      <c r="AH4" s="27"/>
      <c r="AI4" s="27"/>
      <c r="AJ4" s="27"/>
      <c r="AK4" s="27"/>
    </row>
    <row r="5" spans="1:37" ht="24" customHeight="1">
      <c r="A5" s="792"/>
      <c r="B5" s="3">
        <f>B4+1</f>
        <v>5</v>
      </c>
      <c r="C5" s="159"/>
      <c r="D5" s="160"/>
      <c r="E5" s="161"/>
      <c r="F5" s="422" t="s">
        <v>179</v>
      </c>
      <c r="G5" s="501"/>
      <c r="H5" s="178">
        <f t="shared" ref="H5:R5" si="13">$G5</f>
        <v>0</v>
      </c>
      <c r="I5" s="178">
        <f t="shared" si="13"/>
        <v>0</v>
      </c>
      <c r="J5" s="178">
        <f t="shared" si="13"/>
        <v>0</v>
      </c>
      <c r="K5" s="178">
        <f t="shared" si="13"/>
        <v>0</v>
      </c>
      <c r="L5" s="178">
        <f t="shared" si="13"/>
        <v>0</v>
      </c>
      <c r="M5" s="178">
        <f t="shared" si="13"/>
        <v>0</v>
      </c>
      <c r="N5" s="178">
        <f t="shared" si="13"/>
        <v>0</v>
      </c>
      <c r="O5" s="178">
        <f t="shared" si="13"/>
        <v>0</v>
      </c>
      <c r="P5" s="178">
        <f t="shared" si="13"/>
        <v>0</v>
      </c>
      <c r="Q5" s="178">
        <f t="shared" si="13"/>
        <v>0</v>
      </c>
      <c r="R5" s="178">
        <f t="shared" si="13"/>
        <v>0</v>
      </c>
      <c r="S5" s="616">
        <f>G5</f>
        <v>0</v>
      </c>
      <c r="T5" s="616">
        <f t="shared" si="11"/>
        <v>0</v>
      </c>
      <c r="U5" s="616">
        <f t="shared" si="11"/>
        <v>0</v>
      </c>
      <c r="V5" s="616">
        <f t="shared" si="11"/>
        <v>0</v>
      </c>
      <c r="W5" s="616">
        <f t="shared" si="11"/>
        <v>0</v>
      </c>
      <c r="X5" s="616">
        <f t="shared" si="11"/>
        <v>0</v>
      </c>
      <c r="Y5" s="616">
        <f t="shared" si="11"/>
        <v>0</v>
      </c>
      <c r="Z5" s="616">
        <f t="shared" si="11"/>
        <v>0</v>
      </c>
      <c r="AA5" s="616">
        <f t="shared" si="11"/>
        <v>0</v>
      </c>
      <c r="AB5" s="616">
        <f t="shared" si="11"/>
        <v>0</v>
      </c>
      <c r="AC5" s="616">
        <f t="shared" si="11"/>
        <v>0</v>
      </c>
      <c r="AD5" s="616">
        <f t="shared" si="11"/>
        <v>0</v>
      </c>
      <c r="AE5" s="2" t="s">
        <v>253</v>
      </c>
      <c r="AF5" s="510">
        <v>3</v>
      </c>
      <c r="AG5" s="510"/>
      <c r="AH5" s="27"/>
      <c r="AI5" s="27"/>
      <c r="AJ5" s="27"/>
      <c r="AK5" s="27"/>
    </row>
    <row r="6" spans="1:37" ht="12" customHeight="1">
      <c r="A6" s="792"/>
      <c r="B6" s="221">
        <f t="shared" ref="B6" si="14">B5+1</f>
        <v>6</v>
      </c>
      <c r="C6" s="168"/>
      <c r="D6" s="169"/>
      <c r="E6" s="170"/>
      <c r="F6" s="422" t="s">
        <v>140</v>
      </c>
      <c r="G6" s="503" t="s">
        <v>260</v>
      </c>
      <c r="H6" s="621" t="str">
        <f>G6</f>
        <v>Ja</v>
      </c>
      <c r="I6" s="621" t="str">
        <f t="shared" ref="I6:R6" si="15">H6</f>
        <v>Ja</v>
      </c>
      <c r="J6" s="621" t="str">
        <f t="shared" si="15"/>
        <v>Ja</v>
      </c>
      <c r="K6" s="621" t="str">
        <f t="shared" si="15"/>
        <v>Ja</v>
      </c>
      <c r="L6" s="621" t="str">
        <f t="shared" si="15"/>
        <v>Ja</v>
      </c>
      <c r="M6" s="621" t="str">
        <f t="shared" si="15"/>
        <v>Ja</v>
      </c>
      <c r="N6" s="621" t="str">
        <f t="shared" si="15"/>
        <v>Ja</v>
      </c>
      <c r="O6" s="621" t="str">
        <f t="shared" si="15"/>
        <v>Ja</v>
      </c>
      <c r="P6" s="621" t="str">
        <f t="shared" si="15"/>
        <v>Ja</v>
      </c>
      <c r="Q6" s="621" t="str">
        <f t="shared" si="15"/>
        <v>Ja</v>
      </c>
      <c r="R6" s="621" t="str">
        <f t="shared" si="15"/>
        <v>Ja</v>
      </c>
      <c r="S6" s="590" t="str">
        <f>G6</f>
        <v>Ja</v>
      </c>
      <c r="T6" s="590" t="str">
        <f t="shared" si="11"/>
        <v>Ja</v>
      </c>
      <c r="U6" s="590" t="str">
        <f t="shared" si="11"/>
        <v>Ja</v>
      </c>
      <c r="V6" s="590" t="str">
        <f t="shared" si="11"/>
        <v>Ja</v>
      </c>
      <c r="W6" s="590" t="str">
        <f t="shared" si="11"/>
        <v>Ja</v>
      </c>
      <c r="X6" s="590" t="str">
        <f t="shared" si="11"/>
        <v>Ja</v>
      </c>
      <c r="Y6" s="590" t="str">
        <f t="shared" si="11"/>
        <v>Ja</v>
      </c>
      <c r="Z6" s="590" t="str">
        <f t="shared" si="11"/>
        <v>Ja</v>
      </c>
      <c r="AA6" s="590" t="str">
        <f t="shared" si="11"/>
        <v>Ja</v>
      </c>
      <c r="AB6" s="590" t="str">
        <f t="shared" si="11"/>
        <v>Ja</v>
      </c>
      <c r="AC6" s="590" t="str">
        <f t="shared" si="11"/>
        <v>Ja</v>
      </c>
      <c r="AD6" s="590" t="str">
        <f t="shared" si="11"/>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ref="I7:R8" si="16">H7</f>
        <v>Nej</v>
      </c>
      <c r="J7" s="621" t="str">
        <f t="shared" si="16"/>
        <v>Nej</v>
      </c>
      <c r="K7" s="621" t="str">
        <f t="shared" si="16"/>
        <v>Nej</v>
      </c>
      <c r="L7" s="621" t="str">
        <f t="shared" si="16"/>
        <v>Nej</v>
      </c>
      <c r="M7" s="621" t="str">
        <f t="shared" si="16"/>
        <v>Nej</v>
      </c>
      <c r="N7" s="621" t="str">
        <f t="shared" si="16"/>
        <v>Nej</v>
      </c>
      <c r="O7" s="621" t="str">
        <f t="shared" si="16"/>
        <v>Nej</v>
      </c>
      <c r="P7" s="621" t="str">
        <f t="shared" si="16"/>
        <v>Nej</v>
      </c>
      <c r="Q7" s="621" t="str">
        <f t="shared" si="16"/>
        <v>Nej</v>
      </c>
      <c r="R7" s="621" t="str">
        <f t="shared" si="1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16"/>
        <v>Nej</v>
      </c>
      <c r="J8" s="655" t="str">
        <f t="shared" si="16"/>
        <v>Nej</v>
      </c>
      <c r="K8" s="655" t="str">
        <f t="shared" si="16"/>
        <v>Nej</v>
      </c>
      <c r="L8" s="655" t="str">
        <f t="shared" si="16"/>
        <v>Nej</v>
      </c>
      <c r="M8" s="655" t="str">
        <f t="shared" si="16"/>
        <v>Nej</v>
      </c>
      <c r="N8" s="655" t="str">
        <f t="shared" si="16"/>
        <v>Nej</v>
      </c>
      <c r="O8" s="655" t="str">
        <f t="shared" si="16"/>
        <v>Nej</v>
      </c>
      <c r="P8" s="655" t="str">
        <f t="shared" si="16"/>
        <v>Nej</v>
      </c>
      <c r="Q8" s="655" t="str">
        <f t="shared" si="16"/>
        <v>Nej</v>
      </c>
      <c r="R8" s="655" t="str">
        <f t="shared" si="1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17">B8+1</f>
        <v>9</v>
      </c>
      <c r="C9" s="159"/>
      <c r="D9" s="160"/>
      <c r="E9" s="161"/>
      <c r="F9" s="423" t="s">
        <v>148</v>
      </c>
      <c r="G9" s="504" t="s">
        <v>266</v>
      </c>
      <c r="H9" s="171" t="str">
        <f t="shared" ref="H9:R17" si="18">G9</f>
        <v>JA</v>
      </c>
      <c r="I9" s="171" t="str">
        <f t="shared" si="18"/>
        <v>JA</v>
      </c>
      <c r="J9" s="171" t="str">
        <f t="shared" si="18"/>
        <v>JA</v>
      </c>
      <c r="K9" s="171" t="str">
        <f t="shared" si="18"/>
        <v>JA</v>
      </c>
      <c r="L9" s="171" t="str">
        <f t="shared" si="18"/>
        <v>JA</v>
      </c>
      <c r="M9" s="171" t="str">
        <f t="shared" si="18"/>
        <v>JA</v>
      </c>
      <c r="N9" s="171" t="str">
        <f t="shared" si="18"/>
        <v>JA</v>
      </c>
      <c r="O9" s="171" t="str">
        <f t="shared" si="18"/>
        <v>JA</v>
      </c>
      <c r="P9" s="171" t="str">
        <f t="shared" si="18"/>
        <v>JA</v>
      </c>
      <c r="Q9" s="171" t="str">
        <f t="shared" si="18"/>
        <v>JA</v>
      </c>
      <c r="R9" s="171" t="str">
        <f t="shared" si="18"/>
        <v>JA</v>
      </c>
      <c r="S9" s="590" t="str">
        <f>G9</f>
        <v>JA</v>
      </c>
      <c r="T9" s="590" t="str">
        <f t="shared" ref="T9:AD25" si="19">H9</f>
        <v>JA</v>
      </c>
      <c r="U9" s="590" t="str">
        <f t="shared" si="19"/>
        <v>JA</v>
      </c>
      <c r="V9" s="590" t="str">
        <f t="shared" si="19"/>
        <v>JA</v>
      </c>
      <c r="W9" s="590" t="str">
        <f t="shared" si="19"/>
        <v>JA</v>
      </c>
      <c r="X9" s="590" t="str">
        <f t="shared" si="19"/>
        <v>JA</v>
      </c>
      <c r="Y9" s="590" t="str">
        <f t="shared" si="19"/>
        <v>JA</v>
      </c>
      <c r="Z9" s="590" t="str">
        <f t="shared" si="19"/>
        <v>JA</v>
      </c>
      <c r="AA9" s="590" t="str">
        <f t="shared" si="19"/>
        <v>JA</v>
      </c>
      <c r="AB9" s="590" t="str">
        <f t="shared" si="19"/>
        <v>JA</v>
      </c>
      <c r="AC9" s="590" t="str">
        <f t="shared" si="19"/>
        <v>JA</v>
      </c>
      <c r="AD9" s="590" t="str">
        <f t="shared" si="19"/>
        <v>JA</v>
      </c>
      <c r="AE9" s="4" t="s">
        <v>149</v>
      </c>
      <c r="AF9" s="510">
        <v>5</v>
      </c>
      <c r="AG9" s="510"/>
      <c r="AH9" s="27"/>
      <c r="AI9" s="27"/>
      <c r="AJ9" s="27"/>
      <c r="AK9" s="27"/>
    </row>
    <row r="10" spans="1:37" ht="14" customHeight="1">
      <c r="A10" s="792"/>
      <c r="B10" s="617">
        <f t="shared" si="17"/>
        <v>10</v>
      </c>
      <c r="C10" s="159"/>
      <c r="D10" s="160"/>
      <c r="E10" s="161"/>
      <c r="F10" s="422" t="s">
        <v>296</v>
      </c>
      <c r="G10" s="558">
        <v>1.2330950000000001</v>
      </c>
      <c r="H10" s="179">
        <f t="shared" si="18"/>
        <v>1.2330950000000001</v>
      </c>
      <c r="I10" s="179">
        <f t="shared" ref="I10" si="20">H10</f>
        <v>1.2330950000000001</v>
      </c>
      <c r="J10" s="778"/>
      <c r="K10" s="179">
        <f t="shared" ref="K10" si="21">J10</f>
        <v>0</v>
      </c>
      <c r="L10" s="179">
        <f t="shared" ref="L10" si="22">K10</f>
        <v>0</v>
      </c>
      <c r="M10" s="179">
        <f t="shared" ref="M10" si="23">L10</f>
        <v>0</v>
      </c>
      <c r="N10" s="179">
        <f t="shared" ref="N10" si="24">M10</f>
        <v>0</v>
      </c>
      <c r="O10" s="337"/>
      <c r="P10" s="179">
        <f>O10</f>
        <v>0</v>
      </c>
      <c r="Q10" s="179">
        <f>P10</f>
        <v>0</v>
      </c>
      <c r="R10" s="179">
        <f>Q10</f>
        <v>0</v>
      </c>
      <c r="S10" s="615">
        <f>G10</f>
        <v>1.2330950000000001</v>
      </c>
      <c r="T10" s="615">
        <f t="shared" si="19"/>
        <v>1.2330950000000001</v>
      </c>
      <c r="U10" s="615">
        <f t="shared" si="19"/>
        <v>1.2330950000000001</v>
      </c>
      <c r="V10" s="615">
        <f t="shared" si="19"/>
        <v>0</v>
      </c>
      <c r="W10" s="615">
        <f t="shared" si="19"/>
        <v>0</v>
      </c>
      <c r="X10" s="615">
        <f t="shared" si="19"/>
        <v>0</v>
      </c>
      <c r="Y10" s="615">
        <f t="shared" si="19"/>
        <v>0</v>
      </c>
      <c r="Z10" s="615">
        <f t="shared" si="19"/>
        <v>0</v>
      </c>
      <c r="AA10" s="615">
        <f t="shared" si="19"/>
        <v>0</v>
      </c>
      <c r="AB10" s="615">
        <f t="shared" si="19"/>
        <v>0</v>
      </c>
      <c r="AC10" s="615">
        <f t="shared" si="19"/>
        <v>0</v>
      </c>
      <c r="AD10" s="615">
        <f t="shared" si="19"/>
        <v>0</v>
      </c>
      <c r="AE10" s="19"/>
      <c r="AF10" s="510">
        <v>6</v>
      </c>
      <c r="AG10" s="510"/>
      <c r="AH10" s="27"/>
      <c r="AI10" s="27"/>
      <c r="AJ10" s="27"/>
      <c r="AK10" s="27"/>
    </row>
    <row r="11" spans="1:37" ht="14" customHeight="1">
      <c r="A11" s="792"/>
      <c r="B11" s="617">
        <f t="shared" si="17"/>
        <v>11</v>
      </c>
      <c r="C11" s="159"/>
      <c r="D11" s="160"/>
      <c r="E11" s="161"/>
      <c r="F11" s="424" t="s">
        <v>44</v>
      </c>
      <c r="G11" s="180"/>
      <c r="H11" s="500">
        <f>G11</f>
        <v>0</v>
      </c>
      <c r="I11" s="500">
        <f t="shared" si="18"/>
        <v>0</v>
      </c>
      <c r="J11" s="500">
        <f t="shared" si="18"/>
        <v>0</v>
      </c>
      <c r="K11" s="500">
        <f t="shared" si="18"/>
        <v>0</v>
      </c>
      <c r="L11" s="500">
        <f t="shared" si="18"/>
        <v>0</v>
      </c>
      <c r="M11" s="500">
        <f t="shared" si="18"/>
        <v>0</v>
      </c>
      <c r="N11" s="500">
        <f t="shared" si="18"/>
        <v>0</v>
      </c>
      <c r="O11" s="500">
        <f t="shared" si="18"/>
        <v>0</v>
      </c>
      <c r="P11" s="500">
        <f t="shared" si="18"/>
        <v>0</v>
      </c>
      <c r="Q11" s="500">
        <f t="shared" si="18"/>
        <v>0</v>
      </c>
      <c r="R11" s="500">
        <f t="shared" si="18"/>
        <v>0</v>
      </c>
      <c r="S11" s="615">
        <f t="shared" ref="S11:S49" si="25">G11</f>
        <v>0</v>
      </c>
      <c r="T11" s="615">
        <f t="shared" si="19"/>
        <v>0</v>
      </c>
      <c r="U11" s="615">
        <f t="shared" si="19"/>
        <v>0</v>
      </c>
      <c r="V11" s="615">
        <f t="shared" si="19"/>
        <v>0</v>
      </c>
      <c r="W11" s="615">
        <f t="shared" si="19"/>
        <v>0</v>
      </c>
      <c r="X11" s="615">
        <f t="shared" si="19"/>
        <v>0</v>
      </c>
      <c r="Y11" s="615">
        <f t="shared" si="19"/>
        <v>0</v>
      </c>
      <c r="Z11" s="615">
        <f t="shared" si="19"/>
        <v>0</v>
      </c>
      <c r="AA11" s="615">
        <f t="shared" si="19"/>
        <v>0</v>
      </c>
      <c r="AB11" s="615">
        <f t="shared" si="19"/>
        <v>0</v>
      </c>
      <c r="AC11" s="615">
        <f t="shared" si="19"/>
        <v>0</v>
      </c>
      <c r="AD11" s="615">
        <f t="shared" si="19"/>
        <v>0</v>
      </c>
      <c r="AF11" s="510"/>
      <c r="AG11" s="510"/>
      <c r="AH11" s="27"/>
      <c r="AI11" s="27"/>
      <c r="AJ11" s="27"/>
      <c r="AK11" s="27"/>
    </row>
    <row r="12" spans="1:37" ht="28" customHeight="1">
      <c r="A12" s="792"/>
      <c r="B12" s="617">
        <f t="shared" si="17"/>
        <v>12</v>
      </c>
      <c r="C12" s="159"/>
      <c r="D12" s="160"/>
      <c r="E12" s="161"/>
      <c r="F12" s="650" t="s">
        <v>288</v>
      </c>
      <c r="G12" s="505"/>
      <c r="H12" s="181">
        <f>G12</f>
        <v>0</v>
      </c>
      <c r="I12" s="181">
        <f t="shared" si="18"/>
        <v>0</v>
      </c>
      <c r="J12" s="181">
        <f t="shared" si="18"/>
        <v>0</v>
      </c>
      <c r="K12" s="181">
        <f t="shared" si="18"/>
        <v>0</v>
      </c>
      <c r="L12" s="181">
        <f t="shared" si="18"/>
        <v>0</v>
      </c>
      <c r="M12" s="181">
        <f t="shared" si="18"/>
        <v>0</v>
      </c>
      <c r="N12" s="181">
        <f t="shared" si="18"/>
        <v>0</v>
      </c>
      <c r="O12" s="181">
        <f t="shared" si="18"/>
        <v>0</v>
      </c>
      <c r="P12" s="181">
        <f>O12</f>
        <v>0</v>
      </c>
      <c r="Q12" s="181">
        <f t="shared" si="18"/>
        <v>0</v>
      </c>
      <c r="R12" s="181">
        <f t="shared" si="18"/>
        <v>0</v>
      </c>
      <c r="S12" s="615">
        <f t="shared" si="25"/>
        <v>0</v>
      </c>
      <c r="T12" s="615">
        <f t="shared" si="19"/>
        <v>0</v>
      </c>
      <c r="U12" s="615">
        <f t="shared" si="19"/>
        <v>0</v>
      </c>
      <c r="V12" s="615">
        <f t="shared" si="19"/>
        <v>0</v>
      </c>
      <c r="W12" s="615">
        <f t="shared" si="19"/>
        <v>0</v>
      </c>
      <c r="X12" s="615">
        <f t="shared" si="19"/>
        <v>0</v>
      </c>
      <c r="Y12" s="615">
        <f t="shared" si="19"/>
        <v>0</v>
      </c>
      <c r="Z12" s="615">
        <f t="shared" si="19"/>
        <v>0</v>
      </c>
      <c r="AA12" s="615">
        <f t="shared" si="19"/>
        <v>0</v>
      </c>
      <c r="AB12" s="615">
        <f t="shared" si="19"/>
        <v>0</v>
      </c>
      <c r="AC12" s="615">
        <f t="shared" si="19"/>
        <v>0</v>
      </c>
      <c r="AD12" s="615">
        <f t="shared" si="19"/>
        <v>0</v>
      </c>
      <c r="AE12" s="4"/>
      <c r="AF12" s="510"/>
      <c r="AG12" s="510"/>
      <c r="AH12" s="27"/>
      <c r="AI12" s="27"/>
      <c r="AJ12" s="27"/>
      <c r="AK12" s="27"/>
    </row>
    <row r="13" spans="1:37" ht="14" customHeight="1">
      <c r="A13" s="792"/>
      <c r="B13" s="617">
        <f t="shared" si="17"/>
        <v>13</v>
      </c>
      <c r="C13" s="150" t="s">
        <v>121</v>
      </c>
      <c r="D13" s="151" t="s">
        <v>121</v>
      </c>
      <c r="E13" s="152" t="s">
        <v>121</v>
      </c>
      <c r="F13" s="425" t="s">
        <v>15</v>
      </c>
      <c r="G13" s="506"/>
      <c r="H13" s="518">
        <f>G13</f>
        <v>0</v>
      </c>
      <c r="I13" s="518">
        <f t="shared" si="18"/>
        <v>0</v>
      </c>
      <c r="J13" s="518">
        <f t="shared" si="18"/>
        <v>0</v>
      </c>
      <c r="K13" s="518">
        <f t="shared" si="18"/>
        <v>0</v>
      </c>
      <c r="L13" s="518">
        <f t="shared" si="18"/>
        <v>0</v>
      </c>
      <c r="M13" s="518">
        <f t="shared" si="18"/>
        <v>0</v>
      </c>
      <c r="N13" s="518">
        <f t="shared" si="18"/>
        <v>0</v>
      </c>
      <c r="O13" s="518">
        <f t="shared" si="18"/>
        <v>0</v>
      </c>
      <c r="P13" s="555">
        <f t="shared" si="18"/>
        <v>0</v>
      </c>
      <c r="Q13" s="518">
        <f t="shared" si="18"/>
        <v>0</v>
      </c>
      <c r="R13" s="518">
        <f t="shared" si="18"/>
        <v>0</v>
      </c>
      <c r="S13" s="615">
        <f t="shared" si="25"/>
        <v>0</v>
      </c>
      <c r="T13" s="615">
        <f t="shared" si="19"/>
        <v>0</v>
      </c>
      <c r="U13" s="615">
        <f t="shared" si="19"/>
        <v>0</v>
      </c>
      <c r="V13" s="615">
        <f t="shared" si="19"/>
        <v>0</v>
      </c>
      <c r="W13" s="615">
        <f t="shared" si="19"/>
        <v>0</v>
      </c>
      <c r="X13" s="615">
        <f t="shared" si="19"/>
        <v>0</v>
      </c>
      <c r="Y13" s="615">
        <f t="shared" si="19"/>
        <v>0</v>
      </c>
      <c r="Z13" s="615">
        <f t="shared" si="19"/>
        <v>0</v>
      </c>
      <c r="AA13" s="615">
        <f t="shared" si="19"/>
        <v>0</v>
      </c>
      <c r="AB13" s="615">
        <f t="shared" si="19"/>
        <v>0</v>
      </c>
      <c r="AC13" s="615">
        <f t="shared" si="19"/>
        <v>0</v>
      </c>
      <c r="AD13" s="615">
        <f t="shared" si="19"/>
        <v>0</v>
      </c>
      <c r="AE13" s="4" t="s">
        <v>242</v>
      </c>
      <c r="AF13" s="27"/>
      <c r="AG13" s="27"/>
      <c r="AH13" s="27"/>
      <c r="AI13" s="27"/>
      <c r="AJ13" s="27"/>
      <c r="AK13" s="27"/>
    </row>
    <row r="14" spans="1:37" ht="25" customHeight="1">
      <c r="A14" s="792"/>
      <c r="B14" s="617">
        <f t="shared" si="17"/>
        <v>14</v>
      </c>
      <c r="C14" s="153" t="s">
        <v>121</v>
      </c>
      <c r="D14" s="652" t="s">
        <v>121</v>
      </c>
      <c r="E14" s="653" t="s">
        <v>121</v>
      </c>
      <c r="F14" s="148" t="str">
        <f>"Overenskomstaftalt tillæg "&amp;IF(E14&lt;&gt;"","i grundbeløb pr. 31.03.2012","(ikke reguleret)")</f>
        <v>Overenskomstaftalt tillæg i grundbeløb pr. 31.03.2012</v>
      </c>
      <c r="G14" s="507"/>
      <c r="H14" s="216">
        <f t="shared" si="18"/>
        <v>0</v>
      </c>
      <c r="I14" s="216">
        <f t="shared" si="18"/>
        <v>0</v>
      </c>
      <c r="J14" s="216">
        <f t="shared" si="18"/>
        <v>0</v>
      </c>
      <c r="K14" s="216">
        <f t="shared" si="18"/>
        <v>0</v>
      </c>
      <c r="L14" s="216">
        <f t="shared" si="18"/>
        <v>0</v>
      </c>
      <c r="M14" s="216">
        <f t="shared" si="18"/>
        <v>0</v>
      </c>
      <c r="N14" s="216">
        <f t="shared" si="18"/>
        <v>0</v>
      </c>
      <c r="O14" s="216">
        <f t="shared" si="18"/>
        <v>0</v>
      </c>
      <c r="P14" s="559">
        <f t="shared" si="18"/>
        <v>0</v>
      </c>
      <c r="Q14" s="216">
        <f t="shared" si="18"/>
        <v>0</v>
      </c>
      <c r="R14" s="216">
        <f t="shared" si="18"/>
        <v>0</v>
      </c>
      <c r="S14" s="615">
        <f t="shared" si="25"/>
        <v>0</v>
      </c>
      <c r="T14" s="615">
        <f t="shared" si="19"/>
        <v>0</v>
      </c>
      <c r="U14" s="615">
        <f t="shared" si="19"/>
        <v>0</v>
      </c>
      <c r="V14" s="615">
        <f t="shared" si="19"/>
        <v>0</v>
      </c>
      <c r="W14" s="615">
        <f t="shared" si="19"/>
        <v>0</v>
      </c>
      <c r="X14" s="615">
        <f t="shared" si="19"/>
        <v>0</v>
      </c>
      <c r="Y14" s="615">
        <f t="shared" si="19"/>
        <v>0</v>
      </c>
      <c r="Z14" s="615">
        <f t="shared" si="19"/>
        <v>0</v>
      </c>
      <c r="AA14" s="615">
        <f t="shared" si="19"/>
        <v>0</v>
      </c>
      <c r="AB14" s="615">
        <f t="shared" si="19"/>
        <v>0</v>
      </c>
      <c r="AC14" s="615">
        <f t="shared" si="19"/>
        <v>0</v>
      </c>
      <c r="AD14" s="615">
        <f t="shared" si="19"/>
        <v>0</v>
      </c>
      <c r="AE14" s="4"/>
      <c r="AF14" s="27"/>
      <c r="AG14" s="27"/>
      <c r="AH14" s="27"/>
      <c r="AI14" s="27"/>
      <c r="AJ14" s="27"/>
      <c r="AK14" s="27"/>
    </row>
    <row r="15" spans="1:37" ht="25" customHeight="1">
      <c r="A15" s="792"/>
      <c r="B15" s="617">
        <f t="shared" si="17"/>
        <v>15</v>
      </c>
      <c r="C15" s="651" t="s">
        <v>121</v>
      </c>
      <c r="D15" s="652" t="s">
        <v>121</v>
      </c>
      <c r="E15" s="653" t="s">
        <v>121</v>
      </c>
      <c r="F15" s="147" t="s">
        <v>290</v>
      </c>
      <c r="G15" s="779"/>
      <c r="H15" s="216">
        <f t="shared" si="18"/>
        <v>0</v>
      </c>
      <c r="I15" s="216">
        <f t="shared" si="18"/>
        <v>0</v>
      </c>
      <c r="J15" s="216">
        <f t="shared" ref="J15" si="26">I15</f>
        <v>0</v>
      </c>
      <c r="K15" s="216">
        <f t="shared" ref="K15" si="27">J15</f>
        <v>0</v>
      </c>
      <c r="L15" s="654">
        <v>0</v>
      </c>
      <c r="M15" s="216">
        <f t="shared" ref="M15" si="28">L15</f>
        <v>0</v>
      </c>
      <c r="N15" s="216">
        <f t="shared" ref="N15" si="29">M15</f>
        <v>0</v>
      </c>
      <c r="O15" s="216">
        <f>N15</f>
        <v>0</v>
      </c>
      <c r="P15" s="559">
        <f t="shared" ref="P15" si="30">O15</f>
        <v>0</v>
      </c>
      <c r="Q15" s="216">
        <f t="shared" ref="Q15" si="31">P15</f>
        <v>0</v>
      </c>
      <c r="R15" s="216">
        <f t="shared" ref="R15" si="32">Q15</f>
        <v>0</v>
      </c>
      <c r="S15" s="615">
        <f t="shared" ref="S15" si="33">G15</f>
        <v>0</v>
      </c>
      <c r="T15" s="615">
        <f t="shared" ref="T15" si="34">H15</f>
        <v>0</v>
      </c>
      <c r="U15" s="615">
        <f t="shared" ref="U15" si="35">I15</f>
        <v>0</v>
      </c>
      <c r="V15" s="615">
        <f t="shared" ref="V15" si="36">J15</f>
        <v>0</v>
      </c>
      <c r="W15" s="615">
        <f t="shared" ref="W15" si="37">K15</f>
        <v>0</v>
      </c>
      <c r="X15" s="615">
        <f t="shared" ref="X15" si="38">L15</f>
        <v>0</v>
      </c>
      <c r="Y15" s="615">
        <f t="shared" ref="Y15" si="39">M15</f>
        <v>0</v>
      </c>
      <c r="Z15" s="615">
        <f t="shared" ref="Z15" si="40">N15</f>
        <v>0</v>
      </c>
      <c r="AA15" s="615">
        <f t="shared" ref="AA15" si="41">O15</f>
        <v>0</v>
      </c>
      <c r="AB15" s="615">
        <f t="shared" ref="AB15" si="42">P15</f>
        <v>0</v>
      </c>
      <c r="AC15" s="615">
        <f t="shared" ref="AC15" si="43">Q15</f>
        <v>0</v>
      </c>
      <c r="AD15" s="615">
        <f t="shared" ref="AD15" si="44">R15</f>
        <v>0</v>
      </c>
      <c r="AE15" s="4"/>
      <c r="AF15" s="27"/>
      <c r="AG15" s="27"/>
      <c r="AH15" s="27"/>
      <c r="AI15" s="27"/>
      <c r="AJ15" s="27"/>
      <c r="AK15" s="27"/>
    </row>
    <row r="16" spans="1:37" ht="24" customHeight="1">
      <c r="A16" s="792"/>
      <c r="B16" s="617">
        <f t="shared" si="17"/>
        <v>16</v>
      </c>
      <c r="C16" s="153" t="s">
        <v>121</v>
      </c>
      <c r="D16" s="154"/>
      <c r="E16" s="155" t="s">
        <v>121</v>
      </c>
      <c r="F16" s="147" t="s">
        <v>150</v>
      </c>
      <c r="G16" s="508"/>
      <c r="H16" s="58">
        <f>G16</f>
        <v>0</v>
      </c>
      <c r="I16" s="58">
        <f t="shared" si="18"/>
        <v>0</v>
      </c>
      <c r="J16" s="58">
        <f t="shared" si="18"/>
        <v>0</v>
      </c>
      <c r="K16" s="58">
        <f t="shared" si="18"/>
        <v>0</v>
      </c>
      <c r="L16" s="58">
        <f t="shared" si="18"/>
        <v>0</v>
      </c>
      <c r="M16" s="58">
        <f t="shared" si="18"/>
        <v>0</v>
      </c>
      <c r="N16" s="58">
        <f t="shared" si="18"/>
        <v>0</v>
      </c>
      <c r="O16" s="58">
        <f t="shared" si="18"/>
        <v>0</v>
      </c>
      <c r="P16" s="556">
        <f t="shared" si="18"/>
        <v>0</v>
      </c>
      <c r="Q16" s="58">
        <f t="shared" si="18"/>
        <v>0</v>
      </c>
      <c r="R16" s="58">
        <f t="shared" si="18"/>
        <v>0</v>
      </c>
      <c r="S16" s="615">
        <f t="shared" si="25"/>
        <v>0</v>
      </c>
      <c r="T16" s="615">
        <f t="shared" si="19"/>
        <v>0</v>
      </c>
      <c r="U16" s="615">
        <f t="shared" si="19"/>
        <v>0</v>
      </c>
      <c r="V16" s="615">
        <f t="shared" si="19"/>
        <v>0</v>
      </c>
      <c r="W16" s="615">
        <f t="shared" si="19"/>
        <v>0</v>
      </c>
      <c r="X16" s="615">
        <f t="shared" si="19"/>
        <v>0</v>
      </c>
      <c r="Y16" s="615">
        <f t="shared" si="19"/>
        <v>0</v>
      </c>
      <c r="Z16" s="615">
        <f t="shared" si="19"/>
        <v>0</v>
      </c>
      <c r="AA16" s="615">
        <f t="shared" si="19"/>
        <v>0</v>
      </c>
      <c r="AB16" s="615">
        <f t="shared" si="19"/>
        <v>0</v>
      </c>
      <c r="AC16" s="615">
        <f t="shared" si="19"/>
        <v>0</v>
      </c>
      <c r="AD16" s="615">
        <f t="shared" si="19"/>
        <v>0</v>
      </c>
      <c r="AE16" s="5"/>
      <c r="AF16" s="27"/>
      <c r="AG16" s="27"/>
      <c r="AH16" s="27"/>
      <c r="AI16" s="27"/>
      <c r="AJ16" s="27"/>
      <c r="AK16" s="27"/>
    </row>
    <row r="17" spans="1:37" ht="24" customHeight="1">
      <c r="A17" s="792"/>
      <c r="B17" s="617">
        <f t="shared" si="17"/>
        <v>17</v>
      </c>
      <c r="C17" s="153" t="s">
        <v>121</v>
      </c>
      <c r="D17" s="154"/>
      <c r="E17" s="155" t="s">
        <v>121</v>
      </c>
      <c r="F17" s="147" t="s">
        <v>123</v>
      </c>
      <c r="G17" s="508"/>
      <c r="H17" s="58">
        <f>G17</f>
        <v>0</v>
      </c>
      <c r="I17" s="58">
        <f t="shared" si="18"/>
        <v>0</v>
      </c>
      <c r="J17" s="58">
        <f t="shared" si="18"/>
        <v>0</v>
      </c>
      <c r="K17" s="58">
        <f t="shared" si="18"/>
        <v>0</v>
      </c>
      <c r="L17" s="58">
        <f t="shared" si="18"/>
        <v>0</v>
      </c>
      <c r="M17" s="58">
        <f t="shared" si="18"/>
        <v>0</v>
      </c>
      <c r="N17" s="58">
        <f t="shared" si="18"/>
        <v>0</v>
      </c>
      <c r="O17" s="58">
        <f t="shared" si="18"/>
        <v>0</v>
      </c>
      <c r="P17" s="58">
        <f t="shared" si="18"/>
        <v>0</v>
      </c>
      <c r="Q17" s="58">
        <f t="shared" si="18"/>
        <v>0</v>
      </c>
      <c r="R17" s="58">
        <f t="shared" si="18"/>
        <v>0</v>
      </c>
      <c r="S17" s="615">
        <f t="shared" si="25"/>
        <v>0</v>
      </c>
      <c r="T17" s="615">
        <f t="shared" si="19"/>
        <v>0</v>
      </c>
      <c r="U17" s="615">
        <f t="shared" si="19"/>
        <v>0</v>
      </c>
      <c r="V17" s="615">
        <f t="shared" si="19"/>
        <v>0</v>
      </c>
      <c r="W17" s="615">
        <f t="shared" si="19"/>
        <v>0</v>
      </c>
      <c r="X17" s="615">
        <f t="shared" si="19"/>
        <v>0</v>
      </c>
      <c r="Y17" s="615">
        <f t="shared" si="19"/>
        <v>0</v>
      </c>
      <c r="Z17" s="615">
        <f t="shared" si="19"/>
        <v>0</v>
      </c>
      <c r="AA17" s="615">
        <f t="shared" si="19"/>
        <v>0</v>
      </c>
      <c r="AB17" s="615">
        <f t="shared" si="19"/>
        <v>0</v>
      </c>
      <c r="AC17" s="615">
        <f t="shared" si="19"/>
        <v>0</v>
      </c>
      <c r="AD17" s="615">
        <f t="shared" si="19"/>
        <v>0</v>
      </c>
      <c r="AF17" s="27" t="s">
        <v>260</v>
      </c>
      <c r="AG17" s="27"/>
      <c r="AH17" s="27"/>
      <c r="AI17" s="27"/>
      <c r="AJ17" s="27"/>
      <c r="AK17" s="27"/>
    </row>
    <row r="18" spans="1:37" ht="24" customHeight="1">
      <c r="A18" s="792"/>
      <c r="B18" s="617">
        <f t="shared" si="17"/>
        <v>18</v>
      </c>
      <c r="C18" s="153" t="s">
        <v>121</v>
      </c>
      <c r="D18" s="154"/>
      <c r="E18" s="155" t="s">
        <v>121</v>
      </c>
      <c r="F18" s="147" t="s">
        <v>124</v>
      </c>
      <c r="G18" s="508"/>
      <c r="H18" s="58">
        <f t="shared" ref="H18:R25" si="45">G18</f>
        <v>0</v>
      </c>
      <c r="I18" s="58">
        <f t="shared" si="45"/>
        <v>0</v>
      </c>
      <c r="J18" s="58">
        <f t="shared" si="45"/>
        <v>0</v>
      </c>
      <c r="K18" s="58">
        <f t="shared" si="45"/>
        <v>0</v>
      </c>
      <c r="L18" s="58">
        <f t="shared" si="45"/>
        <v>0</v>
      </c>
      <c r="M18" s="58">
        <f t="shared" si="45"/>
        <v>0</v>
      </c>
      <c r="N18" s="58">
        <f t="shared" si="45"/>
        <v>0</v>
      </c>
      <c r="O18" s="58">
        <f t="shared" si="45"/>
        <v>0</v>
      </c>
      <c r="P18" s="58">
        <f t="shared" si="45"/>
        <v>0</v>
      </c>
      <c r="Q18" s="58">
        <f t="shared" si="45"/>
        <v>0</v>
      </c>
      <c r="R18" s="58">
        <f t="shared" si="45"/>
        <v>0</v>
      </c>
      <c r="S18" s="615">
        <f t="shared" si="25"/>
        <v>0</v>
      </c>
      <c r="T18" s="615">
        <f t="shared" si="19"/>
        <v>0</v>
      </c>
      <c r="U18" s="615">
        <f t="shared" si="19"/>
        <v>0</v>
      </c>
      <c r="V18" s="615">
        <f t="shared" si="19"/>
        <v>0</v>
      </c>
      <c r="W18" s="615">
        <f t="shared" si="19"/>
        <v>0</v>
      </c>
      <c r="X18" s="615">
        <f t="shared" si="19"/>
        <v>0</v>
      </c>
      <c r="Y18" s="615">
        <f t="shared" si="19"/>
        <v>0</v>
      </c>
      <c r="Z18" s="615">
        <f t="shared" si="19"/>
        <v>0</v>
      </c>
      <c r="AA18" s="615">
        <f t="shared" si="19"/>
        <v>0</v>
      </c>
      <c r="AB18" s="615">
        <f t="shared" si="19"/>
        <v>0</v>
      </c>
      <c r="AC18" s="615">
        <f t="shared" si="19"/>
        <v>0</v>
      </c>
      <c r="AD18" s="615">
        <f t="shared" si="19"/>
        <v>0</v>
      </c>
      <c r="AF18" s="27" t="s">
        <v>283</v>
      </c>
      <c r="AG18" s="27"/>
      <c r="AH18" s="27"/>
      <c r="AI18" s="27"/>
      <c r="AJ18" s="27"/>
      <c r="AK18" s="27"/>
    </row>
    <row r="19" spans="1:37" ht="24" customHeight="1">
      <c r="A19" s="792"/>
      <c r="B19" s="617">
        <f t="shared" si="17"/>
        <v>19</v>
      </c>
      <c r="C19" s="153" t="s">
        <v>121</v>
      </c>
      <c r="D19" s="154"/>
      <c r="E19" s="155" t="s">
        <v>121</v>
      </c>
      <c r="F19" s="147" t="s">
        <v>125</v>
      </c>
      <c r="G19" s="508"/>
      <c r="H19" s="58">
        <f>G19</f>
        <v>0</v>
      </c>
      <c r="I19" s="58">
        <f t="shared" si="45"/>
        <v>0</v>
      </c>
      <c r="J19" s="58">
        <f t="shared" si="45"/>
        <v>0</v>
      </c>
      <c r="K19" s="58">
        <f t="shared" si="45"/>
        <v>0</v>
      </c>
      <c r="L19" s="58">
        <f t="shared" si="45"/>
        <v>0</v>
      </c>
      <c r="M19" s="58">
        <f t="shared" si="45"/>
        <v>0</v>
      </c>
      <c r="N19" s="58">
        <f t="shared" si="45"/>
        <v>0</v>
      </c>
      <c r="O19" s="58">
        <f t="shared" si="45"/>
        <v>0</v>
      </c>
      <c r="P19" s="58">
        <f t="shared" si="45"/>
        <v>0</v>
      </c>
      <c r="Q19" s="58">
        <f t="shared" si="45"/>
        <v>0</v>
      </c>
      <c r="R19" s="58">
        <f t="shared" si="45"/>
        <v>0</v>
      </c>
      <c r="S19" s="615">
        <f t="shared" si="25"/>
        <v>0</v>
      </c>
      <c r="T19" s="615">
        <f t="shared" si="19"/>
        <v>0</v>
      </c>
      <c r="U19" s="615">
        <f t="shared" si="19"/>
        <v>0</v>
      </c>
      <c r="V19" s="615">
        <f t="shared" si="19"/>
        <v>0</v>
      </c>
      <c r="W19" s="615">
        <f t="shared" si="19"/>
        <v>0</v>
      </c>
      <c r="X19" s="615">
        <f t="shared" si="19"/>
        <v>0</v>
      </c>
      <c r="Y19" s="615">
        <f t="shared" si="19"/>
        <v>0</v>
      </c>
      <c r="Z19" s="615">
        <f t="shared" si="19"/>
        <v>0</v>
      </c>
      <c r="AA19" s="615">
        <f t="shared" si="19"/>
        <v>0</v>
      </c>
      <c r="AB19" s="615">
        <f t="shared" si="19"/>
        <v>0</v>
      </c>
      <c r="AC19" s="615">
        <f t="shared" si="19"/>
        <v>0</v>
      </c>
      <c r="AD19" s="615">
        <f t="shared" si="19"/>
        <v>0</v>
      </c>
      <c r="AF19" s="27"/>
      <c r="AG19" s="27"/>
      <c r="AH19" s="27"/>
      <c r="AI19" s="27"/>
      <c r="AJ19" s="27"/>
      <c r="AK19" s="27"/>
    </row>
    <row r="20" spans="1:37" ht="24" customHeight="1">
      <c r="A20" s="792"/>
      <c r="B20" s="617">
        <f t="shared" si="17"/>
        <v>20</v>
      </c>
      <c r="C20" s="153" t="s">
        <v>121</v>
      </c>
      <c r="D20" s="154" t="s">
        <v>121</v>
      </c>
      <c r="E20" s="155" t="s">
        <v>121</v>
      </c>
      <c r="F20" s="147" t="s">
        <v>122</v>
      </c>
      <c r="G20" s="508"/>
      <c r="H20" s="58">
        <f t="shared" si="45"/>
        <v>0</v>
      </c>
      <c r="I20" s="58">
        <f t="shared" si="45"/>
        <v>0</v>
      </c>
      <c r="J20" s="58">
        <f t="shared" si="45"/>
        <v>0</v>
      </c>
      <c r="K20" s="58">
        <f t="shared" si="45"/>
        <v>0</v>
      </c>
      <c r="L20" s="58">
        <f t="shared" si="45"/>
        <v>0</v>
      </c>
      <c r="M20" s="58">
        <f t="shared" si="45"/>
        <v>0</v>
      </c>
      <c r="N20" s="58">
        <f t="shared" si="45"/>
        <v>0</v>
      </c>
      <c r="O20" s="58">
        <f t="shared" si="45"/>
        <v>0</v>
      </c>
      <c r="P20" s="58">
        <f t="shared" si="45"/>
        <v>0</v>
      </c>
      <c r="Q20" s="58">
        <f t="shared" si="45"/>
        <v>0</v>
      </c>
      <c r="R20" s="58">
        <f t="shared" si="45"/>
        <v>0</v>
      </c>
      <c r="S20" s="615">
        <f t="shared" si="25"/>
        <v>0</v>
      </c>
      <c r="T20" s="615">
        <f t="shared" si="19"/>
        <v>0</v>
      </c>
      <c r="U20" s="615">
        <f t="shared" si="19"/>
        <v>0</v>
      </c>
      <c r="V20" s="615">
        <f t="shared" si="19"/>
        <v>0</v>
      </c>
      <c r="W20" s="615">
        <f t="shared" si="19"/>
        <v>0</v>
      </c>
      <c r="X20" s="615">
        <f t="shared" si="19"/>
        <v>0</v>
      </c>
      <c r="Y20" s="615">
        <f t="shared" si="19"/>
        <v>0</v>
      </c>
      <c r="Z20" s="615">
        <f t="shared" si="19"/>
        <v>0</v>
      </c>
      <c r="AA20" s="615">
        <f t="shared" si="19"/>
        <v>0</v>
      </c>
      <c r="AB20" s="615">
        <f t="shared" si="19"/>
        <v>0</v>
      </c>
      <c r="AC20" s="615">
        <f t="shared" si="19"/>
        <v>0</v>
      </c>
      <c r="AD20" s="615">
        <f t="shared" si="19"/>
        <v>0</v>
      </c>
      <c r="AF20" s="27"/>
      <c r="AG20" s="27"/>
      <c r="AH20" s="27"/>
      <c r="AI20" s="27"/>
      <c r="AJ20" s="27"/>
      <c r="AK20" s="27"/>
    </row>
    <row r="21" spans="1:37" ht="24" customHeight="1">
      <c r="A21" s="792"/>
      <c r="B21" s="617">
        <f t="shared" si="17"/>
        <v>21</v>
      </c>
      <c r="C21" s="153" t="s">
        <v>121</v>
      </c>
      <c r="D21" s="154" t="s">
        <v>121</v>
      </c>
      <c r="E21" s="155" t="s">
        <v>121</v>
      </c>
      <c r="F21" s="147" t="s">
        <v>126</v>
      </c>
      <c r="G21" s="508"/>
      <c r="H21" s="58">
        <f t="shared" si="45"/>
        <v>0</v>
      </c>
      <c r="I21" s="58">
        <f t="shared" si="45"/>
        <v>0</v>
      </c>
      <c r="J21" s="58">
        <f t="shared" si="45"/>
        <v>0</v>
      </c>
      <c r="K21" s="58">
        <f t="shared" si="45"/>
        <v>0</v>
      </c>
      <c r="L21" s="58">
        <f t="shared" si="45"/>
        <v>0</v>
      </c>
      <c r="M21" s="58">
        <f t="shared" si="45"/>
        <v>0</v>
      </c>
      <c r="N21" s="58">
        <f t="shared" si="45"/>
        <v>0</v>
      </c>
      <c r="O21" s="58">
        <f t="shared" si="45"/>
        <v>0</v>
      </c>
      <c r="P21" s="58">
        <f t="shared" si="45"/>
        <v>0</v>
      </c>
      <c r="Q21" s="58">
        <f t="shared" si="45"/>
        <v>0</v>
      </c>
      <c r="R21" s="58">
        <f t="shared" si="45"/>
        <v>0</v>
      </c>
      <c r="S21" s="615">
        <f t="shared" si="25"/>
        <v>0</v>
      </c>
      <c r="T21" s="615">
        <f t="shared" si="19"/>
        <v>0</v>
      </c>
      <c r="U21" s="615">
        <f t="shared" si="19"/>
        <v>0</v>
      </c>
      <c r="V21" s="615">
        <f t="shared" si="19"/>
        <v>0</v>
      </c>
      <c r="W21" s="615">
        <f t="shared" si="19"/>
        <v>0</v>
      </c>
      <c r="X21" s="615">
        <f t="shared" si="19"/>
        <v>0</v>
      </c>
      <c r="Y21" s="615">
        <f t="shared" si="19"/>
        <v>0</v>
      </c>
      <c r="Z21" s="615">
        <f t="shared" si="19"/>
        <v>0</v>
      </c>
      <c r="AA21" s="615">
        <f t="shared" si="19"/>
        <v>0</v>
      </c>
      <c r="AB21" s="615">
        <f t="shared" si="19"/>
        <v>0</v>
      </c>
      <c r="AC21" s="615">
        <f t="shared" si="19"/>
        <v>0</v>
      </c>
      <c r="AD21" s="615">
        <f t="shared" si="19"/>
        <v>0</v>
      </c>
      <c r="AF21" s="27"/>
      <c r="AG21" s="27"/>
      <c r="AH21" s="27"/>
      <c r="AI21" s="27"/>
      <c r="AJ21" s="27"/>
      <c r="AK21" s="27"/>
    </row>
    <row r="22" spans="1:37" ht="24" customHeight="1">
      <c r="A22" s="792"/>
      <c r="B22" s="617">
        <f t="shared" si="17"/>
        <v>22</v>
      </c>
      <c r="C22" s="153" t="s">
        <v>121</v>
      </c>
      <c r="D22" s="154" t="s">
        <v>121</v>
      </c>
      <c r="E22" s="155" t="s">
        <v>121</v>
      </c>
      <c r="F22" s="147" t="s">
        <v>127</v>
      </c>
      <c r="G22" s="508"/>
      <c r="H22" s="58">
        <f t="shared" si="45"/>
        <v>0</v>
      </c>
      <c r="I22" s="58">
        <f t="shared" si="45"/>
        <v>0</v>
      </c>
      <c r="J22" s="58">
        <f t="shared" si="45"/>
        <v>0</v>
      </c>
      <c r="K22" s="58">
        <f t="shared" si="45"/>
        <v>0</v>
      </c>
      <c r="L22" s="58">
        <f t="shared" si="45"/>
        <v>0</v>
      </c>
      <c r="M22" s="58">
        <f t="shared" si="45"/>
        <v>0</v>
      </c>
      <c r="N22" s="58">
        <f t="shared" si="45"/>
        <v>0</v>
      </c>
      <c r="O22" s="58">
        <f t="shared" si="45"/>
        <v>0</v>
      </c>
      <c r="P22" s="58">
        <f t="shared" si="45"/>
        <v>0</v>
      </c>
      <c r="Q22" s="58">
        <f t="shared" si="45"/>
        <v>0</v>
      </c>
      <c r="R22" s="58">
        <f t="shared" si="45"/>
        <v>0</v>
      </c>
      <c r="S22" s="615">
        <f t="shared" si="25"/>
        <v>0</v>
      </c>
      <c r="T22" s="615">
        <f t="shared" si="19"/>
        <v>0</v>
      </c>
      <c r="U22" s="615">
        <f t="shared" si="19"/>
        <v>0</v>
      </c>
      <c r="V22" s="615">
        <f t="shared" si="19"/>
        <v>0</v>
      </c>
      <c r="W22" s="615">
        <f t="shared" si="19"/>
        <v>0</v>
      </c>
      <c r="X22" s="615">
        <f t="shared" si="19"/>
        <v>0</v>
      </c>
      <c r="Y22" s="615">
        <f t="shared" si="19"/>
        <v>0</v>
      </c>
      <c r="Z22" s="615">
        <f t="shared" si="19"/>
        <v>0</v>
      </c>
      <c r="AA22" s="615">
        <f t="shared" si="19"/>
        <v>0</v>
      </c>
      <c r="AB22" s="615">
        <f t="shared" si="19"/>
        <v>0</v>
      </c>
      <c r="AC22" s="615">
        <f t="shared" si="19"/>
        <v>0</v>
      </c>
      <c r="AD22" s="615">
        <f t="shared" si="19"/>
        <v>0</v>
      </c>
      <c r="AF22" s="27"/>
      <c r="AG22" s="27"/>
      <c r="AH22" s="27"/>
      <c r="AI22" s="27"/>
      <c r="AJ22" s="27"/>
      <c r="AK22" s="27"/>
    </row>
    <row r="23" spans="1:37" ht="24" customHeight="1">
      <c r="A23" s="792"/>
      <c r="B23" s="617">
        <f t="shared" si="17"/>
        <v>23</v>
      </c>
      <c r="C23" s="153" t="s">
        <v>121</v>
      </c>
      <c r="D23" s="154" t="s">
        <v>121</v>
      </c>
      <c r="E23" s="155" t="s">
        <v>121</v>
      </c>
      <c r="F23" s="426" t="s">
        <v>128</v>
      </c>
      <c r="G23" s="508"/>
      <c r="H23" s="58">
        <f t="shared" si="45"/>
        <v>0</v>
      </c>
      <c r="I23" s="58">
        <f t="shared" si="45"/>
        <v>0</v>
      </c>
      <c r="J23" s="58">
        <f t="shared" si="45"/>
        <v>0</v>
      </c>
      <c r="K23" s="58">
        <f t="shared" si="45"/>
        <v>0</v>
      </c>
      <c r="L23" s="58">
        <f t="shared" si="45"/>
        <v>0</v>
      </c>
      <c r="M23" s="58">
        <f t="shared" si="45"/>
        <v>0</v>
      </c>
      <c r="N23" s="58">
        <f t="shared" si="45"/>
        <v>0</v>
      </c>
      <c r="O23" s="58">
        <f t="shared" si="45"/>
        <v>0</v>
      </c>
      <c r="P23" s="58">
        <f t="shared" si="45"/>
        <v>0</v>
      </c>
      <c r="Q23" s="58">
        <f t="shared" si="45"/>
        <v>0</v>
      </c>
      <c r="R23" s="58">
        <f t="shared" si="45"/>
        <v>0</v>
      </c>
      <c r="S23" s="615">
        <f t="shared" si="25"/>
        <v>0</v>
      </c>
      <c r="T23" s="615">
        <f t="shared" si="19"/>
        <v>0</v>
      </c>
      <c r="U23" s="615">
        <f t="shared" si="19"/>
        <v>0</v>
      </c>
      <c r="V23" s="615">
        <f t="shared" si="19"/>
        <v>0</v>
      </c>
      <c r="W23" s="615">
        <f t="shared" si="19"/>
        <v>0</v>
      </c>
      <c r="X23" s="615">
        <f t="shared" si="19"/>
        <v>0</v>
      </c>
      <c r="Y23" s="615">
        <f t="shared" si="19"/>
        <v>0</v>
      </c>
      <c r="Z23" s="615">
        <f t="shared" si="19"/>
        <v>0</v>
      </c>
      <c r="AA23" s="615">
        <f t="shared" si="19"/>
        <v>0</v>
      </c>
      <c r="AB23" s="615">
        <f t="shared" si="19"/>
        <v>0</v>
      </c>
      <c r="AC23" s="615">
        <f t="shared" si="19"/>
        <v>0</v>
      </c>
      <c r="AD23" s="615">
        <f t="shared" si="19"/>
        <v>0</v>
      </c>
      <c r="AE23" s="4"/>
      <c r="AF23" s="27"/>
      <c r="AG23" s="27"/>
      <c r="AH23" s="27"/>
      <c r="AI23" s="27"/>
      <c r="AJ23" s="27"/>
      <c r="AK23" s="27"/>
    </row>
    <row r="24" spans="1:37" ht="24" customHeight="1">
      <c r="A24" s="792"/>
      <c r="B24" s="617">
        <f t="shared" si="17"/>
        <v>24</v>
      </c>
      <c r="C24" s="165"/>
      <c r="D24" s="166"/>
      <c r="E24" s="167"/>
      <c r="F24" s="427" t="s">
        <v>145</v>
      </c>
      <c r="G24" s="508"/>
      <c r="H24" s="58">
        <f t="shared" si="45"/>
        <v>0</v>
      </c>
      <c r="I24" s="58">
        <f t="shared" si="45"/>
        <v>0</v>
      </c>
      <c r="J24" s="58">
        <f t="shared" si="45"/>
        <v>0</v>
      </c>
      <c r="K24" s="58">
        <f t="shared" si="45"/>
        <v>0</v>
      </c>
      <c r="L24" s="58">
        <f t="shared" si="45"/>
        <v>0</v>
      </c>
      <c r="M24" s="58">
        <f t="shared" si="45"/>
        <v>0</v>
      </c>
      <c r="N24" s="58">
        <f t="shared" si="45"/>
        <v>0</v>
      </c>
      <c r="O24" s="58">
        <f t="shared" si="45"/>
        <v>0</v>
      </c>
      <c r="P24" s="58">
        <f t="shared" si="45"/>
        <v>0</v>
      </c>
      <c r="Q24" s="58">
        <f t="shared" si="45"/>
        <v>0</v>
      </c>
      <c r="R24" s="58">
        <f t="shared" si="45"/>
        <v>0</v>
      </c>
      <c r="S24" s="615">
        <f t="shared" si="25"/>
        <v>0</v>
      </c>
      <c r="T24" s="615">
        <f t="shared" si="19"/>
        <v>0</v>
      </c>
      <c r="U24" s="615">
        <f t="shared" si="19"/>
        <v>0</v>
      </c>
      <c r="V24" s="615">
        <f t="shared" si="19"/>
        <v>0</v>
      </c>
      <c r="W24" s="615">
        <f t="shared" si="19"/>
        <v>0</v>
      </c>
      <c r="X24" s="615">
        <f t="shared" si="19"/>
        <v>0</v>
      </c>
      <c r="Y24" s="615">
        <f t="shared" si="19"/>
        <v>0</v>
      </c>
      <c r="Z24" s="615">
        <f t="shared" si="19"/>
        <v>0</v>
      </c>
      <c r="AA24" s="615">
        <f t="shared" si="19"/>
        <v>0</v>
      </c>
      <c r="AB24" s="615">
        <f t="shared" si="19"/>
        <v>0</v>
      </c>
      <c r="AC24" s="615">
        <f t="shared" si="19"/>
        <v>0</v>
      </c>
      <c r="AD24" s="615">
        <f t="shared" si="19"/>
        <v>0</v>
      </c>
      <c r="AE24" s="4" t="s">
        <v>151</v>
      </c>
      <c r="AF24" s="27"/>
      <c r="AG24" s="27"/>
      <c r="AH24" s="27"/>
      <c r="AI24" s="27"/>
      <c r="AJ24" s="27"/>
      <c r="AK24" s="27"/>
    </row>
    <row r="25" spans="1:37" ht="28" customHeight="1">
      <c r="A25" s="792"/>
      <c r="B25" s="617">
        <f t="shared" si="17"/>
        <v>25</v>
      </c>
      <c r="C25" s="162"/>
      <c r="D25" s="157"/>
      <c r="E25" s="158" t="s">
        <v>121</v>
      </c>
      <c r="F25" s="648" t="s">
        <v>287</v>
      </c>
      <c r="G25" s="509"/>
      <c r="H25" s="59">
        <f>G25</f>
        <v>0</v>
      </c>
      <c r="I25" s="59">
        <f t="shared" si="45"/>
        <v>0</v>
      </c>
      <c r="J25" s="59">
        <f t="shared" si="45"/>
        <v>0</v>
      </c>
      <c r="K25" s="59">
        <f t="shared" si="45"/>
        <v>0</v>
      </c>
      <c r="L25" s="59">
        <f t="shared" si="45"/>
        <v>0</v>
      </c>
      <c r="M25" s="59">
        <f t="shared" si="45"/>
        <v>0</v>
      </c>
      <c r="N25" s="59">
        <f t="shared" si="45"/>
        <v>0</v>
      </c>
      <c r="O25" s="59">
        <f>N25</f>
        <v>0</v>
      </c>
      <c r="P25" s="59">
        <f t="shared" si="45"/>
        <v>0</v>
      </c>
      <c r="Q25" s="59">
        <f t="shared" si="45"/>
        <v>0</v>
      </c>
      <c r="R25" s="59">
        <f t="shared" si="45"/>
        <v>0</v>
      </c>
      <c r="S25" s="615">
        <f t="shared" si="25"/>
        <v>0</v>
      </c>
      <c r="T25" s="615">
        <f t="shared" si="19"/>
        <v>0</v>
      </c>
      <c r="U25" s="615">
        <f t="shared" si="19"/>
        <v>0</v>
      </c>
      <c r="V25" s="615">
        <f t="shared" si="19"/>
        <v>0</v>
      </c>
      <c r="W25" s="615">
        <f t="shared" si="19"/>
        <v>0</v>
      </c>
      <c r="X25" s="615">
        <f t="shared" si="19"/>
        <v>0</v>
      </c>
      <c r="Y25" s="615">
        <f t="shared" si="19"/>
        <v>0</v>
      </c>
      <c r="Z25" s="615">
        <f t="shared" si="19"/>
        <v>0</v>
      </c>
      <c r="AA25" s="615">
        <f t="shared" si="19"/>
        <v>0</v>
      </c>
      <c r="AB25" s="615">
        <f t="shared" si="19"/>
        <v>0</v>
      </c>
      <c r="AC25" s="615">
        <f t="shared" si="19"/>
        <v>0</v>
      </c>
      <c r="AD25" s="615">
        <f t="shared" si="19"/>
        <v>0</v>
      </c>
      <c r="AE25" s="45" t="s">
        <v>50</v>
      </c>
      <c r="AF25" s="27"/>
      <c r="AG25" s="27"/>
      <c r="AH25" s="27"/>
      <c r="AI25" s="27"/>
      <c r="AJ25" s="27"/>
      <c r="AK25" s="27"/>
    </row>
    <row r="26" spans="1:37" ht="14" customHeight="1">
      <c r="A26" s="792"/>
      <c r="B26" s="617">
        <f t="shared" si="1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46">H26</f>
        <v>2</v>
      </c>
      <c r="U26" s="615">
        <f t="shared" si="46"/>
        <v>5</v>
      </c>
      <c r="V26" s="615">
        <f t="shared" si="46"/>
        <v>0</v>
      </c>
      <c r="W26" s="615">
        <f t="shared" si="46"/>
        <v>0</v>
      </c>
      <c r="X26" s="615">
        <f t="shared" si="46"/>
        <v>0</v>
      </c>
      <c r="Y26" s="615">
        <f t="shared" si="46"/>
        <v>5</v>
      </c>
      <c r="Z26" s="615">
        <f t="shared" si="46"/>
        <v>0</v>
      </c>
      <c r="AA26" s="615">
        <f t="shared" si="46"/>
        <v>0</v>
      </c>
      <c r="AB26" s="615">
        <f t="shared" si="46"/>
        <v>0</v>
      </c>
      <c r="AC26" s="615">
        <f t="shared" si="46"/>
        <v>0</v>
      </c>
      <c r="AD26" s="615">
        <f t="shared" si="46"/>
        <v>15</v>
      </c>
      <c r="AE26" s="2" t="s">
        <v>135</v>
      </c>
      <c r="AF26" s="27"/>
      <c r="AG26" s="27"/>
      <c r="AH26" s="27"/>
      <c r="AI26" s="27"/>
      <c r="AJ26" s="27"/>
      <c r="AK26" s="27"/>
    </row>
    <row r="27" spans="1:37" ht="27" customHeight="1">
      <c r="A27" s="792"/>
      <c r="B27" s="617">
        <f t="shared" si="17"/>
        <v>27</v>
      </c>
      <c r="C27" s="222"/>
      <c r="D27" s="223"/>
      <c r="E27" s="224"/>
      <c r="F27" s="429" t="s">
        <v>144</v>
      </c>
      <c r="G27" s="212"/>
      <c r="H27" s="213">
        <f>G27</f>
        <v>0</v>
      </c>
      <c r="I27" s="213"/>
      <c r="J27" s="213"/>
      <c r="K27" s="213"/>
      <c r="L27" s="213"/>
      <c r="M27" s="213"/>
      <c r="N27" s="213"/>
      <c r="O27" s="213"/>
      <c r="P27" s="182"/>
      <c r="Q27" s="182"/>
      <c r="R27" s="182">
        <v>0</v>
      </c>
      <c r="S27" s="615">
        <f t="shared" si="25"/>
        <v>0</v>
      </c>
      <c r="T27" s="615">
        <f t="shared" si="46"/>
        <v>0</v>
      </c>
      <c r="U27" s="615">
        <f t="shared" si="46"/>
        <v>0</v>
      </c>
      <c r="V27" s="615">
        <f t="shared" si="46"/>
        <v>0</v>
      </c>
      <c r="W27" s="615">
        <f t="shared" si="46"/>
        <v>0</v>
      </c>
      <c r="X27" s="615">
        <f t="shared" si="46"/>
        <v>0</v>
      </c>
      <c r="Y27" s="615">
        <f t="shared" si="46"/>
        <v>0</v>
      </c>
      <c r="Z27" s="615">
        <f t="shared" si="46"/>
        <v>0</v>
      </c>
      <c r="AA27" s="615">
        <f t="shared" si="46"/>
        <v>0</v>
      </c>
      <c r="AB27" s="615">
        <f t="shared" si="46"/>
        <v>0</v>
      </c>
      <c r="AC27" s="615">
        <f t="shared" si="46"/>
        <v>0</v>
      </c>
      <c r="AD27" s="615">
        <f t="shared" si="46"/>
        <v>0</v>
      </c>
      <c r="AE27" s="4" t="s">
        <v>132</v>
      </c>
      <c r="AF27" s="27"/>
      <c r="AG27" s="27"/>
      <c r="AH27" s="27"/>
      <c r="AI27" s="27"/>
      <c r="AJ27" s="27"/>
      <c r="AK27" s="27"/>
    </row>
    <row r="28" spans="1:37" ht="28" customHeight="1">
      <c r="A28" s="792"/>
      <c r="B28" s="617">
        <f t="shared" si="17"/>
        <v>28</v>
      </c>
      <c r="C28" s="165"/>
      <c r="D28" s="166"/>
      <c r="E28" s="167"/>
      <c r="F28" s="430" t="s">
        <v>272</v>
      </c>
      <c r="G28" s="527"/>
      <c r="H28" s="527"/>
      <c r="I28" s="527"/>
      <c r="J28" s="527"/>
      <c r="K28" s="527"/>
      <c r="L28" s="527"/>
      <c r="M28" s="527"/>
      <c r="N28" s="527"/>
      <c r="O28" s="527"/>
      <c r="P28" s="527"/>
      <c r="Q28" s="527"/>
      <c r="R28" s="527"/>
      <c r="S28" s="615">
        <f t="shared" si="25"/>
        <v>0</v>
      </c>
      <c r="T28" s="615">
        <f t="shared" si="46"/>
        <v>0</v>
      </c>
      <c r="U28" s="615">
        <f t="shared" si="46"/>
        <v>0</v>
      </c>
      <c r="V28" s="615">
        <f t="shared" si="46"/>
        <v>0</v>
      </c>
      <c r="W28" s="615">
        <f t="shared" si="46"/>
        <v>0</v>
      </c>
      <c r="X28" s="615">
        <f t="shared" si="46"/>
        <v>0</v>
      </c>
      <c r="Y28" s="615">
        <f t="shared" si="46"/>
        <v>0</v>
      </c>
      <c r="Z28" s="615">
        <f t="shared" si="46"/>
        <v>0</v>
      </c>
      <c r="AA28" s="615">
        <f t="shared" si="46"/>
        <v>0</v>
      </c>
      <c r="AB28" s="615">
        <f t="shared" si="46"/>
        <v>0</v>
      </c>
      <c r="AC28" s="615">
        <f t="shared" si="46"/>
        <v>0</v>
      </c>
      <c r="AD28" s="615">
        <f t="shared" si="46"/>
        <v>0</v>
      </c>
      <c r="AE28" s="47" t="s">
        <v>152</v>
      </c>
      <c r="AF28" s="27"/>
      <c r="AG28" s="27"/>
      <c r="AH28" s="27"/>
      <c r="AI28" s="27"/>
      <c r="AJ28" s="27"/>
      <c r="AK28" s="27"/>
    </row>
    <row r="29" spans="1:37" ht="29" customHeight="1">
      <c r="A29" s="792"/>
      <c r="B29" s="617">
        <f t="shared" si="17"/>
        <v>29</v>
      </c>
      <c r="C29" s="165"/>
      <c r="D29" s="166"/>
      <c r="E29" s="167"/>
      <c r="F29" s="431" t="s">
        <v>273</v>
      </c>
      <c r="G29" s="528"/>
      <c r="H29" s="527"/>
      <c r="I29" s="527"/>
      <c r="J29" s="527"/>
      <c r="K29" s="527"/>
      <c r="L29" s="527"/>
      <c r="M29" s="527"/>
      <c r="N29" s="527"/>
      <c r="O29" s="527"/>
      <c r="P29" s="527"/>
      <c r="Q29" s="527"/>
      <c r="R29" s="527"/>
      <c r="S29" s="615">
        <f t="shared" si="25"/>
        <v>0</v>
      </c>
      <c r="T29" s="615">
        <f t="shared" si="46"/>
        <v>0</v>
      </c>
      <c r="U29" s="615">
        <f t="shared" si="46"/>
        <v>0</v>
      </c>
      <c r="V29" s="615">
        <f t="shared" si="46"/>
        <v>0</v>
      </c>
      <c r="W29" s="615">
        <f t="shared" si="46"/>
        <v>0</v>
      </c>
      <c r="X29" s="615">
        <f t="shared" si="46"/>
        <v>0</v>
      </c>
      <c r="Y29" s="615">
        <f t="shared" si="46"/>
        <v>0</v>
      </c>
      <c r="Z29" s="615">
        <f t="shared" si="46"/>
        <v>0</v>
      </c>
      <c r="AA29" s="615">
        <f t="shared" si="46"/>
        <v>0</v>
      </c>
      <c r="AB29" s="615">
        <f t="shared" si="46"/>
        <v>0</v>
      </c>
      <c r="AC29" s="615">
        <f t="shared" si="46"/>
        <v>0</v>
      </c>
      <c r="AD29" s="615">
        <f t="shared" si="46"/>
        <v>0</v>
      </c>
      <c r="AE29" s="44" t="s">
        <v>265</v>
      </c>
      <c r="AF29" s="27"/>
      <c r="AG29" s="27"/>
      <c r="AH29" s="27"/>
      <c r="AI29" s="27"/>
      <c r="AJ29" s="27"/>
      <c r="AK29" s="27"/>
    </row>
    <row r="30" spans="1:37" ht="14" customHeight="1">
      <c r="A30" s="793"/>
      <c r="B30" s="617">
        <f t="shared" si="17"/>
        <v>30</v>
      </c>
      <c r="C30" s="225"/>
      <c r="D30" s="226"/>
      <c r="E30" s="227"/>
      <c r="F30" s="432" t="s">
        <v>67</v>
      </c>
      <c r="G30" s="393"/>
      <c r="H30" s="394"/>
      <c r="I30" s="394"/>
      <c r="J30" s="394"/>
      <c r="K30" s="394"/>
      <c r="L30" s="394"/>
      <c r="M30" s="394"/>
      <c r="N30" s="394"/>
      <c r="O30" s="394"/>
      <c r="P30" s="394"/>
      <c r="Q30" s="394"/>
      <c r="R30" s="394"/>
      <c r="S30" s="615">
        <f t="shared" si="25"/>
        <v>0</v>
      </c>
      <c r="T30" s="615">
        <f t="shared" si="46"/>
        <v>0</v>
      </c>
      <c r="U30" s="615">
        <f t="shared" si="46"/>
        <v>0</v>
      </c>
      <c r="V30" s="615">
        <f t="shared" si="46"/>
        <v>0</v>
      </c>
      <c r="W30" s="615">
        <f t="shared" si="46"/>
        <v>0</v>
      </c>
      <c r="X30" s="615">
        <f t="shared" si="46"/>
        <v>0</v>
      </c>
      <c r="Y30" s="615">
        <f t="shared" si="46"/>
        <v>0</v>
      </c>
      <c r="Z30" s="615">
        <f t="shared" si="46"/>
        <v>0</v>
      </c>
      <c r="AA30" s="615">
        <f t="shared" si="46"/>
        <v>0</v>
      </c>
      <c r="AB30" s="615">
        <f t="shared" si="46"/>
        <v>0</v>
      </c>
      <c r="AC30" s="615">
        <f t="shared" si="46"/>
        <v>0</v>
      </c>
      <c r="AD30" s="615">
        <f t="shared" si="46"/>
        <v>0</v>
      </c>
      <c r="AE30" s="45" t="s">
        <v>239</v>
      </c>
      <c r="AF30" s="27"/>
      <c r="AG30" s="27"/>
      <c r="AH30" s="27"/>
      <c r="AI30" s="27"/>
      <c r="AJ30" s="27"/>
      <c r="AK30" s="27"/>
    </row>
    <row r="31" spans="1:37" ht="14" customHeight="1" thickBot="1">
      <c r="A31" s="794" t="s">
        <v>142</v>
      </c>
      <c r="B31" s="617">
        <f t="shared" si="17"/>
        <v>31</v>
      </c>
      <c r="C31" s="162"/>
      <c r="D31" s="163"/>
      <c r="E31" s="164"/>
      <c r="F31" s="433" t="s">
        <v>178</v>
      </c>
      <c r="G31" s="214"/>
      <c r="H31" s="60">
        <f t="shared" ref="H31:R32" si="47">G31</f>
        <v>0</v>
      </c>
      <c r="I31" s="60">
        <f t="shared" si="47"/>
        <v>0</v>
      </c>
      <c r="J31" s="60">
        <f t="shared" si="47"/>
        <v>0</v>
      </c>
      <c r="K31" s="60">
        <f t="shared" si="47"/>
        <v>0</v>
      </c>
      <c r="L31" s="512">
        <f t="shared" si="47"/>
        <v>0</v>
      </c>
      <c r="M31" s="60">
        <f t="shared" si="47"/>
        <v>0</v>
      </c>
      <c r="N31" s="60">
        <f t="shared" si="47"/>
        <v>0</v>
      </c>
      <c r="O31" s="60">
        <f t="shared" si="47"/>
        <v>0</v>
      </c>
      <c r="P31" s="60">
        <f t="shared" si="47"/>
        <v>0</v>
      </c>
      <c r="Q31" s="60">
        <f t="shared" si="47"/>
        <v>0</v>
      </c>
      <c r="R31" s="60">
        <f t="shared" si="47"/>
        <v>0</v>
      </c>
      <c r="S31" s="615">
        <f t="shared" si="25"/>
        <v>0</v>
      </c>
      <c r="T31" s="615">
        <f t="shared" si="46"/>
        <v>0</v>
      </c>
      <c r="U31" s="615">
        <f t="shared" si="46"/>
        <v>0</v>
      </c>
      <c r="V31" s="615">
        <f t="shared" si="46"/>
        <v>0</v>
      </c>
      <c r="W31" s="615">
        <f t="shared" si="46"/>
        <v>0</v>
      </c>
      <c r="X31" s="615">
        <f t="shared" si="46"/>
        <v>0</v>
      </c>
      <c r="Y31" s="615">
        <f t="shared" si="46"/>
        <v>0</v>
      </c>
      <c r="Z31" s="615">
        <f t="shared" si="46"/>
        <v>0</v>
      </c>
      <c r="AA31" s="615">
        <f t="shared" si="46"/>
        <v>0</v>
      </c>
      <c r="AB31" s="615">
        <f t="shared" si="46"/>
        <v>0</v>
      </c>
      <c r="AC31" s="615">
        <f t="shared" si="46"/>
        <v>0</v>
      </c>
      <c r="AD31" s="615">
        <f t="shared" si="46"/>
        <v>0</v>
      </c>
      <c r="AE31" s="2" t="s">
        <v>180</v>
      </c>
      <c r="AF31" s="27"/>
      <c r="AG31" s="27"/>
      <c r="AH31" s="27"/>
      <c r="AI31" s="27"/>
      <c r="AJ31" s="27"/>
      <c r="AK31" s="27"/>
    </row>
    <row r="32" spans="1:37" ht="14" customHeight="1">
      <c r="A32" s="794"/>
      <c r="B32" s="617">
        <f t="shared" si="17"/>
        <v>32</v>
      </c>
      <c r="C32" s="795" t="s">
        <v>244</v>
      </c>
      <c r="D32" s="410">
        <f>LEFT($A$1,4)+1</f>
        <v>2025</v>
      </c>
      <c r="E32" s="486">
        <f>LEFT($A$1,4)+2</f>
        <v>2026</v>
      </c>
      <c r="F32" s="432" t="s">
        <v>68</v>
      </c>
      <c r="G32" s="215"/>
      <c r="H32" s="61">
        <f t="shared" si="47"/>
        <v>0</v>
      </c>
      <c r="I32" s="61">
        <f t="shared" si="47"/>
        <v>0</v>
      </c>
      <c r="J32" s="61">
        <f t="shared" si="47"/>
        <v>0</v>
      </c>
      <c r="K32" s="61">
        <f t="shared" si="47"/>
        <v>0</v>
      </c>
      <c r="L32" s="513">
        <f t="shared" si="47"/>
        <v>0</v>
      </c>
      <c r="M32" s="61">
        <f t="shared" si="47"/>
        <v>0</v>
      </c>
      <c r="N32" s="61">
        <f t="shared" si="47"/>
        <v>0</v>
      </c>
      <c r="O32" s="61">
        <f t="shared" si="47"/>
        <v>0</v>
      </c>
      <c r="P32" s="61">
        <f t="shared" si="47"/>
        <v>0</v>
      </c>
      <c r="Q32" s="61">
        <f t="shared" si="47"/>
        <v>0</v>
      </c>
      <c r="R32" s="61">
        <f t="shared" si="47"/>
        <v>0</v>
      </c>
      <c r="S32" s="615">
        <f t="shared" si="25"/>
        <v>0</v>
      </c>
      <c r="T32" s="615">
        <f t="shared" si="46"/>
        <v>0</v>
      </c>
      <c r="U32" s="615">
        <f t="shared" si="46"/>
        <v>0</v>
      </c>
      <c r="V32" s="615">
        <f t="shared" si="46"/>
        <v>0</v>
      </c>
      <c r="W32" s="615">
        <f t="shared" si="46"/>
        <v>0</v>
      </c>
      <c r="X32" s="615">
        <f t="shared" si="46"/>
        <v>0</v>
      </c>
      <c r="Y32" s="615">
        <f t="shared" si="46"/>
        <v>0</v>
      </c>
      <c r="Z32" s="615">
        <f t="shared" si="46"/>
        <v>0</v>
      </c>
      <c r="AA32" s="615">
        <f t="shared" si="46"/>
        <v>0</v>
      </c>
      <c r="AB32" s="615">
        <f t="shared" si="46"/>
        <v>0</v>
      </c>
      <c r="AC32" s="615">
        <f t="shared" si="46"/>
        <v>0</v>
      </c>
      <c r="AD32" s="615">
        <f t="shared" si="46"/>
        <v>0</v>
      </c>
      <c r="AE32" s="45"/>
      <c r="AF32" s="27"/>
      <c r="AG32" s="27"/>
      <c r="AH32" s="27"/>
      <c r="AI32" s="27"/>
      <c r="AJ32" s="27"/>
      <c r="AK32" s="27"/>
    </row>
    <row r="33" spans="1:37" ht="12" customHeight="1">
      <c r="A33" s="183"/>
      <c r="B33" s="617">
        <f t="shared" si="17"/>
        <v>33</v>
      </c>
      <c r="C33" s="796"/>
      <c r="D33" s="411">
        <v>2.23</v>
      </c>
      <c r="E33" s="412"/>
      <c r="F33" s="434" t="s">
        <v>245</v>
      </c>
      <c r="G33" s="189"/>
      <c r="H33" s="189"/>
      <c r="I33" s="190"/>
      <c r="J33" s="190"/>
      <c r="K33" s="190"/>
      <c r="L33" s="190"/>
      <c r="M33" s="190"/>
      <c r="N33" s="190"/>
      <c r="O33" s="190"/>
      <c r="P33" s="190"/>
      <c r="Q33" s="190"/>
      <c r="R33" s="190"/>
      <c r="S33" s="615">
        <f t="shared" si="25"/>
        <v>0</v>
      </c>
      <c r="T33" s="615">
        <f t="shared" si="46"/>
        <v>0</v>
      </c>
      <c r="U33" s="615">
        <f t="shared" si="46"/>
        <v>0</v>
      </c>
      <c r="V33" s="615">
        <f t="shared" si="46"/>
        <v>0</v>
      </c>
      <c r="W33" s="615">
        <f t="shared" si="46"/>
        <v>0</v>
      </c>
      <c r="X33" s="615">
        <f t="shared" si="46"/>
        <v>0</v>
      </c>
      <c r="Y33" s="615">
        <f t="shared" si="46"/>
        <v>0</v>
      </c>
      <c r="Z33" s="615">
        <f t="shared" si="46"/>
        <v>0</v>
      </c>
      <c r="AA33" s="615">
        <f t="shared" si="46"/>
        <v>0</v>
      </c>
      <c r="AB33" s="615">
        <f t="shared" si="46"/>
        <v>0</v>
      </c>
      <c r="AC33" s="615">
        <f t="shared" si="46"/>
        <v>0</v>
      </c>
      <c r="AD33" s="615">
        <f t="shared" si="46"/>
        <v>0</v>
      </c>
      <c r="AE33" s="415"/>
      <c r="AF33" s="27"/>
      <c r="AG33" s="27"/>
      <c r="AH33" s="27"/>
      <c r="AI33" s="27"/>
      <c r="AJ33" s="27"/>
      <c r="AK33" s="27"/>
    </row>
    <row r="34" spans="1:37" ht="12" customHeight="1" thickBot="1">
      <c r="A34" s="183"/>
      <c r="B34" s="617">
        <f t="shared" si="17"/>
        <v>34</v>
      </c>
      <c r="C34" s="797"/>
      <c r="D34" s="413">
        <v>3.81</v>
      </c>
      <c r="E34" s="414"/>
      <c r="F34" s="435" t="s">
        <v>246</v>
      </c>
      <c r="G34" s="191"/>
      <c r="H34" s="191"/>
      <c r="I34" s="192"/>
      <c r="J34" s="192"/>
      <c r="K34" s="192"/>
      <c r="L34" s="192"/>
      <c r="M34" s="192"/>
      <c r="N34" s="192"/>
      <c r="O34" s="192"/>
      <c r="P34" s="192"/>
      <c r="Q34" s="192"/>
      <c r="R34" s="192"/>
      <c r="S34" s="615">
        <f t="shared" si="25"/>
        <v>0</v>
      </c>
      <c r="T34" s="615">
        <f t="shared" si="46"/>
        <v>0</v>
      </c>
      <c r="U34" s="615">
        <f t="shared" si="46"/>
        <v>0</v>
      </c>
      <c r="V34" s="615">
        <f t="shared" si="46"/>
        <v>0</v>
      </c>
      <c r="W34" s="615">
        <f t="shared" si="46"/>
        <v>0</v>
      </c>
      <c r="X34" s="615">
        <f t="shared" si="46"/>
        <v>0</v>
      </c>
      <c r="Y34" s="615">
        <f t="shared" si="46"/>
        <v>0</v>
      </c>
      <c r="Z34" s="615">
        <f t="shared" si="46"/>
        <v>0</v>
      </c>
      <c r="AA34" s="615">
        <f t="shared" si="46"/>
        <v>0</v>
      </c>
      <c r="AB34" s="615">
        <f t="shared" si="46"/>
        <v>0</v>
      </c>
      <c r="AC34" s="615">
        <f t="shared" si="46"/>
        <v>0</v>
      </c>
      <c r="AD34" s="615">
        <f t="shared" si="46"/>
        <v>0</v>
      </c>
      <c r="AE34" s="415"/>
      <c r="AF34" s="27"/>
      <c r="AG34" s="27"/>
      <c r="AH34" s="27"/>
      <c r="AI34" s="27"/>
      <c r="AJ34" s="27"/>
      <c r="AK34" s="27"/>
    </row>
    <row r="35" spans="1:37" ht="12" customHeight="1">
      <c r="A35" s="183"/>
      <c r="B35" s="617">
        <f t="shared" si="17"/>
        <v>35</v>
      </c>
      <c r="C35" s="168"/>
      <c r="D35" s="169"/>
      <c r="E35" s="170"/>
      <c r="F35" s="231" t="s">
        <v>255</v>
      </c>
      <c r="G35" s="191"/>
      <c r="H35" s="191"/>
      <c r="I35" s="192"/>
      <c r="J35" s="192"/>
      <c r="K35" s="192"/>
      <c r="L35" s="192"/>
      <c r="M35" s="192"/>
      <c r="N35" s="192"/>
      <c r="O35" s="192"/>
      <c r="P35" s="192"/>
      <c r="Q35" s="192"/>
      <c r="R35" s="192"/>
      <c r="S35" s="615">
        <f t="shared" si="25"/>
        <v>0</v>
      </c>
      <c r="T35" s="615">
        <f t="shared" si="46"/>
        <v>0</v>
      </c>
      <c r="U35" s="615">
        <f t="shared" si="46"/>
        <v>0</v>
      </c>
      <c r="V35" s="615">
        <f t="shared" si="46"/>
        <v>0</v>
      </c>
      <c r="W35" s="615">
        <f t="shared" si="46"/>
        <v>0</v>
      </c>
      <c r="X35" s="615">
        <f t="shared" si="46"/>
        <v>0</v>
      </c>
      <c r="Y35" s="615">
        <f t="shared" si="46"/>
        <v>0</v>
      </c>
      <c r="Z35" s="615">
        <f t="shared" si="46"/>
        <v>0</v>
      </c>
      <c r="AA35" s="615">
        <f t="shared" si="46"/>
        <v>0</v>
      </c>
      <c r="AB35" s="615">
        <f t="shared" si="46"/>
        <v>0</v>
      </c>
      <c r="AC35" s="615">
        <f t="shared" si="46"/>
        <v>0</v>
      </c>
      <c r="AD35" s="615">
        <f t="shared" si="46"/>
        <v>0</v>
      </c>
      <c r="AE35" s="415" t="s">
        <v>75</v>
      </c>
      <c r="AF35" s="27"/>
      <c r="AG35" s="27"/>
      <c r="AH35" s="27"/>
      <c r="AI35" s="27"/>
      <c r="AJ35" s="27"/>
      <c r="AK35" s="27"/>
    </row>
    <row r="36" spans="1:37" ht="12" customHeight="1">
      <c r="A36" s="183"/>
      <c r="B36" s="617">
        <f t="shared" si="17"/>
        <v>36</v>
      </c>
      <c r="C36" s="168"/>
      <c r="D36" s="169"/>
      <c r="E36" s="170"/>
      <c r="F36" s="233" t="s">
        <v>45</v>
      </c>
      <c r="G36" s="193"/>
      <c r="H36" s="193"/>
      <c r="I36" s="193"/>
      <c r="J36" s="193"/>
      <c r="K36" s="193"/>
      <c r="L36" s="193"/>
      <c r="M36" s="193"/>
      <c r="N36" s="193"/>
      <c r="O36" s="193"/>
      <c r="P36" s="193"/>
      <c r="Q36" s="193"/>
      <c r="R36" s="193"/>
      <c r="S36" s="615">
        <f t="shared" si="25"/>
        <v>0</v>
      </c>
      <c r="T36" s="615">
        <f t="shared" si="46"/>
        <v>0</v>
      </c>
      <c r="U36" s="615">
        <f t="shared" si="46"/>
        <v>0</v>
      </c>
      <c r="V36" s="615">
        <f t="shared" si="46"/>
        <v>0</v>
      </c>
      <c r="W36" s="615">
        <f t="shared" si="46"/>
        <v>0</v>
      </c>
      <c r="X36" s="615">
        <f t="shared" si="46"/>
        <v>0</v>
      </c>
      <c r="Y36" s="615">
        <f t="shared" si="46"/>
        <v>0</v>
      </c>
      <c r="Z36" s="615">
        <f t="shared" si="46"/>
        <v>0</v>
      </c>
      <c r="AA36" s="615">
        <f t="shared" si="46"/>
        <v>0</v>
      </c>
      <c r="AB36" s="615">
        <f t="shared" si="46"/>
        <v>0</v>
      </c>
      <c r="AC36" s="615">
        <f t="shared" si="46"/>
        <v>0</v>
      </c>
      <c r="AD36" s="615">
        <f t="shared" si="46"/>
        <v>0</v>
      </c>
      <c r="AE36" s="416" t="s">
        <v>75</v>
      </c>
      <c r="AF36" s="27"/>
      <c r="AG36" s="27"/>
      <c r="AH36" s="27"/>
      <c r="AI36" s="27"/>
      <c r="AJ36" s="27"/>
      <c r="AK36" s="27"/>
    </row>
    <row r="37" spans="1:37" ht="12" customHeight="1">
      <c r="A37" s="183"/>
      <c r="B37" s="617">
        <f t="shared" si="17"/>
        <v>37</v>
      </c>
      <c r="C37" s="168"/>
      <c r="D37" s="169"/>
      <c r="E37" s="170"/>
      <c r="F37" s="231" t="s">
        <v>256</v>
      </c>
      <c r="G37" s="191"/>
      <c r="H37" s="191"/>
      <c r="I37" s="192"/>
      <c r="J37" s="192"/>
      <c r="K37" s="192"/>
      <c r="L37" s="192"/>
      <c r="M37" s="192"/>
      <c r="N37" s="192"/>
      <c r="O37" s="192"/>
      <c r="P37" s="192"/>
      <c r="Q37" s="192"/>
      <c r="R37" s="192"/>
      <c r="S37" s="615">
        <f t="shared" si="25"/>
        <v>0</v>
      </c>
      <c r="T37" s="615">
        <f t="shared" si="46"/>
        <v>0</v>
      </c>
      <c r="U37" s="615">
        <f t="shared" si="46"/>
        <v>0</v>
      </c>
      <c r="V37" s="615">
        <f t="shared" si="46"/>
        <v>0</v>
      </c>
      <c r="W37" s="615">
        <f t="shared" si="46"/>
        <v>0</v>
      </c>
      <c r="X37" s="615">
        <f t="shared" si="46"/>
        <v>0</v>
      </c>
      <c r="Y37" s="615">
        <f t="shared" si="46"/>
        <v>0</v>
      </c>
      <c r="Z37" s="615">
        <f t="shared" si="46"/>
        <v>0</v>
      </c>
      <c r="AA37" s="615">
        <f t="shared" si="46"/>
        <v>0</v>
      </c>
      <c r="AB37" s="615">
        <f t="shared" si="46"/>
        <v>0</v>
      </c>
      <c r="AC37" s="615">
        <f t="shared" si="46"/>
        <v>0</v>
      </c>
      <c r="AD37" s="615">
        <f t="shared" si="46"/>
        <v>0</v>
      </c>
      <c r="AE37" s="4" t="s">
        <v>21</v>
      </c>
      <c r="AF37" s="27"/>
      <c r="AG37" s="27"/>
      <c r="AH37" s="27"/>
      <c r="AI37" s="27"/>
      <c r="AJ37" s="27"/>
      <c r="AK37" s="27"/>
    </row>
    <row r="38" spans="1:37" ht="12" customHeight="1">
      <c r="A38" s="183"/>
      <c r="B38" s="617">
        <f t="shared" si="17"/>
        <v>38</v>
      </c>
      <c r="C38" s="150" t="s">
        <v>121</v>
      </c>
      <c r="D38" s="169"/>
      <c r="E38" s="170"/>
      <c r="F38" s="231" t="s">
        <v>257</v>
      </c>
      <c r="G38" s="191"/>
      <c r="H38" s="191"/>
      <c r="I38" s="192"/>
      <c r="J38" s="192"/>
      <c r="K38" s="192"/>
      <c r="L38" s="192"/>
      <c r="M38" s="192"/>
      <c r="N38" s="192"/>
      <c r="O38" s="192"/>
      <c r="P38" s="192"/>
      <c r="Q38" s="192"/>
      <c r="R38" s="192"/>
      <c r="S38" s="615">
        <f t="shared" si="25"/>
        <v>0</v>
      </c>
      <c r="T38" s="615">
        <f t="shared" si="46"/>
        <v>0</v>
      </c>
      <c r="U38" s="615">
        <f t="shared" si="46"/>
        <v>0</v>
      </c>
      <c r="V38" s="615">
        <f t="shared" si="46"/>
        <v>0</v>
      </c>
      <c r="W38" s="615">
        <f t="shared" si="46"/>
        <v>0</v>
      </c>
      <c r="X38" s="615">
        <f t="shared" si="46"/>
        <v>0</v>
      </c>
      <c r="Y38" s="615">
        <f t="shared" si="46"/>
        <v>0</v>
      </c>
      <c r="Z38" s="615">
        <f t="shared" si="46"/>
        <v>0</v>
      </c>
      <c r="AA38" s="615">
        <f t="shared" si="46"/>
        <v>0</v>
      </c>
      <c r="AB38" s="615">
        <f t="shared" si="46"/>
        <v>0</v>
      </c>
      <c r="AC38" s="615">
        <f t="shared" si="46"/>
        <v>0</v>
      </c>
      <c r="AD38" s="615">
        <f t="shared" si="46"/>
        <v>0</v>
      </c>
      <c r="AE38" s="4" t="s">
        <v>137</v>
      </c>
      <c r="AF38" s="27"/>
      <c r="AG38" s="27"/>
      <c r="AH38" s="27"/>
      <c r="AI38" s="27"/>
      <c r="AJ38" s="27"/>
      <c r="AK38" s="27"/>
    </row>
    <row r="39" spans="1:37" ht="12" customHeight="1">
      <c r="A39" s="183"/>
      <c r="B39" s="617">
        <f t="shared" si="17"/>
        <v>39</v>
      </c>
      <c r="C39" s="168"/>
      <c r="D39" s="169"/>
      <c r="E39" s="170"/>
      <c r="F39" s="231" t="s">
        <v>258</v>
      </c>
      <c r="G39" s="191"/>
      <c r="H39" s="191"/>
      <c r="I39" s="192"/>
      <c r="J39" s="192"/>
      <c r="K39" s="192"/>
      <c r="L39" s="192"/>
      <c r="M39" s="192"/>
      <c r="N39" s="192"/>
      <c r="O39" s="192"/>
      <c r="P39" s="192"/>
      <c r="Q39" s="192"/>
      <c r="R39" s="192"/>
      <c r="S39" s="615">
        <f t="shared" si="25"/>
        <v>0</v>
      </c>
      <c r="T39" s="615">
        <f t="shared" si="46"/>
        <v>0</v>
      </c>
      <c r="U39" s="615">
        <f t="shared" si="46"/>
        <v>0</v>
      </c>
      <c r="V39" s="615">
        <f t="shared" si="46"/>
        <v>0</v>
      </c>
      <c r="W39" s="615">
        <f t="shared" si="46"/>
        <v>0</v>
      </c>
      <c r="X39" s="615">
        <f t="shared" si="46"/>
        <v>0</v>
      </c>
      <c r="Y39" s="615">
        <f t="shared" si="46"/>
        <v>0</v>
      </c>
      <c r="Z39" s="615">
        <f t="shared" si="46"/>
        <v>0</v>
      </c>
      <c r="AA39" s="615">
        <f t="shared" si="46"/>
        <v>0</v>
      </c>
      <c r="AB39" s="615">
        <f t="shared" si="46"/>
        <v>0</v>
      </c>
      <c r="AC39" s="615">
        <f t="shared" si="46"/>
        <v>0</v>
      </c>
      <c r="AD39" s="615">
        <f t="shared" si="46"/>
        <v>0</v>
      </c>
      <c r="AE39" s="4" t="s">
        <v>137</v>
      </c>
      <c r="AF39" s="27"/>
      <c r="AG39" s="27"/>
      <c r="AH39" s="27"/>
      <c r="AI39" s="27"/>
      <c r="AJ39" s="27"/>
      <c r="AK39" s="27"/>
    </row>
    <row r="40" spans="1:37" ht="12" customHeight="1">
      <c r="A40" s="183"/>
      <c r="B40" s="617">
        <f t="shared" si="17"/>
        <v>40</v>
      </c>
      <c r="C40" s="168"/>
      <c r="D40" s="169"/>
      <c r="E40" s="170"/>
      <c r="F40" s="231" t="s">
        <v>259</v>
      </c>
      <c r="G40" s="551"/>
      <c r="H40" s="551"/>
      <c r="I40" s="192"/>
      <c r="J40" s="192"/>
      <c r="K40" s="192"/>
      <c r="L40" s="192"/>
      <c r="M40" s="192"/>
      <c r="N40" s="192"/>
      <c r="O40" s="192"/>
      <c r="P40" s="548"/>
      <c r="Q40" s="192"/>
      <c r="R40" s="192"/>
      <c r="S40" s="615">
        <f>G40</f>
        <v>0</v>
      </c>
      <c r="T40" s="615">
        <f t="shared" si="46"/>
        <v>0</v>
      </c>
      <c r="U40" s="615">
        <f t="shared" si="46"/>
        <v>0</v>
      </c>
      <c r="V40" s="615">
        <f t="shared" si="46"/>
        <v>0</v>
      </c>
      <c r="W40" s="615">
        <f t="shared" si="46"/>
        <v>0</v>
      </c>
      <c r="X40" s="615">
        <f t="shared" si="46"/>
        <v>0</v>
      </c>
      <c r="Y40" s="615">
        <f t="shared" si="46"/>
        <v>0</v>
      </c>
      <c r="Z40" s="615">
        <f t="shared" si="46"/>
        <v>0</v>
      </c>
      <c r="AA40" s="615">
        <f t="shared" si="46"/>
        <v>0</v>
      </c>
      <c r="AB40" s="615">
        <f t="shared" si="46"/>
        <v>0</v>
      </c>
      <c r="AC40" s="615">
        <f t="shared" si="46"/>
        <v>0</v>
      </c>
      <c r="AD40" s="615">
        <f t="shared" si="46"/>
        <v>0</v>
      </c>
      <c r="AE40" s="4" t="s">
        <v>154</v>
      </c>
      <c r="AF40" s="27"/>
      <c r="AG40" s="27"/>
      <c r="AH40" s="27"/>
      <c r="AI40" s="27"/>
      <c r="AJ40" s="27"/>
      <c r="AK40" s="27"/>
    </row>
    <row r="41" spans="1:37" ht="12" customHeight="1">
      <c r="A41" s="183"/>
      <c r="B41" s="617">
        <f t="shared" si="1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25"/>
        <v>0</v>
      </c>
      <c r="T41" s="615">
        <f t="shared" si="46"/>
        <v>0</v>
      </c>
      <c r="U41" s="615">
        <f t="shared" si="46"/>
        <v>0</v>
      </c>
      <c r="V41" s="615">
        <f t="shared" si="46"/>
        <v>0</v>
      </c>
      <c r="W41" s="615">
        <f t="shared" si="46"/>
        <v>0</v>
      </c>
      <c r="X41" s="615">
        <f t="shared" si="46"/>
        <v>0</v>
      </c>
      <c r="Y41" s="615">
        <f t="shared" si="46"/>
        <v>0</v>
      </c>
      <c r="Z41" s="615">
        <f t="shared" si="46"/>
        <v>0</v>
      </c>
      <c r="AA41" s="615">
        <f t="shared" si="46"/>
        <v>0</v>
      </c>
      <c r="AB41" s="615">
        <f t="shared" si="46"/>
        <v>0</v>
      </c>
      <c r="AC41" s="615">
        <f t="shared" si="46"/>
        <v>0</v>
      </c>
      <c r="AD41" s="615">
        <f t="shared" si="46"/>
        <v>0</v>
      </c>
      <c r="AE41" s="4"/>
      <c r="AF41" s="27"/>
      <c r="AG41" s="27"/>
      <c r="AH41" s="27"/>
      <c r="AI41" s="27"/>
      <c r="AJ41" s="27"/>
      <c r="AK41" s="27"/>
    </row>
    <row r="42" spans="1:37" ht="12" customHeight="1">
      <c r="A42" s="183"/>
      <c r="B42" s="617">
        <f t="shared" si="17"/>
        <v>42</v>
      </c>
      <c r="C42" s="153" t="s">
        <v>121</v>
      </c>
      <c r="D42" s="169"/>
      <c r="E42" s="170"/>
      <c r="F42" s="436" t="s">
        <v>48</v>
      </c>
      <c r="G42" s="552"/>
      <c r="H42" s="552"/>
      <c r="I42" s="192"/>
      <c r="J42" s="192"/>
      <c r="K42" s="192"/>
      <c r="L42" s="192"/>
      <c r="M42" s="192"/>
      <c r="N42" s="192"/>
      <c r="O42" s="192"/>
      <c r="P42" s="549"/>
      <c r="Q42" s="192"/>
      <c r="R42" s="192"/>
      <c r="S42" s="615">
        <f t="shared" si="25"/>
        <v>0</v>
      </c>
      <c r="T42" s="615">
        <f t="shared" ref="T42:T49" si="48">H42</f>
        <v>0</v>
      </c>
      <c r="U42" s="615">
        <f t="shared" ref="U42:U49" si="49">I42</f>
        <v>0</v>
      </c>
      <c r="V42" s="615">
        <f t="shared" ref="V42:V49" si="50">J42</f>
        <v>0</v>
      </c>
      <c r="W42" s="615">
        <f t="shared" ref="W42:W49" si="51">K42</f>
        <v>0</v>
      </c>
      <c r="X42" s="615">
        <f t="shared" ref="X42:X49" si="52">L42</f>
        <v>0</v>
      </c>
      <c r="Y42" s="615">
        <f t="shared" ref="Y42:Y49" si="53">M42</f>
        <v>0</v>
      </c>
      <c r="Z42" s="615">
        <f t="shared" ref="Z42:Z49" si="54">N42</f>
        <v>0</v>
      </c>
      <c r="AA42" s="615">
        <f t="shared" ref="AA42:AA49" si="55">O42</f>
        <v>0</v>
      </c>
      <c r="AB42" s="615">
        <f t="shared" ref="AB42:AB49" si="56">P42</f>
        <v>0</v>
      </c>
      <c r="AC42" s="615">
        <f t="shared" ref="AC42:AC49" si="57">Q42</f>
        <v>0</v>
      </c>
      <c r="AD42" s="615">
        <f t="shared" ref="AD42:AD49" si="58">R42</f>
        <v>0</v>
      </c>
      <c r="AE42" s="26"/>
      <c r="AF42" s="27"/>
      <c r="AG42" s="27"/>
      <c r="AH42" s="27"/>
      <c r="AI42" s="27"/>
      <c r="AJ42" s="27"/>
      <c r="AK42" s="27"/>
    </row>
    <row r="43" spans="1:37" ht="12" customHeight="1">
      <c r="A43" s="183"/>
      <c r="B43" s="617">
        <f t="shared" si="17"/>
        <v>43</v>
      </c>
      <c r="C43" s="153" t="s">
        <v>121</v>
      </c>
      <c r="D43" s="169"/>
      <c r="E43" s="170"/>
      <c r="F43" s="436" t="s">
        <v>49</v>
      </c>
      <c r="G43" s="191"/>
      <c r="H43" s="191"/>
      <c r="I43" s="192"/>
      <c r="J43" s="192"/>
      <c r="K43" s="192"/>
      <c r="L43" s="192"/>
      <c r="M43" s="192"/>
      <c r="N43" s="192"/>
      <c r="O43" s="192"/>
      <c r="P43" s="192"/>
      <c r="Q43" s="192"/>
      <c r="R43" s="192"/>
      <c r="S43" s="615">
        <f t="shared" si="25"/>
        <v>0</v>
      </c>
      <c r="T43" s="615">
        <f t="shared" si="48"/>
        <v>0</v>
      </c>
      <c r="U43" s="615">
        <f t="shared" si="49"/>
        <v>0</v>
      </c>
      <c r="V43" s="615">
        <f t="shared" si="50"/>
        <v>0</v>
      </c>
      <c r="W43" s="615">
        <f t="shared" si="51"/>
        <v>0</v>
      </c>
      <c r="X43" s="615">
        <f t="shared" si="52"/>
        <v>0</v>
      </c>
      <c r="Y43" s="615">
        <f t="shared" si="53"/>
        <v>0</v>
      </c>
      <c r="Z43" s="615">
        <f t="shared" si="54"/>
        <v>0</v>
      </c>
      <c r="AA43" s="615">
        <f t="shared" si="55"/>
        <v>0</v>
      </c>
      <c r="AB43" s="615">
        <f t="shared" si="56"/>
        <v>0</v>
      </c>
      <c r="AC43" s="615">
        <f t="shared" si="57"/>
        <v>0</v>
      </c>
      <c r="AD43" s="615">
        <f t="shared" si="58"/>
        <v>0</v>
      </c>
      <c r="AE43" s="26"/>
      <c r="AF43" s="27"/>
      <c r="AG43" s="27"/>
      <c r="AH43" s="27"/>
      <c r="AI43" s="27"/>
      <c r="AJ43" s="27"/>
      <c r="AK43" s="27"/>
    </row>
    <row r="44" spans="1:37" ht="12" customHeight="1">
      <c r="A44" s="183"/>
      <c r="B44" s="617">
        <f t="shared" si="17"/>
        <v>44</v>
      </c>
      <c r="C44" s="153" t="s">
        <v>121</v>
      </c>
      <c r="D44" s="169"/>
      <c r="E44" s="170"/>
      <c r="F44" s="436" t="s">
        <v>47</v>
      </c>
      <c r="G44" s="191"/>
      <c r="H44" s="191"/>
      <c r="I44" s="192"/>
      <c r="J44" s="192"/>
      <c r="K44" s="192"/>
      <c r="L44" s="192"/>
      <c r="M44" s="192"/>
      <c r="N44" s="192"/>
      <c r="O44" s="192"/>
      <c r="P44" s="192"/>
      <c r="Q44" s="192"/>
      <c r="R44" s="192"/>
      <c r="S44" s="615">
        <f t="shared" si="25"/>
        <v>0</v>
      </c>
      <c r="T44" s="615">
        <f t="shared" si="48"/>
        <v>0</v>
      </c>
      <c r="U44" s="615">
        <f t="shared" si="49"/>
        <v>0</v>
      </c>
      <c r="V44" s="615">
        <f t="shared" si="50"/>
        <v>0</v>
      </c>
      <c r="W44" s="615">
        <f t="shared" si="51"/>
        <v>0</v>
      </c>
      <c r="X44" s="615">
        <f t="shared" si="52"/>
        <v>0</v>
      </c>
      <c r="Y44" s="615">
        <f t="shared" si="53"/>
        <v>0</v>
      </c>
      <c r="Z44" s="615">
        <f t="shared" si="54"/>
        <v>0</v>
      </c>
      <c r="AA44" s="615">
        <f t="shared" si="55"/>
        <v>0</v>
      </c>
      <c r="AB44" s="615">
        <f t="shared" si="56"/>
        <v>0</v>
      </c>
      <c r="AC44" s="615">
        <f t="shared" si="57"/>
        <v>0</v>
      </c>
      <c r="AD44" s="615">
        <f t="shared" si="58"/>
        <v>0</v>
      </c>
      <c r="AE44" s="26">
        <f>45*5*7.4</f>
        <v>1665</v>
      </c>
      <c r="AF44" s="27"/>
      <c r="AG44" s="27"/>
      <c r="AH44" s="27"/>
      <c r="AI44" s="27"/>
      <c r="AJ44" s="27"/>
      <c r="AK44" s="27"/>
    </row>
    <row r="45" spans="1:37" ht="12" customHeight="1">
      <c r="A45" s="183"/>
      <c r="B45" s="617">
        <f t="shared" si="17"/>
        <v>45</v>
      </c>
      <c r="C45" s="153"/>
      <c r="D45" s="169"/>
      <c r="E45" s="170"/>
      <c r="F45" s="436" t="s">
        <v>248</v>
      </c>
      <c r="G45" s="191"/>
      <c r="H45" s="192"/>
      <c r="I45" s="192"/>
      <c r="J45" s="192"/>
      <c r="K45" s="192"/>
      <c r="L45" s="192"/>
      <c r="M45" s="192"/>
      <c r="N45" s="192"/>
      <c r="O45" s="192"/>
      <c r="P45" s="192"/>
      <c r="Q45" s="192"/>
      <c r="R45" s="192"/>
      <c r="S45" s="615">
        <f t="shared" si="25"/>
        <v>0</v>
      </c>
      <c r="T45" s="615">
        <f t="shared" si="48"/>
        <v>0</v>
      </c>
      <c r="U45" s="615">
        <f t="shared" si="49"/>
        <v>0</v>
      </c>
      <c r="V45" s="615">
        <f t="shared" si="50"/>
        <v>0</v>
      </c>
      <c r="W45" s="615">
        <f t="shared" si="51"/>
        <v>0</v>
      </c>
      <c r="X45" s="615">
        <f t="shared" si="52"/>
        <v>0</v>
      </c>
      <c r="Y45" s="615">
        <f t="shared" si="53"/>
        <v>0</v>
      </c>
      <c r="Z45" s="615">
        <f t="shared" si="54"/>
        <v>0</v>
      </c>
      <c r="AA45" s="615">
        <f t="shared" si="55"/>
        <v>0</v>
      </c>
      <c r="AB45" s="615">
        <f t="shared" si="56"/>
        <v>0</v>
      </c>
      <c r="AC45" s="615">
        <f t="shared" si="57"/>
        <v>0</v>
      </c>
      <c r="AD45" s="615">
        <f t="shared" si="58"/>
        <v>0</v>
      </c>
      <c r="AE45" s="26"/>
      <c r="AF45" s="27"/>
      <c r="AG45" s="27"/>
      <c r="AH45" s="27"/>
      <c r="AI45" s="27"/>
      <c r="AJ45" s="27"/>
      <c r="AK45" s="27"/>
    </row>
    <row r="46" spans="1:37" ht="12" customHeight="1">
      <c r="A46" s="183"/>
      <c r="B46" s="617">
        <f t="shared" si="17"/>
        <v>46</v>
      </c>
      <c r="C46" s="156"/>
      <c r="D46" s="169"/>
      <c r="E46" s="170"/>
      <c r="F46" s="437" t="s">
        <v>46</v>
      </c>
      <c r="G46" s="193"/>
      <c r="H46" s="194"/>
      <c r="I46" s="194"/>
      <c r="J46" s="194"/>
      <c r="K46" s="194"/>
      <c r="L46" s="194"/>
      <c r="M46" s="194"/>
      <c r="N46" s="194"/>
      <c r="O46" s="194"/>
      <c r="P46" s="194"/>
      <c r="Q46" s="194"/>
      <c r="R46" s="194"/>
      <c r="S46" s="615">
        <f t="shared" si="25"/>
        <v>0</v>
      </c>
      <c r="T46" s="615">
        <f t="shared" si="48"/>
        <v>0</v>
      </c>
      <c r="U46" s="615">
        <f t="shared" si="49"/>
        <v>0</v>
      </c>
      <c r="V46" s="615">
        <f t="shared" si="50"/>
        <v>0</v>
      </c>
      <c r="W46" s="615">
        <f t="shared" si="51"/>
        <v>0</v>
      </c>
      <c r="X46" s="615">
        <f t="shared" si="52"/>
        <v>0</v>
      </c>
      <c r="Y46" s="615">
        <f t="shared" si="53"/>
        <v>0</v>
      </c>
      <c r="Z46" s="615">
        <f t="shared" si="54"/>
        <v>0</v>
      </c>
      <c r="AA46" s="615">
        <f t="shared" si="55"/>
        <v>0</v>
      </c>
      <c r="AB46" s="615">
        <f t="shared" si="56"/>
        <v>0</v>
      </c>
      <c r="AC46" s="615">
        <f t="shared" si="57"/>
        <v>0</v>
      </c>
      <c r="AD46" s="615">
        <f t="shared" si="58"/>
        <v>0</v>
      </c>
      <c r="AE46" s="46"/>
      <c r="AF46" s="27"/>
      <c r="AG46" s="27"/>
      <c r="AH46" s="27"/>
      <c r="AI46" s="27"/>
      <c r="AJ46" s="27"/>
      <c r="AK46" s="27"/>
    </row>
    <row r="47" spans="1:37" ht="12" customHeight="1">
      <c r="A47" s="183"/>
      <c r="B47" s="617">
        <f t="shared" si="17"/>
        <v>47</v>
      </c>
      <c r="C47" s="780" t="s">
        <v>231</v>
      </c>
      <c r="D47" s="781"/>
      <c r="E47" s="782"/>
      <c r="F47" s="396" t="s">
        <v>232</v>
      </c>
      <c r="G47" s="419"/>
      <c r="H47" s="397">
        <f>G47</f>
        <v>0</v>
      </c>
      <c r="I47" s="397">
        <f t="shared" ref="I47:R49" si="59">H47</f>
        <v>0</v>
      </c>
      <c r="J47" s="397">
        <f t="shared" si="59"/>
        <v>0</v>
      </c>
      <c r="K47" s="397">
        <f t="shared" si="59"/>
        <v>0</v>
      </c>
      <c r="L47" s="397">
        <f t="shared" si="59"/>
        <v>0</v>
      </c>
      <c r="M47" s="397">
        <f t="shared" si="59"/>
        <v>0</v>
      </c>
      <c r="N47" s="397">
        <f t="shared" si="59"/>
        <v>0</v>
      </c>
      <c r="O47" s="397">
        <f t="shared" si="59"/>
        <v>0</v>
      </c>
      <c r="P47" s="397">
        <f t="shared" si="59"/>
        <v>0</v>
      </c>
      <c r="Q47" s="397">
        <f t="shared" si="59"/>
        <v>0</v>
      </c>
      <c r="R47" s="397">
        <f t="shared" si="59"/>
        <v>0</v>
      </c>
      <c r="S47" s="615">
        <f t="shared" si="25"/>
        <v>0</v>
      </c>
      <c r="T47" s="615">
        <f t="shared" si="48"/>
        <v>0</v>
      </c>
      <c r="U47" s="615">
        <f t="shared" si="49"/>
        <v>0</v>
      </c>
      <c r="V47" s="615">
        <f t="shared" si="50"/>
        <v>0</v>
      </c>
      <c r="W47" s="615">
        <f t="shared" si="51"/>
        <v>0</v>
      </c>
      <c r="X47" s="615">
        <f t="shared" si="52"/>
        <v>0</v>
      </c>
      <c r="Y47" s="615">
        <f t="shared" si="53"/>
        <v>0</v>
      </c>
      <c r="Z47" s="615">
        <f t="shared" si="54"/>
        <v>0</v>
      </c>
      <c r="AA47" s="615">
        <f t="shared" si="55"/>
        <v>0</v>
      </c>
      <c r="AB47" s="615">
        <f t="shared" si="56"/>
        <v>0</v>
      </c>
      <c r="AC47" s="615">
        <f t="shared" si="57"/>
        <v>0</v>
      </c>
      <c r="AD47" s="615">
        <f t="shared" si="58"/>
        <v>0</v>
      </c>
      <c r="AE47" s="398" t="s">
        <v>233</v>
      </c>
      <c r="AF47" s="27"/>
      <c r="AG47" s="27"/>
      <c r="AH47" s="27"/>
      <c r="AI47" s="27"/>
      <c r="AJ47" s="27"/>
      <c r="AK47" s="27"/>
    </row>
    <row r="48" spans="1:37" ht="12" customHeight="1">
      <c r="A48" s="183"/>
      <c r="B48" s="617">
        <f t="shared" si="17"/>
        <v>48</v>
      </c>
      <c r="C48" s="783"/>
      <c r="D48" s="784"/>
      <c r="E48" s="785"/>
      <c r="F48" s="399" t="s">
        <v>234</v>
      </c>
      <c r="G48" s="420"/>
      <c r="H48" s="400">
        <f>G48</f>
        <v>0</v>
      </c>
      <c r="I48" s="400">
        <f t="shared" si="59"/>
        <v>0</v>
      </c>
      <c r="J48" s="400">
        <f t="shared" si="59"/>
        <v>0</v>
      </c>
      <c r="K48" s="400">
        <f t="shared" si="59"/>
        <v>0</v>
      </c>
      <c r="L48" s="400">
        <f t="shared" si="59"/>
        <v>0</v>
      </c>
      <c r="M48" s="400">
        <f t="shared" si="59"/>
        <v>0</v>
      </c>
      <c r="N48" s="400">
        <f t="shared" si="59"/>
        <v>0</v>
      </c>
      <c r="O48" s="400">
        <f t="shared" si="59"/>
        <v>0</v>
      </c>
      <c r="P48" s="400">
        <f t="shared" si="59"/>
        <v>0</v>
      </c>
      <c r="Q48" s="400">
        <f t="shared" si="59"/>
        <v>0</v>
      </c>
      <c r="R48" s="400">
        <f t="shared" si="59"/>
        <v>0</v>
      </c>
      <c r="S48" s="615">
        <f t="shared" si="25"/>
        <v>0</v>
      </c>
      <c r="T48" s="615">
        <f t="shared" si="48"/>
        <v>0</v>
      </c>
      <c r="U48" s="615">
        <f t="shared" si="49"/>
        <v>0</v>
      </c>
      <c r="V48" s="615">
        <f t="shared" si="50"/>
        <v>0</v>
      </c>
      <c r="W48" s="615">
        <f t="shared" si="51"/>
        <v>0</v>
      </c>
      <c r="X48" s="615">
        <f t="shared" si="52"/>
        <v>0</v>
      </c>
      <c r="Y48" s="615">
        <f t="shared" si="53"/>
        <v>0</v>
      </c>
      <c r="Z48" s="615">
        <f t="shared" si="54"/>
        <v>0</v>
      </c>
      <c r="AA48" s="615">
        <f t="shared" si="55"/>
        <v>0</v>
      </c>
      <c r="AB48" s="615">
        <f t="shared" si="56"/>
        <v>0</v>
      </c>
      <c r="AC48" s="615">
        <f t="shared" si="57"/>
        <v>0</v>
      </c>
      <c r="AD48" s="615">
        <f t="shared" si="58"/>
        <v>0</v>
      </c>
      <c r="AE48" s="401" t="s">
        <v>235</v>
      </c>
      <c r="AF48" s="27"/>
      <c r="AG48" s="27"/>
      <c r="AH48" s="27"/>
      <c r="AI48" s="27"/>
      <c r="AJ48" s="27"/>
      <c r="AK48" s="27"/>
    </row>
    <row r="49" spans="1:37" ht="12" customHeight="1">
      <c r="A49" s="197"/>
      <c r="B49" s="617">
        <f t="shared" si="17"/>
        <v>49</v>
      </c>
      <c r="C49" s="786"/>
      <c r="D49" s="787"/>
      <c r="E49" s="788"/>
      <c r="F49" s="402" t="s">
        <v>236</v>
      </c>
      <c r="G49" s="421"/>
      <c r="H49" s="403">
        <f>G49</f>
        <v>0</v>
      </c>
      <c r="I49" s="403">
        <f t="shared" si="59"/>
        <v>0</v>
      </c>
      <c r="J49" s="403">
        <f t="shared" si="59"/>
        <v>0</v>
      </c>
      <c r="K49" s="403">
        <f t="shared" si="59"/>
        <v>0</v>
      </c>
      <c r="L49" s="403">
        <f t="shared" si="59"/>
        <v>0</v>
      </c>
      <c r="M49" s="403">
        <f t="shared" si="59"/>
        <v>0</v>
      </c>
      <c r="N49" s="403">
        <f t="shared" si="59"/>
        <v>0</v>
      </c>
      <c r="O49" s="403">
        <f t="shared" si="59"/>
        <v>0</v>
      </c>
      <c r="P49" s="403">
        <f t="shared" si="59"/>
        <v>0</v>
      </c>
      <c r="Q49" s="403">
        <f t="shared" si="59"/>
        <v>0</v>
      </c>
      <c r="R49" s="403">
        <f t="shared" si="59"/>
        <v>0</v>
      </c>
      <c r="S49" s="615">
        <f t="shared" si="25"/>
        <v>0</v>
      </c>
      <c r="T49" s="615">
        <f t="shared" si="48"/>
        <v>0</v>
      </c>
      <c r="U49" s="615">
        <f t="shared" si="49"/>
        <v>0</v>
      </c>
      <c r="V49" s="615">
        <f t="shared" si="50"/>
        <v>0</v>
      </c>
      <c r="W49" s="615">
        <f t="shared" si="51"/>
        <v>0</v>
      </c>
      <c r="X49" s="615">
        <f t="shared" si="52"/>
        <v>0</v>
      </c>
      <c r="Y49" s="615">
        <f t="shared" si="53"/>
        <v>0</v>
      </c>
      <c r="Z49" s="615">
        <f t="shared" si="54"/>
        <v>0</v>
      </c>
      <c r="AA49" s="615">
        <f t="shared" si="55"/>
        <v>0</v>
      </c>
      <c r="AB49" s="615">
        <f t="shared" si="56"/>
        <v>0</v>
      </c>
      <c r="AC49" s="615">
        <f t="shared" si="57"/>
        <v>0</v>
      </c>
      <c r="AD49" s="615">
        <f t="shared" si="58"/>
        <v>0</v>
      </c>
      <c r="AE49" s="404" t="s">
        <v>237</v>
      </c>
      <c r="AF49" s="27"/>
      <c r="AG49" s="27"/>
      <c r="AH49" s="27"/>
      <c r="AI49" s="27"/>
      <c r="AJ49" s="27"/>
      <c r="AK49" s="27"/>
    </row>
    <row r="50" spans="1:37" ht="32" customHeight="1">
      <c r="A50" s="176">
        <f>A3</f>
        <v>0</v>
      </c>
      <c r="B50" s="617">
        <f t="shared" si="17"/>
        <v>50</v>
      </c>
      <c r="C50" s="254"/>
      <c r="D50" s="255"/>
      <c r="E50" s="255"/>
      <c r="F50" s="53" t="s">
        <v>69</v>
      </c>
      <c r="G50" s="198" t="str">
        <f t="shared" ref="G50:AD50" si="60">G3</f>
        <v>AUG 25</v>
      </c>
      <c r="H50" s="176" t="str">
        <f t="shared" si="60"/>
        <v>SEP 25</v>
      </c>
      <c r="I50" s="176" t="str">
        <f t="shared" si="60"/>
        <v>OKT 25</v>
      </c>
      <c r="J50" s="176" t="str">
        <f t="shared" si="60"/>
        <v>NOV 25</v>
      </c>
      <c r="K50" s="176" t="str">
        <f t="shared" si="60"/>
        <v>DEC 25</v>
      </c>
      <c r="L50" s="176" t="str">
        <f t="shared" si="60"/>
        <v>JAN 26</v>
      </c>
      <c r="M50" s="176" t="str">
        <f t="shared" si="60"/>
        <v>FEB 26</v>
      </c>
      <c r="N50" s="176" t="str">
        <f t="shared" si="60"/>
        <v>MAR 26</v>
      </c>
      <c r="O50" s="176" t="str">
        <f t="shared" si="60"/>
        <v>APR 26</v>
      </c>
      <c r="P50" s="176" t="str">
        <f t="shared" si="60"/>
        <v>MAJ 26</v>
      </c>
      <c r="Q50" s="176" t="str">
        <f t="shared" si="60"/>
        <v>JUN 26</v>
      </c>
      <c r="R50" s="176" t="str">
        <f t="shared" si="60"/>
        <v>JUL 26</v>
      </c>
      <c r="S50" s="588" t="str">
        <f t="shared" si="60"/>
        <v>AUG 25</v>
      </c>
      <c r="T50" s="589" t="str">
        <f t="shared" si="60"/>
        <v>SEP 25</v>
      </c>
      <c r="U50" s="589" t="str">
        <f t="shared" si="60"/>
        <v>OKT 25</v>
      </c>
      <c r="V50" s="589" t="str">
        <f t="shared" si="60"/>
        <v>NOV 25</v>
      </c>
      <c r="W50" s="589" t="str">
        <f t="shared" si="60"/>
        <v>DEC 25</v>
      </c>
      <c r="X50" s="589" t="str">
        <f t="shared" si="60"/>
        <v>JAN 26</v>
      </c>
      <c r="Y50" s="589" t="str">
        <f t="shared" si="60"/>
        <v>FEB 26</v>
      </c>
      <c r="Z50" s="589" t="str">
        <f t="shared" si="60"/>
        <v>MAR 26</v>
      </c>
      <c r="AA50" s="589" t="str">
        <f t="shared" si="60"/>
        <v>APR 26</v>
      </c>
      <c r="AB50" s="589" t="str">
        <f t="shared" si="60"/>
        <v>MAJ 26</v>
      </c>
      <c r="AC50" s="589" t="str">
        <f t="shared" si="60"/>
        <v>JUN 26</v>
      </c>
      <c r="AD50" s="589" t="str">
        <f t="shared" si="60"/>
        <v>JUL 26</v>
      </c>
      <c r="AE50" s="22" t="s">
        <v>36</v>
      </c>
      <c r="AF50" s="27"/>
      <c r="AG50" s="27"/>
      <c r="AH50" s="27"/>
      <c r="AI50" s="27"/>
      <c r="AJ50" s="27"/>
      <c r="AK50" s="27"/>
    </row>
    <row r="51" spans="1:37">
      <c r="A51" s="230"/>
      <c r="B51" s="617">
        <f t="shared" si="17"/>
        <v>51</v>
      </c>
      <c r="C51" s="256">
        <f t="shared" ref="C51:E61" si="61">(C13&lt;&gt;"")*1</f>
        <v>1</v>
      </c>
      <c r="D51" s="20">
        <f t="shared" si="61"/>
        <v>1</v>
      </c>
      <c r="E51" s="20">
        <f t="shared" si="61"/>
        <v>1</v>
      </c>
      <c r="F51" s="50" t="str">
        <f>IF(ISNUMBER(G13),"Skalatrinsløn","HK-løn")</f>
        <v>HK-løn</v>
      </c>
      <c r="G51" s="199">
        <f t="shared" ref="G51:R51" si="62">IF(G7="Ja",0,ROUND(IF(AND(G$12&gt;0,G13&gt;0),ROUND((ROUND(VLOOKUP(G13,Skalalontabel12,G11,0)*G10,0))/12,2),0)*G12*G4,2))</f>
        <v>0</v>
      </c>
      <c r="H51" s="199">
        <f t="shared" si="62"/>
        <v>0</v>
      </c>
      <c r="I51" s="199">
        <f t="shared" si="62"/>
        <v>0</v>
      </c>
      <c r="J51" s="199">
        <f t="shared" si="62"/>
        <v>0</v>
      </c>
      <c r="K51" s="199">
        <f t="shared" si="62"/>
        <v>0</v>
      </c>
      <c r="L51" s="199">
        <f t="shared" si="62"/>
        <v>0</v>
      </c>
      <c r="M51" s="199">
        <f t="shared" si="62"/>
        <v>0</v>
      </c>
      <c r="N51" s="199">
        <f t="shared" si="62"/>
        <v>0</v>
      </c>
      <c r="O51" s="199">
        <f t="shared" si="62"/>
        <v>0</v>
      </c>
      <c r="P51" s="199">
        <f t="shared" si="62"/>
        <v>0</v>
      </c>
      <c r="Q51" s="199">
        <f t="shared" si="62"/>
        <v>0</v>
      </c>
      <c r="R51" s="199">
        <f t="shared" si="62"/>
        <v>0</v>
      </c>
      <c r="S51" s="591">
        <f t="shared" ref="S51:AD51" si="63">ROUND(IF(AND(S$12&gt;0,S13&gt;0),ROUND((ROUND(VLOOKUP(S13,Skalalontabel12,S11,0)*S10,0))/12,2),0)*S12*S4,2)</f>
        <v>0</v>
      </c>
      <c r="T51" s="591">
        <f t="shared" si="63"/>
        <v>0</v>
      </c>
      <c r="U51" s="591">
        <f t="shared" si="63"/>
        <v>0</v>
      </c>
      <c r="V51" s="591">
        <f t="shared" si="63"/>
        <v>0</v>
      </c>
      <c r="W51" s="591">
        <f t="shared" si="63"/>
        <v>0</v>
      </c>
      <c r="X51" s="591">
        <f t="shared" si="63"/>
        <v>0</v>
      </c>
      <c r="Y51" s="591">
        <f t="shared" si="63"/>
        <v>0</v>
      </c>
      <c r="Z51" s="591">
        <f t="shared" si="63"/>
        <v>0</v>
      </c>
      <c r="AA51" s="591">
        <f t="shared" si="63"/>
        <v>0</v>
      </c>
      <c r="AB51" s="591">
        <f t="shared" si="63"/>
        <v>0</v>
      </c>
      <c r="AC51" s="591">
        <f t="shared" si="63"/>
        <v>0</v>
      </c>
      <c r="AD51" s="591">
        <f t="shared" si="63"/>
        <v>0</v>
      </c>
      <c r="AE51" s="41">
        <f t="shared" ref="AE51:AE91" si="64">SUM(G51:R51)</f>
        <v>0</v>
      </c>
      <c r="AF51" s="27"/>
      <c r="AG51" s="27"/>
      <c r="AH51" s="27"/>
      <c r="AI51" s="27"/>
      <c r="AJ51" s="27"/>
      <c r="AK51" s="27"/>
    </row>
    <row r="52" spans="1:37">
      <c r="A52" s="231"/>
      <c r="B52" s="617">
        <f t="shared" si="17"/>
        <v>52</v>
      </c>
      <c r="C52" s="249">
        <f t="shared" si="61"/>
        <v>1</v>
      </c>
      <c r="D52" s="1">
        <f t="shared" si="61"/>
        <v>1</v>
      </c>
      <c r="E52" s="1">
        <f t="shared" si="61"/>
        <v>1</v>
      </c>
      <c r="F52" s="51" t="s">
        <v>292</v>
      </c>
      <c r="G52" s="200">
        <f t="shared" ref="G52:R52" si="65">IF(G7="Ja",0,ROUND(IF(G14&gt;0,G14/12)*IF($D14&lt;&gt;"",G$12,1)*IF($E14&lt;&gt;"",G$10,1)*G4,2))</f>
        <v>0</v>
      </c>
      <c r="H52" s="200">
        <f t="shared" si="65"/>
        <v>0</v>
      </c>
      <c r="I52" s="200">
        <f t="shared" si="65"/>
        <v>0</v>
      </c>
      <c r="J52" s="200">
        <f t="shared" si="65"/>
        <v>0</v>
      </c>
      <c r="K52" s="200">
        <f t="shared" si="65"/>
        <v>0</v>
      </c>
      <c r="L52" s="200">
        <f t="shared" si="65"/>
        <v>0</v>
      </c>
      <c r="M52" s="200">
        <f t="shared" si="65"/>
        <v>0</v>
      </c>
      <c r="N52" s="200">
        <f t="shared" si="65"/>
        <v>0</v>
      </c>
      <c r="O52" s="200">
        <f t="shared" si="65"/>
        <v>0</v>
      </c>
      <c r="P52" s="200">
        <f t="shared" si="65"/>
        <v>0</v>
      </c>
      <c r="Q52" s="200">
        <f t="shared" si="65"/>
        <v>0</v>
      </c>
      <c r="R52" s="200">
        <f t="shared" si="65"/>
        <v>0</v>
      </c>
      <c r="S52" s="592">
        <f t="shared" ref="S52:AD53" si="66">ROUND(IF(S14&gt;0,S14/12)*IF($D14&lt;&gt;"",S$12,1)*IF($E14&lt;&gt;"",S$10,1)*S4,2)</f>
        <v>0</v>
      </c>
      <c r="T52" s="592">
        <f t="shared" si="66"/>
        <v>0</v>
      </c>
      <c r="U52" s="592">
        <f t="shared" si="66"/>
        <v>0</v>
      </c>
      <c r="V52" s="592">
        <f t="shared" si="66"/>
        <v>0</v>
      </c>
      <c r="W52" s="592">
        <f t="shared" si="66"/>
        <v>0</v>
      </c>
      <c r="X52" s="592">
        <f t="shared" si="66"/>
        <v>0</v>
      </c>
      <c r="Y52" s="592">
        <f t="shared" si="66"/>
        <v>0</v>
      </c>
      <c r="Z52" s="592">
        <f t="shared" si="66"/>
        <v>0</v>
      </c>
      <c r="AA52" s="592">
        <f t="shared" si="66"/>
        <v>0</v>
      </c>
      <c r="AB52" s="592">
        <f t="shared" si="66"/>
        <v>0</v>
      </c>
      <c r="AC52" s="592">
        <f t="shared" si="66"/>
        <v>0</v>
      </c>
      <c r="AD52" s="592">
        <f t="shared" si="66"/>
        <v>0</v>
      </c>
      <c r="AE52" s="38">
        <f t="shared" si="64"/>
        <v>0</v>
      </c>
      <c r="AF52" s="27"/>
      <c r="AG52" s="27"/>
      <c r="AH52" s="27"/>
      <c r="AI52" s="27"/>
      <c r="AJ52" s="27"/>
      <c r="AK52" s="27"/>
    </row>
    <row r="53" spans="1:37">
      <c r="A53" s="231"/>
      <c r="B53" s="617">
        <f t="shared" si="17"/>
        <v>53</v>
      </c>
      <c r="C53" s="249">
        <f t="shared" si="61"/>
        <v>1</v>
      </c>
      <c r="D53" s="1">
        <f t="shared" si="61"/>
        <v>1</v>
      </c>
      <c r="E53" s="1">
        <f t="shared" si="61"/>
        <v>1</v>
      </c>
      <c r="F53" s="51" t="s">
        <v>293</v>
      </c>
      <c r="G53" s="200">
        <f>IF(G7="Ja",0,ROUND(IF(G15&gt;0,G15/12)*IF($D15&lt;&gt;"",G$12,1)*IF($E15&lt;&gt;"",G$10,1)*G4,2))</f>
        <v>0</v>
      </c>
      <c r="H53" s="200">
        <f>IF(H7="Ja",0,ROUND(IF(H15&gt;0,H15/12)*IF($D15&lt;&gt;"",H$12,1)*IF($E15&lt;&gt;"",H$10,1)*H4,2))</f>
        <v>0</v>
      </c>
      <c r="I53" s="200">
        <f t="shared" ref="I53:R53" si="67">IF(I7="Ja",0,ROUND(IF(I15&gt;0,I15/12)*IF($D15&lt;&gt;"",I$12,1)*IF($E15&lt;&gt;"",I$10,1)*I4,2))</f>
        <v>0</v>
      </c>
      <c r="J53" s="200">
        <f t="shared" si="67"/>
        <v>0</v>
      </c>
      <c r="K53" s="200">
        <f t="shared" si="67"/>
        <v>0</v>
      </c>
      <c r="L53" s="200">
        <f t="shared" si="67"/>
        <v>0</v>
      </c>
      <c r="M53" s="200">
        <f t="shared" si="67"/>
        <v>0</v>
      </c>
      <c r="N53" s="200">
        <f t="shared" si="67"/>
        <v>0</v>
      </c>
      <c r="O53" s="200">
        <f t="shared" si="67"/>
        <v>0</v>
      </c>
      <c r="P53" s="200">
        <f t="shared" si="67"/>
        <v>0</v>
      </c>
      <c r="Q53" s="200">
        <f t="shared" si="67"/>
        <v>0</v>
      </c>
      <c r="R53" s="200">
        <f t="shared" si="67"/>
        <v>0</v>
      </c>
      <c r="S53" s="592">
        <f t="shared" si="66"/>
        <v>0</v>
      </c>
      <c r="T53" s="592">
        <f t="shared" si="66"/>
        <v>0</v>
      </c>
      <c r="U53" s="592">
        <f t="shared" si="66"/>
        <v>0</v>
      </c>
      <c r="V53" s="592">
        <f t="shared" si="66"/>
        <v>0</v>
      </c>
      <c r="W53" s="592">
        <f t="shared" si="66"/>
        <v>0</v>
      </c>
      <c r="X53" s="592">
        <f t="shared" si="66"/>
        <v>0</v>
      </c>
      <c r="Y53" s="592">
        <f t="shared" si="66"/>
        <v>0</v>
      </c>
      <c r="Z53" s="592">
        <f t="shared" si="66"/>
        <v>0</v>
      </c>
      <c r="AA53" s="592">
        <f t="shared" si="66"/>
        <v>0</v>
      </c>
      <c r="AB53" s="592">
        <f t="shared" si="66"/>
        <v>0</v>
      </c>
      <c r="AC53" s="592">
        <f t="shared" si="66"/>
        <v>0</v>
      </c>
      <c r="AD53" s="592">
        <f t="shared" si="66"/>
        <v>0</v>
      </c>
      <c r="AE53" s="38">
        <f t="shared" ref="AE53" si="68">SUM(G53:R53)</f>
        <v>0</v>
      </c>
      <c r="AF53" s="27"/>
      <c r="AG53" s="27"/>
      <c r="AH53" s="27"/>
      <c r="AI53" s="27"/>
      <c r="AJ53" s="27"/>
      <c r="AK53" s="27"/>
    </row>
    <row r="54" spans="1:37">
      <c r="A54" s="231"/>
      <c r="B54" s="617">
        <f t="shared" si="17"/>
        <v>54</v>
      </c>
      <c r="C54" s="249">
        <f t="shared" si="61"/>
        <v>1</v>
      </c>
      <c r="D54" s="1">
        <f t="shared" si="61"/>
        <v>0</v>
      </c>
      <c r="E54" s="1">
        <f t="shared" si="61"/>
        <v>1</v>
      </c>
      <c r="F54" s="51" t="s">
        <v>177</v>
      </c>
      <c r="G54" s="200">
        <f t="shared" ref="G54:R54" si="69">IF(G7="Ja",0,ROUND(IF(AND(G$12&gt;0,G16&gt;0),G16/12)*IF($D16&lt;&gt;"",G$12,1)*IF($E16&lt;&gt;"",G$10,1)*G4,2))</f>
        <v>0</v>
      </c>
      <c r="H54" s="200">
        <f t="shared" si="69"/>
        <v>0</v>
      </c>
      <c r="I54" s="200">
        <f t="shared" si="69"/>
        <v>0</v>
      </c>
      <c r="J54" s="200">
        <f t="shared" si="69"/>
        <v>0</v>
      </c>
      <c r="K54" s="200">
        <f t="shared" si="69"/>
        <v>0</v>
      </c>
      <c r="L54" s="200">
        <f t="shared" si="69"/>
        <v>0</v>
      </c>
      <c r="M54" s="200">
        <f t="shared" si="69"/>
        <v>0</v>
      </c>
      <c r="N54" s="200">
        <f t="shared" si="69"/>
        <v>0</v>
      </c>
      <c r="O54" s="200">
        <f t="shared" si="69"/>
        <v>0</v>
      </c>
      <c r="P54" s="200">
        <f t="shared" si="69"/>
        <v>0</v>
      </c>
      <c r="Q54" s="200">
        <f t="shared" si="69"/>
        <v>0</v>
      </c>
      <c r="R54" s="200">
        <f t="shared" si="69"/>
        <v>0</v>
      </c>
      <c r="S54" s="592">
        <f t="shared" ref="S54:AD54" si="70">ROUND(IF(AND(S$12&gt;0,S16&gt;0),S16/12)*IF($D16&lt;&gt;"",S$12,1)*IF($E16&lt;&gt;"",S$10,1)*S4,2)</f>
        <v>0</v>
      </c>
      <c r="T54" s="592">
        <f t="shared" si="70"/>
        <v>0</v>
      </c>
      <c r="U54" s="592">
        <f t="shared" si="70"/>
        <v>0</v>
      </c>
      <c r="V54" s="592">
        <f t="shared" si="70"/>
        <v>0</v>
      </c>
      <c r="W54" s="592">
        <f t="shared" si="70"/>
        <v>0</v>
      </c>
      <c r="X54" s="592">
        <f t="shared" si="70"/>
        <v>0</v>
      </c>
      <c r="Y54" s="592">
        <f t="shared" si="70"/>
        <v>0</v>
      </c>
      <c r="Z54" s="592">
        <f t="shared" si="70"/>
        <v>0</v>
      </c>
      <c r="AA54" s="592">
        <f t="shared" si="70"/>
        <v>0</v>
      </c>
      <c r="AB54" s="592">
        <f t="shared" si="70"/>
        <v>0</v>
      </c>
      <c r="AC54" s="592">
        <f t="shared" si="70"/>
        <v>0</v>
      </c>
      <c r="AD54" s="592">
        <f t="shared" si="70"/>
        <v>0</v>
      </c>
      <c r="AE54" s="38">
        <f t="shared" si="64"/>
        <v>0</v>
      </c>
      <c r="AF54" s="27"/>
      <c r="AG54" s="27"/>
      <c r="AH54" s="27"/>
      <c r="AI54" s="27"/>
      <c r="AJ54" s="27"/>
      <c r="AK54" s="27"/>
    </row>
    <row r="55" spans="1:37">
      <c r="A55" s="231"/>
      <c r="B55" s="617">
        <f t="shared" si="17"/>
        <v>55</v>
      </c>
      <c r="C55" s="249">
        <f t="shared" si="61"/>
        <v>1</v>
      </c>
      <c r="D55" s="1">
        <f t="shared" si="61"/>
        <v>0</v>
      </c>
      <c r="E55" s="1">
        <f t="shared" si="61"/>
        <v>1</v>
      </c>
      <c r="F55" s="51" t="s">
        <v>185</v>
      </c>
      <c r="G55" s="200">
        <f t="shared" ref="G55:R55" si="71">IF(G7="Ja",0,ROUND(IF(AND(G$12&gt;0,G17&gt;0),G17/12)*IF($D17&lt;&gt;"",G$12,1)*IF($E17&lt;&gt;"",G$10,1)*G4,2))</f>
        <v>0</v>
      </c>
      <c r="H55" s="200">
        <f t="shared" si="71"/>
        <v>0</v>
      </c>
      <c r="I55" s="200">
        <f t="shared" si="71"/>
        <v>0</v>
      </c>
      <c r="J55" s="200">
        <f t="shared" si="71"/>
        <v>0</v>
      </c>
      <c r="K55" s="200">
        <f t="shared" si="71"/>
        <v>0</v>
      </c>
      <c r="L55" s="200">
        <f t="shared" si="71"/>
        <v>0</v>
      </c>
      <c r="M55" s="200">
        <f t="shared" si="71"/>
        <v>0</v>
      </c>
      <c r="N55" s="200">
        <f t="shared" si="71"/>
        <v>0</v>
      </c>
      <c r="O55" s="200">
        <f t="shared" si="71"/>
        <v>0</v>
      </c>
      <c r="P55" s="200">
        <f t="shared" si="71"/>
        <v>0</v>
      </c>
      <c r="Q55" s="200">
        <f t="shared" si="71"/>
        <v>0</v>
      </c>
      <c r="R55" s="200">
        <f t="shared" si="71"/>
        <v>0</v>
      </c>
      <c r="S55" s="592">
        <f t="shared" ref="S55:AD55" si="72">ROUND(IF(AND(S$12&gt;0,S17&gt;0),S17/12)*IF($D17&lt;&gt;"",S$12,1)*IF($E17&lt;&gt;"",S$10,1)*S4,2)</f>
        <v>0</v>
      </c>
      <c r="T55" s="592">
        <f t="shared" si="72"/>
        <v>0</v>
      </c>
      <c r="U55" s="592">
        <f t="shared" si="72"/>
        <v>0</v>
      </c>
      <c r="V55" s="592">
        <f t="shared" si="72"/>
        <v>0</v>
      </c>
      <c r="W55" s="592">
        <f t="shared" si="72"/>
        <v>0</v>
      </c>
      <c r="X55" s="592">
        <f t="shared" si="72"/>
        <v>0</v>
      </c>
      <c r="Y55" s="592">
        <f t="shared" si="72"/>
        <v>0</v>
      </c>
      <c r="Z55" s="592">
        <f t="shared" si="72"/>
        <v>0</v>
      </c>
      <c r="AA55" s="592">
        <f t="shared" si="72"/>
        <v>0</v>
      </c>
      <c r="AB55" s="592">
        <f t="shared" si="72"/>
        <v>0</v>
      </c>
      <c r="AC55" s="592">
        <f t="shared" si="72"/>
        <v>0</v>
      </c>
      <c r="AD55" s="592">
        <f t="shared" si="72"/>
        <v>0</v>
      </c>
      <c r="AE55" s="38">
        <f t="shared" si="64"/>
        <v>0</v>
      </c>
      <c r="AF55" s="27"/>
      <c r="AG55" s="27"/>
      <c r="AH55" s="27"/>
      <c r="AI55" s="27"/>
      <c r="AJ55" s="27"/>
      <c r="AK55" s="27"/>
    </row>
    <row r="56" spans="1:37">
      <c r="A56" s="231"/>
      <c r="B56" s="617">
        <f t="shared" si="17"/>
        <v>56</v>
      </c>
      <c r="C56" s="249">
        <f t="shared" si="61"/>
        <v>1</v>
      </c>
      <c r="D56" s="1">
        <f t="shared" si="61"/>
        <v>0</v>
      </c>
      <c r="E56" s="1">
        <f t="shared" si="61"/>
        <v>1</v>
      </c>
      <c r="F56" s="51" t="s">
        <v>57</v>
      </c>
      <c r="G56" s="200">
        <f t="shared" ref="G56:R56" si="73">IF(G7="Ja",0,ROUND(IF(AND(G$12&gt;0,G18&gt;0),G18/12)*IF($D18&lt;&gt;"",G$12,1)*IF($E18&lt;&gt;"",G$10,1)*G4,2))</f>
        <v>0</v>
      </c>
      <c r="H56" s="200">
        <f t="shared" si="73"/>
        <v>0</v>
      </c>
      <c r="I56" s="200">
        <f t="shared" si="73"/>
        <v>0</v>
      </c>
      <c r="J56" s="200">
        <f t="shared" si="73"/>
        <v>0</v>
      </c>
      <c r="K56" s="200">
        <f t="shared" si="73"/>
        <v>0</v>
      </c>
      <c r="L56" s="200">
        <f t="shared" si="73"/>
        <v>0</v>
      </c>
      <c r="M56" s="200">
        <f t="shared" si="73"/>
        <v>0</v>
      </c>
      <c r="N56" s="200">
        <f t="shared" si="73"/>
        <v>0</v>
      </c>
      <c r="O56" s="200">
        <f t="shared" si="73"/>
        <v>0</v>
      </c>
      <c r="P56" s="200">
        <f t="shared" si="73"/>
        <v>0</v>
      </c>
      <c r="Q56" s="200">
        <f t="shared" si="73"/>
        <v>0</v>
      </c>
      <c r="R56" s="200">
        <f t="shared" si="73"/>
        <v>0</v>
      </c>
      <c r="S56" s="592">
        <f t="shared" ref="S56:AD56" si="74">ROUND(IF(AND(S$12&gt;0,S18&gt;0),S18/12)*IF($D18&lt;&gt;"",S$12,1)*IF($E18&lt;&gt;"",S$10,1)*S4,2)</f>
        <v>0</v>
      </c>
      <c r="T56" s="592">
        <f t="shared" si="74"/>
        <v>0</v>
      </c>
      <c r="U56" s="592">
        <f t="shared" si="74"/>
        <v>0</v>
      </c>
      <c r="V56" s="592">
        <f t="shared" si="74"/>
        <v>0</v>
      </c>
      <c r="W56" s="592">
        <f t="shared" si="74"/>
        <v>0</v>
      </c>
      <c r="X56" s="592">
        <f t="shared" si="74"/>
        <v>0</v>
      </c>
      <c r="Y56" s="592">
        <f t="shared" si="74"/>
        <v>0</v>
      </c>
      <c r="Z56" s="592">
        <f t="shared" si="74"/>
        <v>0</v>
      </c>
      <c r="AA56" s="592">
        <f t="shared" si="74"/>
        <v>0</v>
      </c>
      <c r="AB56" s="592">
        <f t="shared" si="74"/>
        <v>0</v>
      </c>
      <c r="AC56" s="592">
        <f t="shared" si="74"/>
        <v>0</v>
      </c>
      <c r="AD56" s="592">
        <f t="shared" si="74"/>
        <v>0</v>
      </c>
      <c r="AE56" s="38">
        <f t="shared" si="64"/>
        <v>0</v>
      </c>
      <c r="AF56" s="27"/>
      <c r="AG56" s="27"/>
      <c r="AH56" s="27"/>
      <c r="AI56" s="27"/>
      <c r="AJ56" s="27"/>
      <c r="AK56" s="27"/>
    </row>
    <row r="57" spans="1:37">
      <c r="A57" s="231"/>
      <c r="B57" s="617">
        <f t="shared" si="17"/>
        <v>57</v>
      </c>
      <c r="C57" s="249">
        <f t="shared" si="61"/>
        <v>1</v>
      </c>
      <c r="D57" s="1">
        <f t="shared" si="61"/>
        <v>0</v>
      </c>
      <c r="E57" s="1">
        <f t="shared" si="61"/>
        <v>1</v>
      </c>
      <c r="F57" s="51" t="s">
        <v>58</v>
      </c>
      <c r="G57" s="200">
        <f t="shared" ref="G57:R57" si="75">IF(G7="Ja",0,ROUND(IF(AND(G$12&gt;0,G19&gt;0),G19/12)*IF($D19&lt;&gt;"",G$12,1)*IF($E19&lt;&gt;"",G$10,1)*G4,2))</f>
        <v>0</v>
      </c>
      <c r="H57" s="200">
        <f t="shared" si="75"/>
        <v>0</v>
      </c>
      <c r="I57" s="200">
        <f t="shared" si="75"/>
        <v>0</v>
      </c>
      <c r="J57" s="200">
        <f t="shared" si="75"/>
        <v>0</v>
      </c>
      <c r="K57" s="200">
        <f t="shared" si="75"/>
        <v>0</v>
      </c>
      <c r="L57" s="200">
        <f t="shared" si="75"/>
        <v>0</v>
      </c>
      <c r="M57" s="200">
        <f t="shared" si="75"/>
        <v>0</v>
      </c>
      <c r="N57" s="200">
        <f t="shared" si="75"/>
        <v>0</v>
      </c>
      <c r="O57" s="200">
        <f t="shared" si="75"/>
        <v>0</v>
      </c>
      <c r="P57" s="200">
        <f t="shared" si="75"/>
        <v>0</v>
      </c>
      <c r="Q57" s="200">
        <f t="shared" si="75"/>
        <v>0</v>
      </c>
      <c r="R57" s="200">
        <f t="shared" si="75"/>
        <v>0</v>
      </c>
      <c r="S57" s="592">
        <f t="shared" ref="S57:AD57" si="76">ROUND(IF(AND(S$12&gt;0,S19&gt;0),S19/12)*IF($D19&lt;&gt;"",S$12,1)*IF($E19&lt;&gt;"",S$10,1)*S4,2)</f>
        <v>0</v>
      </c>
      <c r="T57" s="592">
        <f t="shared" si="76"/>
        <v>0</v>
      </c>
      <c r="U57" s="592">
        <f t="shared" si="76"/>
        <v>0</v>
      </c>
      <c r="V57" s="592">
        <f t="shared" si="76"/>
        <v>0</v>
      </c>
      <c r="W57" s="592">
        <f t="shared" si="76"/>
        <v>0</v>
      </c>
      <c r="X57" s="592">
        <f t="shared" si="76"/>
        <v>0</v>
      </c>
      <c r="Y57" s="592">
        <f t="shared" si="76"/>
        <v>0</v>
      </c>
      <c r="Z57" s="592">
        <f t="shared" si="76"/>
        <v>0</v>
      </c>
      <c r="AA57" s="592">
        <f t="shared" si="76"/>
        <v>0</v>
      </c>
      <c r="AB57" s="592">
        <f t="shared" si="76"/>
        <v>0</v>
      </c>
      <c r="AC57" s="592">
        <f t="shared" si="76"/>
        <v>0</v>
      </c>
      <c r="AD57" s="592">
        <f t="shared" si="76"/>
        <v>0</v>
      </c>
      <c r="AE57" s="38">
        <f t="shared" si="64"/>
        <v>0</v>
      </c>
      <c r="AF57" s="27"/>
      <c r="AG57" s="27"/>
      <c r="AH57" s="27"/>
      <c r="AI57" s="27"/>
      <c r="AJ57" s="27"/>
      <c r="AK57" s="27"/>
    </row>
    <row r="58" spans="1:37">
      <c r="A58" s="231"/>
      <c r="B58" s="617">
        <f t="shared" si="17"/>
        <v>58</v>
      </c>
      <c r="C58" s="249">
        <f t="shared" si="61"/>
        <v>1</v>
      </c>
      <c r="D58" s="1">
        <f t="shared" si="61"/>
        <v>1</v>
      </c>
      <c r="E58" s="1">
        <f t="shared" si="61"/>
        <v>1</v>
      </c>
      <c r="F58" s="51" t="s">
        <v>59</v>
      </c>
      <c r="G58" s="200">
        <f t="shared" ref="G58:R58" si="77">IF(G7="Ja",0,ROUND(IF(AND(G$12&gt;0,G20&gt;0),G20/12)*IF($D20&lt;&gt;"",G$12,1)*IF($E20&lt;&gt;"",G$10,1)*G4,2))</f>
        <v>0</v>
      </c>
      <c r="H58" s="200">
        <f t="shared" si="77"/>
        <v>0</v>
      </c>
      <c r="I58" s="200">
        <f t="shared" si="77"/>
        <v>0</v>
      </c>
      <c r="J58" s="200">
        <f t="shared" si="77"/>
        <v>0</v>
      </c>
      <c r="K58" s="200">
        <f t="shared" si="77"/>
        <v>0</v>
      </c>
      <c r="L58" s="200">
        <f t="shared" si="77"/>
        <v>0</v>
      </c>
      <c r="M58" s="200">
        <f t="shared" si="77"/>
        <v>0</v>
      </c>
      <c r="N58" s="200">
        <f t="shared" si="77"/>
        <v>0</v>
      </c>
      <c r="O58" s="200">
        <f t="shared" si="77"/>
        <v>0</v>
      </c>
      <c r="P58" s="200">
        <f t="shared" si="77"/>
        <v>0</v>
      </c>
      <c r="Q58" s="200">
        <f t="shared" si="77"/>
        <v>0</v>
      </c>
      <c r="R58" s="200">
        <f t="shared" si="77"/>
        <v>0</v>
      </c>
      <c r="S58" s="592">
        <f t="shared" ref="S58:AD58" si="78">ROUND(IF(AND(S$12&gt;0,S20&gt;0),S20/12)*IF($D20&lt;&gt;"",S$12,1)*IF($E20&lt;&gt;"",S$10,1)*S4,2)</f>
        <v>0</v>
      </c>
      <c r="T58" s="592">
        <f t="shared" si="78"/>
        <v>0</v>
      </c>
      <c r="U58" s="592">
        <f t="shared" si="78"/>
        <v>0</v>
      </c>
      <c r="V58" s="592">
        <f t="shared" si="78"/>
        <v>0</v>
      </c>
      <c r="W58" s="592">
        <f t="shared" si="78"/>
        <v>0</v>
      </c>
      <c r="X58" s="592">
        <f t="shared" si="78"/>
        <v>0</v>
      </c>
      <c r="Y58" s="592">
        <f t="shared" si="78"/>
        <v>0</v>
      </c>
      <c r="Z58" s="592">
        <f t="shared" si="78"/>
        <v>0</v>
      </c>
      <c r="AA58" s="592">
        <f t="shared" si="78"/>
        <v>0</v>
      </c>
      <c r="AB58" s="592">
        <f t="shared" si="78"/>
        <v>0</v>
      </c>
      <c r="AC58" s="592">
        <f t="shared" si="78"/>
        <v>0</v>
      </c>
      <c r="AD58" s="592">
        <f t="shared" si="78"/>
        <v>0</v>
      </c>
      <c r="AE58" s="38">
        <f t="shared" si="64"/>
        <v>0</v>
      </c>
      <c r="AF58" s="27"/>
      <c r="AG58" s="27"/>
      <c r="AH58" s="27"/>
      <c r="AI58" s="27"/>
      <c r="AJ58" s="27"/>
      <c r="AK58" s="27"/>
    </row>
    <row r="59" spans="1:37">
      <c r="A59" s="231"/>
      <c r="B59" s="617">
        <f t="shared" si="17"/>
        <v>59</v>
      </c>
      <c r="C59" s="249">
        <f t="shared" si="61"/>
        <v>1</v>
      </c>
      <c r="D59" s="1">
        <f t="shared" si="61"/>
        <v>1</v>
      </c>
      <c r="E59" s="1">
        <f t="shared" si="61"/>
        <v>1</v>
      </c>
      <c r="F59" s="51" t="s">
        <v>60</v>
      </c>
      <c r="G59" s="200">
        <f t="shared" ref="G59:R59" si="79">IF(G7="Ja",0,ROUND(IF(AND(G$12&gt;0,G21&gt;0),G21/12)*IF($D21&lt;&gt;"",G$12,1)*IF($E21&lt;&gt;"",G$10,1)*G4,2))</f>
        <v>0</v>
      </c>
      <c r="H59" s="200">
        <f t="shared" si="79"/>
        <v>0</v>
      </c>
      <c r="I59" s="200">
        <f t="shared" si="79"/>
        <v>0</v>
      </c>
      <c r="J59" s="200">
        <f t="shared" si="79"/>
        <v>0</v>
      </c>
      <c r="K59" s="200">
        <f t="shared" si="79"/>
        <v>0</v>
      </c>
      <c r="L59" s="200">
        <f t="shared" si="79"/>
        <v>0</v>
      </c>
      <c r="M59" s="200">
        <f t="shared" si="79"/>
        <v>0</v>
      </c>
      <c r="N59" s="200">
        <f t="shared" si="79"/>
        <v>0</v>
      </c>
      <c r="O59" s="200">
        <f t="shared" si="79"/>
        <v>0</v>
      </c>
      <c r="P59" s="200">
        <f t="shared" si="79"/>
        <v>0</v>
      </c>
      <c r="Q59" s="200">
        <f t="shared" si="79"/>
        <v>0</v>
      </c>
      <c r="R59" s="200">
        <f t="shared" si="79"/>
        <v>0</v>
      </c>
      <c r="S59" s="592">
        <f t="shared" ref="S59:AD59" si="80">ROUND(IF(AND(S$12&gt;0,S21&gt;0),S21/12)*IF($D21&lt;&gt;"",S$12,1)*IF($E21&lt;&gt;"",S$10,1)*S4,2)</f>
        <v>0</v>
      </c>
      <c r="T59" s="592">
        <f t="shared" si="80"/>
        <v>0</v>
      </c>
      <c r="U59" s="592">
        <f t="shared" si="80"/>
        <v>0</v>
      </c>
      <c r="V59" s="592">
        <f t="shared" si="80"/>
        <v>0</v>
      </c>
      <c r="W59" s="592">
        <f t="shared" si="80"/>
        <v>0</v>
      </c>
      <c r="X59" s="592">
        <f t="shared" si="80"/>
        <v>0</v>
      </c>
      <c r="Y59" s="592">
        <f t="shared" si="80"/>
        <v>0</v>
      </c>
      <c r="Z59" s="592">
        <f t="shared" si="80"/>
        <v>0</v>
      </c>
      <c r="AA59" s="592">
        <f t="shared" si="80"/>
        <v>0</v>
      </c>
      <c r="AB59" s="592">
        <f t="shared" si="80"/>
        <v>0</v>
      </c>
      <c r="AC59" s="592">
        <f t="shared" si="80"/>
        <v>0</v>
      </c>
      <c r="AD59" s="592">
        <f t="shared" si="80"/>
        <v>0</v>
      </c>
      <c r="AE59" s="38">
        <f t="shared" si="64"/>
        <v>0</v>
      </c>
      <c r="AF59" s="27"/>
      <c r="AG59" s="27"/>
      <c r="AH59" s="27"/>
      <c r="AI59" s="27"/>
      <c r="AJ59" s="27"/>
      <c r="AK59" s="27"/>
    </row>
    <row r="60" spans="1:37">
      <c r="A60" s="231"/>
      <c r="B60" s="617">
        <f t="shared" si="17"/>
        <v>60</v>
      </c>
      <c r="C60" s="249">
        <f t="shared" si="61"/>
        <v>1</v>
      </c>
      <c r="D60" s="1">
        <f t="shared" si="61"/>
        <v>1</v>
      </c>
      <c r="E60" s="1">
        <f t="shared" si="61"/>
        <v>1</v>
      </c>
      <c r="F60" s="51" t="s">
        <v>61</v>
      </c>
      <c r="G60" s="200">
        <f t="shared" ref="G60:R60" si="81">IF(G7="Ja",0,ROUND(IF(AND(G$12&gt;0,G22&gt;0),G22/12)*IF($D22&lt;&gt;"",G$12,1)*IF($E22&lt;&gt;"",G$10,1)*G$4,2))</f>
        <v>0</v>
      </c>
      <c r="H60" s="200">
        <f t="shared" si="81"/>
        <v>0</v>
      </c>
      <c r="I60" s="200">
        <f t="shared" si="81"/>
        <v>0</v>
      </c>
      <c r="J60" s="200">
        <f t="shared" si="81"/>
        <v>0</v>
      </c>
      <c r="K60" s="200">
        <f t="shared" si="81"/>
        <v>0</v>
      </c>
      <c r="L60" s="200">
        <f t="shared" si="81"/>
        <v>0</v>
      </c>
      <c r="M60" s="200">
        <f t="shared" si="81"/>
        <v>0</v>
      </c>
      <c r="N60" s="200">
        <f t="shared" si="81"/>
        <v>0</v>
      </c>
      <c r="O60" s="200">
        <f t="shared" si="81"/>
        <v>0</v>
      </c>
      <c r="P60" s="200">
        <f t="shared" si="81"/>
        <v>0</v>
      </c>
      <c r="Q60" s="200">
        <f t="shared" si="81"/>
        <v>0</v>
      </c>
      <c r="R60" s="200">
        <f t="shared" si="81"/>
        <v>0</v>
      </c>
      <c r="S60" s="592">
        <f t="shared" ref="S60:AD60" si="82">ROUND(IF(AND(S$12&gt;0,S22&gt;0),S22/12)*IF($D22&lt;&gt;"",S$12,1)*IF($E22&lt;&gt;"",S$10,1)*S$4,2)</f>
        <v>0</v>
      </c>
      <c r="T60" s="592">
        <f t="shared" si="82"/>
        <v>0</v>
      </c>
      <c r="U60" s="592">
        <f t="shared" si="82"/>
        <v>0</v>
      </c>
      <c r="V60" s="592">
        <f t="shared" si="82"/>
        <v>0</v>
      </c>
      <c r="W60" s="592">
        <f t="shared" si="82"/>
        <v>0</v>
      </c>
      <c r="X60" s="592">
        <f t="shared" si="82"/>
        <v>0</v>
      </c>
      <c r="Y60" s="592">
        <f t="shared" si="82"/>
        <v>0</v>
      </c>
      <c r="Z60" s="592">
        <f t="shared" si="82"/>
        <v>0</v>
      </c>
      <c r="AA60" s="592">
        <f t="shared" si="82"/>
        <v>0</v>
      </c>
      <c r="AB60" s="592">
        <f t="shared" si="82"/>
        <v>0</v>
      </c>
      <c r="AC60" s="592">
        <f t="shared" si="82"/>
        <v>0</v>
      </c>
      <c r="AD60" s="592">
        <f t="shared" si="82"/>
        <v>0</v>
      </c>
      <c r="AE60" s="38">
        <f t="shared" si="64"/>
        <v>0</v>
      </c>
      <c r="AF60" s="27"/>
      <c r="AG60" s="27"/>
      <c r="AH60" s="27"/>
      <c r="AI60" s="27"/>
      <c r="AJ60" s="27"/>
      <c r="AK60" s="27"/>
    </row>
    <row r="61" spans="1:37">
      <c r="A61" s="231"/>
      <c r="B61" s="617">
        <f t="shared" si="17"/>
        <v>61</v>
      </c>
      <c r="C61" s="249">
        <f t="shared" si="61"/>
        <v>1</v>
      </c>
      <c r="D61" s="1">
        <f t="shared" si="61"/>
        <v>1</v>
      </c>
      <c r="E61" s="1">
        <f t="shared" si="61"/>
        <v>1</v>
      </c>
      <c r="F61" s="51" t="s">
        <v>130</v>
      </c>
      <c r="G61" s="200">
        <f t="shared" ref="G61:R61" si="83">IF(G7="Ja",0,ROUND(IF(AND(G$12&gt;0,G23&gt;0),G23/12)*IF($D23&lt;&gt;"",G$12,1)*IF($E23&lt;&gt;"",G$10,1)*G$4,2))</f>
        <v>0</v>
      </c>
      <c r="H61" s="200">
        <f t="shared" si="83"/>
        <v>0</v>
      </c>
      <c r="I61" s="200">
        <f t="shared" si="83"/>
        <v>0</v>
      </c>
      <c r="J61" s="200">
        <f t="shared" si="83"/>
        <v>0</v>
      </c>
      <c r="K61" s="200">
        <f t="shared" si="83"/>
        <v>0</v>
      </c>
      <c r="L61" s="200">
        <f t="shared" si="83"/>
        <v>0</v>
      </c>
      <c r="M61" s="200">
        <f t="shared" si="83"/>
        <v>0</v>
      </c>
      <c r="N61" s="200">
        <f t="shared" si="83"/>
        <v>0</v>
      </c>
      <c r="O61" s="200">
        <f t="shared" si="83"/>
        <v>0</v>
      </c>
      <c r="P61" s="200">
        <f t="shared" si="83"/>
        <v>0</v>
      </c>
      <c r="Q61" s="200">
        <f t="shared" si="83"/>
        <v>0</v>
      </c>
      <c r="R61" s="200">
        <f t="shared" si="83"/>
        <v>0</v>
      </c>
      <c r="S61" s="592">
        <f t="shared" ref="S61:AD61" si="84">ROUND(IF(AND(S$12&gt;0,S23&gt;0),S23/12)*IF($D23&lt;&gt;"",S$12,1)*IF($E23&lt;&gt;"",S$10,1)*S$4,2)</f>
        <v>0</v>
      </c>
      <c r="T61" s="592">
        <f t="shared" si="84"/>
        <v>0</v>
      </c>
      <c r="U61" s="592">
        <f t="shared" si="84"/>
        <v>0</v>
      </c>
      <c r="V61" s="592">
        <f t="shared" si="84"/>
        <v>0</v>
      </c>
      <c r="W61" s="592">
        <f t="shared" si="84"/>
        <v>0</v>
      </c>
      <c r="X61" s="592">
        <f t="shared" si="84"/>
        <v>0</v>
      </c>
      <c r="Y61" s="592">
        <f t="shared" si="84"/>
        <v>0</v>
      </c>
      <c r="Z61" s="592">
        <f t="shared" si="84"/>
        <v>0</v>
      </c>
      <c r="AA61" s="592">
        <f t="shared" si="84"/>
        <v>0</v>
      </c>
      <c r="AB61" s="592">
        <f t="shared" si="84"/>
        <v>0</v>
      </c>
      <c r="AC61" s="592">
        <f t="shared" si="84"/>
        <v>0</v>
      </c>
      <c r="AD61" s="592">
        <f t="shared" si="84"/>
        <v>0</v>
      </c>
      <c r="AE61" s="38">
        <f t="shared" si="64"/>
        <v>0</v>
      </c>
      <c r="AF61" s="27"/>
      <c r="AG61" s="27"/>
      <c r="AH61" s="27"/>
      <c r="AI61" s="27"/>
      <c r="AJ61" s="27"/>
      <c r="AK61" s="27"/>
    </row>
    <row r="62" spans="1:37">
      <c r="A62" s="231"/>
      <c r="B62" s="617">
        <f t="shared" si="17"/>
        <v>62</v>
      </c>
      <c r="C62" s="249">
        <v>1</v>
      </c>
      <c r="D62" s="1"/>
      <c r="E62" s="1"/>
      <c r="F62" s="51" t="s">
        <v>294</v>
      </c>
      <c r="G62" s="200">
        <f>IF(G8="Ja",(SUM(G51:G61)*0.8%),0)</f>
        <v>0</v>
      </c>
      <c r="H62" s="200">
        <f t="shared" ref="H62:R62" si="85">IF(H8="Ja",(SUM(H51:H61)*0.8%),0)</f>
        <v>0</v>
      </c>
      <c r="I62" s="200">
        <f t="shared" si="85"/>
        <v>0</v>
      </c>
      <c r="J62" s="200">
        <f t="shared" si="85"/>
        <v>0</v>
      </c>
      <c r="K62" s="200">
        <f t="shared" si="85"/>
        <v>0</v>
      </c>
      <c r="L62" s="200">
        <f t="shared" si="85"/>
        <v>0</v>
      </c>
      <c r="M62" s="200">
        <f t="shared" si="85"/>
        <v>0</v>
      </c>
      <c r="N62" s="200">
        <f t="shared" si="85"/>
        <v>0</v>
      </c>
      <c r="O62" s="200">
        <f t="shared" si="85"/>
        <v>0</v>
      </c>
      <c r="P62" s="200">
        <f t="shared" si="85"/>
        <v>0</v>
      </c>
      <c r="Q62" s="200">
        <f t="shared" si="85"/>
        <v>0</v>
      </c>
      <c r="R62" s="200">
        <f t="shared" si="85"/>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17"/>
        <v>63</v>
      </c>
      <c r="C63" s="249"/>
      <c r="D63" s="1"/>
      <c r="E63" s="1"/>
      <c r="F63" s="51" t="s">
        <v>133</v>
      </c>
      <c r="G63" s="200">
        <f>IF(G7="Ja",0,ROUND(IF(AND(G$12&gt;0,G24&gt;0),G24)*IF($D24&lt;&gt;"",G$12,1)*IF($E24&lt;&gt;"",G$10,1),2))</f>
        <v>0</v>
      </c>
      <c r="H63" s="200">
        <f t="shared" ref="H63:R63" si="86">IF(H7="Ja",0,ROUND(IF(AND(H$12&gt;0,H24&gt;0),H24)*IF($D24&lt;&gt;"",H$12,1)*IF($E24&lt;&gt;"",H$10,1),2))</f>
        <v>0</v>
      </c>
      <c r="I63" s="200">
        <f t="shared" si="86"/>
        <v>0</v>
      </c>
      <c r="J63" s="200">
        <f t="shared" si="86"/>
        <v>0</v>
      </c>
      <c r="K63" s="200">
        <f t="shared" si="86"/>
        <v>0</v>
      </c>
      <c r="L63" s="200">
        <f t="shared" si="86"/>
        <v>0</v>
      </c>
      <c r="M63" s="200">
        <f t="shared" si="86"/>
        <v>0</v>
      </c>
      <c r="N63" s="200">
        <f t="shared" si="86"/>
        <v>0</v>
      </c>
      <c r="O63" s="200">
        <f t="shared" si="86"/>
        <v>0</v>
      </c>
      <c r="P63" s="200">
        <f t="shared" si="86"/>
        <v>0</v>
      </c>
      <c r="Q63" s="200">
        <f t="shared" si="86"/>
        <v>0</v>
      </c>
      <c r="R63" s="200">
        <f t="shared" si="86"/>
        <v>0</v>
      </c>
      <c r="S63" s="592">
        <f t="shared" ref="S63:AD63" si="87">ROUND(IF(AND(S$12&gt;0,S24&gt;0),S24)*IF($D24&lt;&gt;"",S$12,1)*IF($E24&lt;&gt;"",S$10,1)*S$4,2)</f>
        <v>0</v>
      </c>
      <c r="T63" s="592">
        <f t="shared" si="87"/>
        <v>0</v>
      </c>
      <c r="U63" s="592">
        <f t="shared" si="87"/>
        <v>0</v>
      </c>
      <c r="V63" s="592">
        <f t="shared" si="87"/>
        <v>0</v>
      </c>
      <c r="W63" s="592">
        <f t="shared" si="87"/>
        <v>0</v>
      </c>
      <c r="X63" s="592">
        <f t="shared" si="87"/>
        <v>0</v>
      </c>
      <c r="Y63" s="592">
        <f t="shared" si="87"/>
        <v>0</v>
      </c>
      <c r="Z63" s="592">
        <f t="shared" si="87"/>
        <v>0</v>
      </c>
      <c r="AA63" s="592">
        <f t="shared" si="87"/>
        <v>0</v>
      </c>
      <c r="AB63" s="592">
        <f t="shared" si="87"/>
        <v>0</v>
      </c>
      <c r="AC63" s="592">
        <f t="shared" si="87"/>
        <v>0</v>
      </c>
      <c r="AD63" s="592">
        <f t="shared" si="87"/>
        <v>0</v>
      </c>
      <c r="AE63" s="38">
        <f t="shared" si="64"/>
        <v>0</v>
      </c>
      <c r="AF63" s="27"/>
      <c r="AG63" s="27"/>
      <c r="AH63" s="27"/>
      <c r="AI63" s="27"/>
      <c r="AJ63" s="27"/>
      <c r="AK63" s="27"/>
    </row>
    <row r="64" spans="1:37">
      <c r="A64" s="231"/>
      <c r="B64" s="617">
        <f t="shared" si="17"/>
        <v>64</v>
      </c>
      <c r="C64" s="249"/>
      <c r="D64" s="1">
        <f>(D25&lt;&gt;"")*1</f>
        <v>0</v>
      </c>
      <c r="E64" s="1">
        <f>(E25&lt;&gt;"")*1</f>
        <v>1</v>
      </c>
      <c r="F64" s="51" t="s">
        <v>131</v>
      </c>
      <c r="G64" s="200">
        <f>IF(G7="Ja",0,ROUND(IF(AND(G$12&gt;0,G25&gt;0),G25)*IF($D25&lt;&gt;"",G$12,1)*IF($E25&lt;&gt;"",G$10,1)*G$4,2))</f>
        <v>0</v>
      </c>
      <c r="H64" s="200">
        <f t="shared" ref="H64:R64" si="88">IF(H7="Ja",0,ROUND(IF(AND(H$12&gt;0,H25&gt;0),H25)*IF($D25&lt;&gt;"",H$12,1)*IF($E25&lt;&gt;"",H$10,1)*H$4,2))</f>
        <v>0</v>
      </c>
      <c r="I64" s="200">
        <f t="shared" si="88"/>
        <v>0</v>
      </c>
      <c r="J64" s="200">
        <f t="shared" si="88"/>
        <v>0</v>
      </c>
      <c r="K64" s="200">
        <f t="shared" si="88"/>
        <v>0</v>
      </c>
      <c r="L64" s="200">
        <f t="shared" si="88"/>
        <v>0</v>
      </c>
      <c r="M64" s="200">
        <f t="shared" si="88"/>
        <v>0</v>
      </c>
      <c r="N64" s="200">
        <f t="shared" si="88"/>
        <v>0</v>
      </c>
      <c r="O64" s="200">
        <f t="shared" si="88"/>
        <v>0</v>
      </c>
      <c r="P64" s="200">
        <f t="shared" si="88"/>
        <v>0</v>
      </c>
      <c r="Q64" s="200">
        <f t="shared" si="88"/>
        <v>0</v>
      </c>
      <c r="R64" s="200">
        <f t="shared" si="88"/>
        <v>0</v>
      </c>
      <c r="S64" s="592">
        <f t="shared" ref="S64:AD64" si="89">ROUND(IF(AND(S$12&gt;0,S25&gt;0),S25)*IF($D25&lt;&gt;"",S$12,1)*IF($E25&lt;&gt;"",S$10,1)*S$4,2)</f>
        <v>0</v>
      </c>
      <c r="T64" s="592">
        <f t="shared" si="89"/>
        <v>0</v>
      </c>
      <c r="U64" s="592">
        <f t="shared" si="89"/>
        <v>0</v>
      </c>
      <c r="V64" s="592">
        <f t="shared" si="89"/>
        <v>0</v>
      </c>
      <c r="W64" s="592">
        <f t="shared" si="89"/>
        <v>0</v>
      </c>
      <c r="X64" s="592">
        <f t="shared" si="89"/>
        <v>0</v>
      </c>
      <c r="Y64" s="592">
        <f t="shared" si="89"/>
        <v>0</v>
      </c>
      <c r="Z64" s="592">
        <f t="shared" si="89"/>
        <v>0</v>
      </c>
      <c r="AA64" s="592">
        <f t="shared" si="89"/>
        <v>0</v>
      </c>
      <c r="AB64" s="592">
        <f t="shared" si="89"/>
        <v>0</v>
      </c>
      <c r="AC64" s="592">
        <f t="shared" si="89"/>
        <v>0</v>
      </c>
      <c r="AD64" s="592">
        <f t="shared" si="89"/>
        <v>0</v>
      </c>
      <c r="AE64" s="38">
        <f t="shared" si="64"/>
        <v>0</v>
      </c>
      <c r="AF64" s="27"/>
      <c r="AG64" s="27"/>
      <c r="AH64" s="27"/>
      <c r="AI64" s="27"/>
      <c r="AJ64" s="27"/>
      <c r="AK64" s="27"/>
    </row>
    <row r="65" spans="1:37">
      <c r="A65" s="231"/>
      <c r="B65" s="617">
        <f t="shared" si="17"/>
        <v>65</v>
      </c>
      <c r="C65" s="249">
        <v>1</v>
      </c>
      <c r="D65" s="1"/>
      <c r="E65" s="1"/>
      <c r="F65" s="51" t="s">
        <v>74</v>
      </c>
      <c r="G65" s="201">
        <f>-ROUND((MAX(0,MIN(S26,S27*1))+S30)*IF(S9="JA",4.62%,4.8%)*(S51+S52+G53+S54+S55+S56+S57+S58+S59+S60+S61+G62+S64)*S$4,2)</f>
        <v>0</v>
      </c>
      <c r="H65" s="201">
        <f t="shared" ref="H65:N65" si="90">-ROUND((MAX(0,MIN(T26,T27*1))+T30)*IF(T9="JA",4.62%,4.8%)*(T51+T52+H53+T54+T55+T56+T57+T58+T59+T60+T61+H62+T64)*T$4,2)</f>
        <v>0</v>
      </c>
      <c r="I65" s="201">
        <f t="shared" si="90"/>
        <v>0</v>
      </c>
      <c r="J65" s="201">
        <f t="shared" si="90"/>
        <v>0</v>
      </c>
      <c r="K65" s="201">
        <f t="shared" si="90"/>
        <v>0</v>
      </c>
      <c r="L65" s="201">
        <f t="shared" si="90"/>
        <v>0</v>
      </c>
      <c r="M65" s="201">
        <f t="shared" si="90"/>
        <v>0</v>
      </c>
      <c r="N65" s="201">
        <f t="shared" si="90"/>
        <v>0</v>
      </c>
      <c r="O65" s="201">
        <f t="shared" ref="O65" si="91">-ROUND((MAX(0,MIN(AA26,AA27*1))+AA30)*IF(AA9="JA",4.62%,4.8%)*(AA51+AA52+O53+AA54+AA55+AA56+AA57+AA58+AA59+AA60+AA61+O62+AA64)*AA$4,2)</f>
        <v>0</v>
      </c>
      <c r="P65" s="201">
        <f t="shared" ref="P65" si="92">-ROUND((MAX(0,MIN(AB26,AB27*1))+AB30)*IF(AB9="JA",4.62%,4.8%)*(AB51+AB52+P53+AB54+AB55+AB56+AB57+AB58+AB59+AB60+AB61+P62+AB64)*AB$4,2)</f>
        <v>0</v>
      </c>
      <c r="Q65" s="201">
        <f t="shared" ref="Q65" si="93">-ROUND((MAX(0,MIN(AC26,AC27*1))+AC30)*IF(AC9="JA",4.62%,4.8%)*(AC51+AC52+Q53+AC54+AC55+AC56+AC57+AC58+AC59+AC60+AC61+Q62+AC64)*AC$4,2)</f>
        <v>0</v>
      </c>
      <c r="R65" s="201">
        <f>-ROUND((MAX(0,MIN(AD26,AD27*1))+AD30)*IF(AD9="JA",4.62%,4.8%)*(AD51+AD52+R53+AD54+AD55+AD56+AD57+AD58+AD59+AD60+AD61+R62+AD64)*AD$4,2)</f>
        <v>0</v>
      </c>
      <c r="S65" s="593">
        <f t="shared" ref="S65:AD65" si="94">-ROUND((MAX(0,MIN(S26,S27*1))+S30)*IF(S9="JA",4.62%,4.8%)*(S51+S52+S54+S55+S56+S57+S58+S59+S60+S61+S64)*S$4,2)</f>
        <v>0</v>
      </c>
      <c r="T65" s="593">
        <f t="shared" si="94"/>
        <v>0</v>
      </c>
      <c r="U65" s="593">
        <f t="shared" si="94"/>
        <v>0</v>
      </c>
      <c r="V65" s="593">
        <f t="shared" si="94"/>
        <v>0</v>
      </c>
      <c r="W65" s="593">
        <f t="shared" si="94"/>
        <v>0</v>
      </c>
      <c r="X65" s="593">
        <f t="shared" si="94"/>
        <v>0</v>
      </c>
      <c r="Y65" s="593">
        <f t="shared" si="94"/>
        <v>0</v>
      </c>
      <c r="Z65" s="593">
        <f t="shared" si="94"/>
        <v>0</v>
      </c>
      <c r="AA65" s="593">
        <f t="shared" si="94"/>
        <v>0</v>
      </c>
      <c r="AB65" s="593">
        <f t="shared" si="94"/>
        <v>0</v>
      </c>
      <c r="AC65" s="593">
        <f t="shared" si="94"/>
        <v>0</v>
      </c>
      <c r="AD65" s="593">
        <f t="shared" si="94"/>
        <v>0</v>
      </c>
      <c r="AE65" s="38">
        <f t="shared" si="64"/>
        <v>0</v>
      </c>
      <c r="AF65" s="27"/>
      <c r="AG65" s="27"/>
      <c r="AH65" s="27"/>
      <c r="AI65" s="27"/>
      <c r="AJ65" s="27"/>
      <c r="AK65" s="27"/>
    </row>
    <row r="66" spans="1:37">
      <c r="A66" s="231"/>
      <c r="B66" s="617">
        <f t="shared" si="17"/>
        <v>66</v>
      </c>
      <c r="C66" s="249">
        <v>1</v>
      </c>
      <c r="D66" s="1"/>
      <c r="E66" s="1"/>
      <c r="F66" s="51" t="s">
        <v>263</v>
      </c>
      <c r="G66" s="201">
        <f>G28</f>
        <v>0</v>
      </c>
      <c r="H66" s="201">
        <f t="shared" ref="H66:R66" si="95">H28</f>
        <v>0</v>
      </c>
      <c r="I66" s="201">
        <f t="shared" si="95"/>
        <v>0</v>
      </c>
      <c r="J66" s="201">
        <f t="shared" si="95"/>
        <v>0</v>
      </c>
      <c r="K66" s="201">
        <f t="shared" si="95"/>
        <v>0</v>
      </c>
      <c r="L66" s="201">
        <f t="shared" si="95"/>
        <v>0</v>
      </c>
      <c r="M66" s="201">
        <f t="shared" si="95"/>
        <v>0</v>
      </c>
      <c r="N66" s="201">
        <f t="shared" si="95"/>
        <v>0</v>
      </c>
      <c r="O66" s="201">
        <f t="shared" si="95"/>
        <v>0</v>
      </c>
      <c r="P66" s="201">
        <f t="shared" si="95"/>
        <v>0</v>
      </c>
      <c r="Q66" s="201">
        <f t="shared" si="95"/>
        <v>0</v>
      </c>
      <c r="R66" s="201">
        <f t="shared" si="95"/>
        <v>0</v>
      </c>
      <c r="S66" s="593">
        <f>S28</f>
        <v>0</v>
      </c>
      <c r="T66" s="593">
        <f t="shared" ref="T66:AD66" si="96">T28</f>
        <v>0</v>
      </c>
      <c r="U66" s="593">
        <f t="shared" si="96"/>
        <v>0</v>
      </c>
      <c r="V66" s="593">
        <f t="shared" si="96"/>
        <v>0</v>
      </c>
      <c r="W66" s="593">
        <f t="shared" si="96"/>
        <v>0</v>
      </c>
      <c r="X66" s="593">
        <f t="shared" si="96"/>
        <v>0</v>
      </c>
      <c r="Y66" s="593">
        <f t="shared" si="96"/>
        <v>0</v>
      </c>
      <c r="Z66" s="593">
        <f t="shared" si="96"/>
        <v>0</v>
      </c>
      <c r="AA66" s="593">
        <f t="shared" si="96"/>
        <v>0</v>
      </c>
      <c r="AB66" s="593">
        <f t="shared" si="96"/>
        <v>0</v>
      </c>
      <c r="AC66" s="593">
        <f t="shared" si="96"/>
        <v>0</v>
      </c>
      <c r="AD66" s="593">
        <f t="shared" si="96"/>
        <v>0</v>
      </c>
      <c r="AE66" s="38">
        <f t="shared" si="64"/>
        <v>0</v>
      </c>
      <c r="AF66" s="27"/>
      <c r="AG66" s="27"/>
      <c r="AH66" s="27"/>
      <c r="AI66" s="27"/>
      <c r="AJ66" s="27"/>
      <c r="AK66" s="27"/>
    </row>
    <row r="67" spans="1:37">
      <c r="A67" s="231"/>
      <c r="B67" s="617">
        <f t="shared" si="17"/>
        <v>67</v>
      </c>
      <c r="C67" s="249"/>
      <c r="D67" s="1"/>
      <c r="E67" s="1"/>
      <c r="F67" s="51" t="s">
        <v>264</v>
      </c>
      <c r="G67" s="201">
        <f>G29</f>
        <v>0</v>
      </c>
      <c r="H67" s="201">
        <f>H29</f>
        <v>0</v>
      </c>
      <c r="I67" s="201">
        <f t="shared" ref="I67:R67" si="97">I29</f>
        <v>0</v>
      </c>
      <c r="J67" s="201">
        <f t="shared" si="97"/>
        <v>0</v>
      </c>
      <c r="K67" s="201">
        <f t="shared" si="97"/>
        <v>0</v>
      </c>
      <c r="L67" s="201">
        <f t="shared" si="97"/>
        <v>0</v>
      </c>
      <c r="M67" s="201">
        <f t="shared" si="97"/>
        <v>0</v>
      </c>
      <c r="N67" s="201">
        <f t="shared" si="97"/>
        <v>0</v>
      </c>
      <c r="O67" s="201">
        <f t="shared" si="97"/>
        <v>0</v>
      </c>
      <c r="P67" s="201">
        <f t="shared" si="97"/>
        <v>0</v>
      </c>
      <c r="Q67" s="201">
        <f t="shared" si="97"/>
        <v>0</v>
      </c>
      <c r="R67" s="201">
        <f t="shared" si="97"/>
        <v>0</v>
      </c>
      <c r="S67" s="593">
        <f>S29</f>
        <v>0</v>
      </c>
      <c r="T67" s="593">
        <f t="shared" ref="T67:AD67" si="98">T29</f>
        <v>0</v>
      </c>
      <c r="U67" s="593">
        <f t="shared" si="98"/>
        <v>0</v>
      </c>
      <c r="V67" s="593">
        <f t="shared" si="98"/>
        <v>0</v>
      </c>
      <c r="W67" s="593">
        <f t="shared" si="98"/>
        <v>0</v>
      </c>
      <c r="X67" s="593">
        <f t="shared" si="98"/>
        <v>0</v>
      </c>
      <c r="Y67" s="593">
        <f t="shared" si="98"/>
        <v>0</v>
      </c>
      <c r="Z67" s="593">
        <f t="shared" si="98"/>
        <v>0</v>
      </c>
      <c r="AA67" s="593">
        <f t="shared" si="98"/>
        <v>0</v>
      </c>
      <c r="AB67" s="593">
        <f t="shared" si="98"/>
        <v>0</v>
      </c>
      <c r="AC67" s="593">
        <f t="shared" si="98"/>
        <v>0</v>
      </c>
      <c r="AD67" s="593">
        <f t="shared" si="98"/>
        <v>0</v>
      </c>
      <c r="AE67" s="38"/>
      <c r="AF67" s="27"/>
      <c r="AG67" s="27"/>
      <c r="AH67" s="27"/>
      <c r="AI67" s="27"/>
      <c r="AJ67" s="27"/>
      <c r="AK67" s="27"/>
    </row>
    <row r="68" spans="1:37">
      <c r="A68" s="231"/>
      <c r="B68" s="617">
        <f t="shared" si="17"/>
        <v>68</v>
      </c>
      <c r="C68" s="249"/>
      <c r="D68" s="1"/>
      <c r="E68" s="1"/>
      <c r="F68" s="51" t="s">
        <v>62</v>
      </c>
      <c r="G68" s="200">
        <f>SUM(G37:G46)</f>
        <v>0</v>
      </c>
      <c r="H68" s="200">
        <f t="shared" ref="H68:R68" si="99">SUM(H37:H46)</f>
        <v>0</v>
      </c>
      <c r="I68" s="200">
        <f t="shared" si="99"/>
        <v>0</v>
      </c>
      <c r="J68" s="200">
        <f t="shared" si="99"/>
        <v>0</v>
      </c>
      <c r="K68" s="200">
        <f t="shared" si="99"/>
        <v>0</v>
      </c>
      <c r="L68" s="200">
        <f t="shared" si="99"/>
        <v>0</v>
      </c>
      <c r="M68" s="200">
        <f t="shared" si="99"/>
        <v>0</v>
      </c>
      <c r="N68" s="200">
        <f t="shared" si="99"/>
        <v>0</v>
      </c>
      <c r="O68" s="200">
        <f t="shared" si="99"/>
        <v>0</v>
      </c>
      <c r="P68" s="200">
        <f t="shared" si="99"/>
        <v>0</v>
      </c>
      <c r="Q68" s="200">
        <f t="shared" si="99"/>
        <v>0</v>
      </c>
      <c r="R68" s="200">
        <f t="shared" si="99"/>
        <v>0</v>
      </c>
      <c r="S68" s="592">
        <f>SUM(S37:S46)</f>
        <v>0</v>
      </c>
      <c r="T68" s="592">
        <f t="shared" ref="T68:AD68" si="100">SUM(T37:T46)+MAX(T36*T10-8000,0)</f>
        <v>0</v>
      </c>
      <c r="U68" s="592">
        <f t="shared" si="100"/>
        <v>0</v>
      </c>
      <c r="V68" s="592">
        <f t="shared" si="100"/>
        <v>0</v>
      </c>
      <c r="W68" s="592">
        <f t="shared" si="100"/>
        <v>0</v>
      </c>
      <c r="X68" s="592">
        <f t="shared" si="100"/>
        <v>0</v>
      </c>
      <c r="Y68" s="592">
        <f t="shared" si="100"/>
        <v>0</v>
      </c>
      <c r="Z68" s="592">
        <f t="shared" si="100"/>
        <v>0</v>
      </c>
      <c r="AA68" s="592">
        <f t="shared" si="100"/>
        <v>0</v>
      </c>
      <c r="AB68" s="592">
        <f t="shared" si="100"/>
        <v>0</v>
      </c>
      <c r="AC68" s="592">
        <f t="shared" si="100"/>
        <v>0</v>
      </c>
      <c r="AD68" s="592">
        <f t="shared" si="100"/>
        <v>0</v>
      </c>
      <c r="AE68" s="38">
        <f t="shared" si="64"/>
        <v>0</v>
      </c>
      <c r="AF68" s="27"/>
      <c r="AG68" s="27"/>
      <c r="AH68" s="27"/>
      <c r="AI68" s="27"/>
      <c r="AJ68" s="27"/>
      <c r="AK68" s="27"/>
    </row>
    <row r="69" spans="1:37">
      <c r="A69" s="560"/>
      <c r="B69" s="617">
        <f t="shared" si="17"/>
        <v>69</v>
      </c>
      <c r="C69" s="259"/>
      <c r="D69" s="260"/>
      <c r="E69" s="260"/>
      <c r="F69" s="52" t="s">
        <v>275</v>
      </c>
      <c r="G69" s="561">
        <f>G33*$D$33</f>
        <v>0</v>
      </c>
      <c r="H69" s="561">
        <f t="shared" ref="H69:R69" si="101">H33*$D$33</f>
        <v>0</v>
      </c>
      <c r="I69" s="561">
        <f t="shared" si="101"/>
        <v>0</v>
      </c>
      <c r="J69" s="561">
        <f t="shared" si="101"/>
        <v>0</v>
      </c>
      <c r="K69" s="561">
        <f t="shared" si="101"/>
        <v>0</v>
      </c>
      <c r="L69" s="561">
        <f t="shared" si="101"/>
        <v>0</v>
      </c>
      <c r="M69" s="561">
        <f t="shared" si="101"/>
        <v>0</v>
      </c>
      <c r="N69" s="561">
        <f t="shared" si="101"/>
        <v>0</v>
      </c>
      <c r="O69" s="561">
        <f t="shared" si="101"/>
        <v>0</v>
      </c>
      <c r="P69" s="561">
        <f t="shared" si="101"/>
        <v>0</v>
      </c>
      <c r="Q69" s="561">
        <f t="shared" si="101"/>
        <v>0</v>
      </c>
      <c r="R69" s="561">
        <f t="shared" si="101"/>
        <v>0</v>
      </c>
      <c r="S69" s="594">
        <f>S33*$D$33</f>
        <v>0</v>
      </c>
      <c r="T69" s="594">
        <f t="shared" ref="T69:AD69" si="102">T33*$D$33</f>
        <v>0</v>
      </c>
      <c r="U69" s="594">
        <f t="shared" si="102"/>
        <v>0</v>
      </c>
      <c r="V69" s="594">
        <f t="shared" si="102"/>
        <v>0</v>
      </c>
      <c r="W69" s="594">
        <f t="shared" si="102"/>
        <v>0</v>
      </c>
      <c r="X69" s="594">
        <f t="shared" si="102"/>
        <v>0</v>
      </c>
      <c r="Y69" s="594">
        <f t="shared" si="102"/>
        <v>0</v>
      </c>
      <c r="Z69" s="594">
        <f t="shared" si="102"/>
        <v>0</v>
      </c>
      <c r="AA69" s="594">
        <f t="shared" si="102"/>
        <v>0</v>
      </c>
      <c r="AB69" s="594">
        <f t="shared" si="102"/>
        <v>0</v>
      </c>
      <c r="AC69" s="594">
        <f t="shared" si="102"/>
        <v>0</v>
      </c>
      <c r="AD69" s="594">
        <f t="shared" si="102"/>
        <v>0</v>
      </c>
      <c r="AE69" s="43"/>
      <c r="AF69" s="27"/>
      <c r="AG69" s="27"/>
      <c r="AH69" s="27"/>
      <c r="AI69" s="27"/>
      <c r="AJ69" s="27"/>
      <c r="AK69" s="27"/>
    </row>
    <row r="70" spans="1:37">
      <c r="A70" s="560"/>
      <c r="B70" s="617">
        <f t="shared" si="17"/>
        <v>70</v>
      </c>
      <c r="C70" s="259"/>
      <c r="D70" s="260"/>
      <c r="E70" s="260"/>
      <c r="F70" s="52" t="s">
        <v>276</v>
      </c>
      <c r="G70" s="561">
        <f>G34*$D$34</f>
        <v>0</v>
      </c>
      <c r="H70" s="561">
        <f t="shared" ref="H70:R70" si="103">H34*$D$34</f>
        <v>0</v>
      </c>
      <c r="I70" s="561">
        <f t="shared" si="103"/>
        <v>0</v>
      </c>
      <c r="J70" s="561">
        <f t="shared" si="103"/>
        <v>0</v>
      </c>
      <c r="K70" s="561">
        <f t="shared" si="103"/>
        <v>0</v>
      </c>
      <c r="L70" s="561">
        <f t="shared" si="103"/>
        <v>0</v>
      </c>
      <c r="M70" s="561">
        <f t="shared" si="103"/>
        <v>0</v>
      </c>
      <c r="N70" s="561">
        <f t="shared" si="103"/>
        <v>0</v>
      </c>
      <c r="O70" s="561">
        <f t="shared" si="103"/>
        <v>0</v>
      </c>
      <c r="P70" s="561">
        <f t="shared" si="103"/>
        <v>0</v>
      </c>
      <c r="Q70" s="561">
        <f t="shared" si="103"/>
        <v>0</v>
      </c>
      <c r="R70" s="561">
        <f t="shared" si="103"/>
        <v>0</v>
      </c>
      <c r="S70" s="594">
        <f>S34*$D$34</f>
        <v>0</v>
      </c>
      <c r="T70" s="594">
        <f t="shared" ref="T70:AD70" si="104">T34*$D$34</f>
        <v>0</v>
      </c>
      <c r="U70" s="594">
        <f t="shared" si="104"/>
        <v>0</v>
      </c>
      <c r="V70" s="594">
        <f t="shared" si="104"/>
        <v>0</v>
      </c>
      <c r="W70" s="594">
        <f t="shared" si="104"/>
        <v>0</v>
      </c>
      <c r="X70" s="594">
        <f t="shared" si="104"/>
        <v>0</v>
      </c>
      <c r="Y70" s="594">
        <f t="shared" si="104"/>
        <v>0</v>
      </c>
      <c r="Z70" s="594">
        <f t="shared" si="104"/>
        <v>0</v>
      </c>
      <c r="AA70" s="594">
        <f t="shared" si="104"/>
        <v>0</v>
      </c>
      <c r="AB70" s="594">
        <f t="shared" si="104"/>
        <v>0</v>
      </c>
      <c r="AC70" s="594">
        <f t="shared" si="104"/>
        <v>0</v>
      </c>
      <c r="AD70" s="594">
        <f t="shared" si="104"/>
        <v>0</v>
      </c>
      <c r="AE70" s="43"/>
      <c r="AF70" s="27"/>
      <c r="AG70" s="27"/>
      <c r="AH70" s="27"/>
      <c r="AI70" s="27"/>
      <c r="AJ70" s="27"/>
      <c r="AK70" s="27"/>
    </row>
    <row r="71" spans="1:37">
      <c r="A71" s="233"/>
      <c r="B71" s="617">
        <f t="shared" si="17"/>
        <v>71</v>
      </c>
      <c r="C71" s="250"/>
      <c r="D71" s="232"/>
      <c r="E71" s="232"/>
      <c r="F71" s="54" t="s">
        <v>280</v>
      </c>
      <c r="G71" s="202">
        <f>IF(G35&gt;0,G35,0)</f>
        <v>0</v>
      </c>
      <c r="H71" s="202">
        <f t="shared" ref="H71:R71" si="105">IF(H35&gt;0,H35,0)</f>
        <v>0</v>
      </c>
      <c r="I71" s="202">
        <f t="shared" si="105"/>
        <v>0</v>
      </c>
      <c r="J71" s="202">
        <f t="shared" si="105"/>
        <v>0</v>
      </c>
      <c r="K71" s="202">
        <f t="shared" si="105"/>
        <v>0</v>
      </c>
      <c r="L71" s="202">
        <f t="shared" si="105"/>
        <v>0</v>
      </c>
      <c r="M71" s="202">
        <f t="shared" si="105"/>
        <v>0</v>
      </c>
      <c r="N71" s="202">
        <f t="shared" si="105"/>
        <v>0</v>
      </c>
      <c r="O71" s="202">
        <f t="shared" si="105"/>
        <v>0</v>
      </c>
      <c r="P71" s="202">
        <f t="shared" si="105"/>
        <v>0</v>
      </c>
      <c r="Q71" s="202">
        <f t="shared" si="105"/>
        <v>0</v>
      </c>
      <c r="R71" s="202">
        <f t="shared" si="105"/>
        <v>0</v>
      </c>
      <c r="S71" s="595">
        <f>IF(S35&gt;0,S35,0)</f>
        <v>0</v>
      </c>
      <c r="T71" s="595">
        <f t="shared" ref="T71:AD71" si="106">IF(T35&gt;0,T35,0)</f>
        <v>0</v>
      </c>
      <c r="U71" s="595">
        <f t="shared" si="106"/>
        <v>0</v>
      </c>
      <c r="V71" s="595">
        <f t="shared" si="106"/>
        <v>0</v>
      </c>
      <c r="W71" s="595">
        <f t="shared" si="106"/>
        <v>0</v>
      </c>
      <c r="X71" s="595">
        <f t="shared" si="106"/>
        <v>0</v>
      </c>
      <c r="Y71" s="595">
        <f t="shared" si="106"/>
        <v>0</v>
      </c>
      <c r="Z71" s="595">
        <f t="shared" si="106"/>
        <v>0</v>
      </c>
      <c r="AA71" s="595">
        <f t="shared" si="106"/>
        <v>0</v>
      </c>
      <c r="AB71" s="595">
        <f t="shared" si="106"/>
        <v>0</v>
      </c>
      <c r="AC71" s="595">
        <f t="shared" si="106"/>
        <v>0</v>
      </c>
      <c r="AD71" s="595">
        <f t="shared" si="106"/>
        <v>0</v>
      </c>
      <c r="AE71" s="39">
        <f t="shared" si="64"/>
        <v>0</v>
      </c>
      <c r="AF71" s="27"/>
      <c r="AG71" s="27"/>
      <c r="AH71" s="27"/>
      <c r="AI71" s="27"/>
      <c r="AJ71" s="27"/>
      <c r="AK71" s="27"/>
    </row>
    <row r="72" spans="1:37">
      <c r="A72" s="562"/>
      <c r="B72" s="617">
        <f t="shared" si="17"/>
        <v>72</v>
      </c>
      <c r="C72" s="563"/>
      <c r="D72" s="221"/>
      <c r="E72" s="221"/>
      <c r="F72" s="45" t="s">
        <v>279</v>
      </c>
      <c r="G72" s="202">
        <f t="shared" ref="G72:AD72" si="107">MIN(8000,G36*G10)</f>
        <v>0</v>
      </c>
      <c r="H72" s="202">
        <f t="shared" si="107"/>
        <v>0</v>
      </c>
      <c r="I72" s="202">
        <f t="shared" si="107"/>
        <v>0</v>
      </c>
      <c r="J72" s="202">
        <f t="shared" si="107"/>
        <v>0</v>
      </c>
      <c r="K72" s="202">
        <f t="shared" si="107"/>
        <v>0</v>
      </c>
      <c r="L72" s="202">
        <f t="shared" si="107"/>
        <v>0</v>
      </c>
      <c r="M72" s="202">
        <f t="shared" si="107"/>
        <v>0</v>
      </c>
      <c r="N72" s="202">
        <f t="shared" si="107"/>
        <v>0</v>
      </c>
      <c r="O72" s="202">
        <f t="shared" si="107"/>
        <v>0</v>
      </c>
      <c r="P72" s="202">
        <f t="shared" si="107"/>
        <v>0</v>
      </c>
      <c r="Q72" s="202">
        <f t="shared" si="107"/>
        <v>0</v>
      </c>
      <c r="R72" s="202">
        <f t="shared" si="107"/>
        <v>0</v>
      </c>
      <c r="S72" s="595">
        <f t="shared" si="107"/>
        <v>0</v>
      </c>
      <c r="T72" s="595">
        <f t="shared" si="107"/>
        <v>0</v>
      </c>
      <c r="U72" s="595">
        <f t="shared" si="107"/>
        <v>0</v>
      </c>
      <c r="V72" s="595">
        <f t="shared" si="107"/>
        <v>0</v>
      </c>
      <c r="W72" s="595">
        <f t="shared" si="107"/>
        <v>0</v>
      </c>
      <c r="X72" s="595">
        <f t="shared" si="107"/>
        <v>0</v>
      </c>
      <c r="Y72" s="595">
        <f t="shared" si="107"/>
        <v>0</v>
      </c>
      <c r="Z72" s="595">
        <f t="shared" si="107"/>
        <v>0</v>
      </c>
      <c r="AA72" s="595">
        <f t="shared" si="107"/>
        <v>0</v>
      </c>
      <c r="AB72" s="595">
        <f t="shared" si="107"/>
        <v>0</v>
      </c>
      <c r="AC72" s="595">
        <f t="shared" si="107"/>
        <v>0</v>
      </c>
      <c r="AD72" s="595">
        <f t="shared" si="107"/>
        <v>0</v>
      </c>
      <c r="AE72" s="565"/>
      <c r="AF72" s="27"/>
      <c r="AG72" s="27"/>
      <c r="AH72" s="27"/>
      <c r="AI72" s="27"/>
      <c r="AJ72" s="27"/>
      <c r="AK72" s="27"/>
    </row>
    <row r="73" spans="1:37">
      <c r="A73" s="562"/>
      <c r="B73" s="617">
        <f t="shared" ref="B73:B110" si="108">B72+1</f>
        <v>73</v>
      </c>
      <c r="C73" s="563"/>
      <c r="D73" s="221"/>
      <c r="E73" s="221"/>
      <c r="F73" s="45" t="s">
        <v>277</v>
      </c>
      <c r="G73" s="564">
        <f t="shared" ref="G73:AD73" si="109">IF(G36&gt;0,MAX(G36*G10-8000,0),0)</f>
        <v>0</v>
      </c>
      <c r="H73" s="564">
        <f t="shared" si="109"/>
        <v>0</v>
      </c>
      <c r="I73" s="564">
        <f t="shared" si="109"/>
        <v>0</v>
      </c>
      <c r="J73" s="564">
        <f t="shared" si="109"/>
        <v>0</v>
      </c>
      <c r="K73" s="564">
        <f t="shared" si="109"/>
        <v>0</v>
      </c>
      <c r="L73" s="564">
        <f t="shared" si="109"/>
        <v>0</v>
      </c>
      <c r="M73" s="564">
        <f t="shared" si="109"/>
        <v>0</v>
      </c>
      <c r="N73" s="564">
        <f t="shared" si="109"/>
        <v>0</v>
      </c>
      <c r="O73" s="564">
        <f t="shared" si="109"/>
        <v>0</v>
      </c>
      <c r="P73" s="564">
        <f t="shared" si="109"/>
        <v>0</v>
      </c>
      <c r="Q73" s="564">
        <f t="shared" si="109"/>
        <v>0</v>
      </c>
      <c r="R73" s="564">
        <f t="shared" si="109"/>
        <v>0</v>
      </c>
      <c r="S73" s="596">
        <f t="shared" si="109"/>
        <v>0</v>
      </c>
      <c r="T73" s="596">
        <f t="shared" si="109"/>
        <v>0</v>
      </c>
      <c r="U73" s="596">
        <f t="shared" si="109"/>
        <v>0</v>
      </c>
      <c r="V73" s="596">
        <f t="shared" si="109"/>
        <v>0</v>
      </c>
      <c r="W73" s="596">
        <f t="shared" si="109"/>
        <v>0</v>
      </c>
      <c r="X73" s="596">
        <f t="shared" si="109"/>
        <v>0</v>
      </c>
      <c r="Y73" s="596">
        <f t="shared" si="109"/>
        <v>0</v>
      </c>
      <c r="Z73" s="596">
        <f t="shared" si="109"/>
        <v>0</v>
      </c>
      <c r="AA73" s="596">
        <f t="shared" si="109"/>
        <v>0</v>
      </c>
      <c r="AB73" s="596">
        <f t="shared" si="109"/>
        <v>0</v>
      </c>
      <c r="AC73" s="596">
        <f t="shared" si="109"/>
        <v>0</v>
      </c>
      <c r="AD73" s="596">
        <f t="shared" si="109"/>
        <v>0</v>
      </c>
      <c r="AE73" s="565"/>
      <c r="AF73" s="27"/>
      <c r="AG73" s="27"/>
      <c r="AH73" s="27"/>
      <c r="AI73" s="27"/>
      <c r="AJ73" s="27"/>
      <c r="AK73" s="27"/>
    </row>
    <row r="74" spans="1:37">
      <c r="A74" s="229"/>
      <c r="B74" s="617">
        <f t="shared" si="108"/>
        <v>74</v>
      </c>
      <c r="C74" s="257"/>
      <c r="D74" s="258"/>
      <c r="E74" s="258"/>
      <c r="F74" s="21" t="s">
        <v>33</v>
      </c>
      <c r="G74" s="274">
        <f>SUM(G51:G73)</f>
        <v>0</v>
      </c>
      <c r="H74" s="274">
        <f>SUM(H51:H73)</f>
        <v>0</v>
      </c>
      <c r="I74" s="274">
        <f t="shared" ref="I74:AD74" si="110">SUM(I51:I73)</f>
        <v>0</v>
      </c>
      <c r="J74" s="274">
        <f t="shared" si="110"/>
        <v>0</v>
      </c>
      <c r="K74" s="274">
        <f t="shared" si="110"/>
        <v>0</v>
      </c>
      <c r="L74" s="274">
        <f t="shared" si="110"/>
        <v>0</v>
      </c>
      <c r="M74" s="274">
        <f t="shared" si="110"/>
        <v>0</v>
      </c>
      <c r="N74" s="274">
        <f t="shared" si="110"/>
        <v>0</v>
      </c>
      <c r="O74" s="274">
        <f t="shared" si="110"/>
        <v>0</v>
      </c>
      <c r="P74" s="274">
        <f t="shared" si="110"/>
        <v>0</v>
      </c>
      <c r="Q74" s="274">
        <f t="shared" si="110"/>
        <v>0</v>
      </c>
      <c r="R74" s="274">
        <f t="shared" si="110"/>
        <v>0</v>
      </c>
      <c r="S74" s="274">
        <f t="shared" si="110"/>
        <v>0</v>
      </c>
      <c r="T74" s="274">
        <f t="shared" si="110"/>
        <v>0</v>
      </c>
      <c r="U74" s="274">
        <f t="shared" si="110"/>
        <v>0</v>
      </c>
      <c r="V74" s="274">
        <f t="shared" si="110"/>
        <v>0</v>
      </c>
      <c r="W74" s="274">
        <f t="shared" si="110"/>
        <v>0</v>
      </c>
      <c r="X74" s="274">
        <f t="shared" si="110"/>
        <v>0</v>
      </c>
      <c r="Y74" s="274">
        <f t="shared" si="110"/>
        <v>0</v>
      </c>
      <c r="Z74" s="274">
        <f t="shared" si="110"/>
        <v>0</v>
      </c>
      <c r="AA74" s="274">
        <f t="shared" si="110"/>
        <v>0</v>
      </c>
      <c r="AB74" s="274">
        <f t="shared" si="110"/>
        <v>0</v>
      </c>
      <c r="AC74" s="274">
        <f t="shared" si="110"/>
        <v>0</v>
      </c>
      <c r="AD74" s="274">
        <f t="shared" si="110"/>
        <v>0</v>
      </c>
      <c r="AE74" s="23">
        <f t="shared" si="64"/>
        <v>0</v>
      </c>
      <c r="AF74" s="27"/>
      <c r="AG74" s="27"/>
      <c r="AH74" s="27"/>
      <c r="AI74" s="27"/>
      <c r="AJ74" s="27"/>
      <c r="AK74" s="27"/>
    </row>
    <row r="75" spans="1:37">
      <c r="A75" s="230"/>
      <c r="B75" s="617">
        <f t="shared" si="108"/>
        <v>75</v>
      </c>
      <c r="C75" s="256"/>
      <c r="D75" s="20"/>
      <c r="E75" s="20"/>
      <c r="F75" s="50" t="str">
        <f>"Pensionstillæg af pensionsg. "&amp;IF(ISNUMBER(G13),"Skalatrinsløn","HK-løn")</f>
        <v>Pensionstillæg af pensionsg. HK-løn</v>
      </c>
      <c r="G75" s="199">
        <f t="shared" ref="G75:R75" si="111">IF(G7="Ja",0,ROUND(IF(AND(G$12&gt;0,G13&gt;0),ROUND((ROUND(VLOOKUP(G13,Skalalontabel12,7,0)*G10,0))/12,2),0)*G12*G4*G5/100/3,2))</f>
        <v>0</v>
      </c>
      <c r="H75" s="199">
        <f t="shared" si="111"/>
        <v>0</v>
      </c>
      <c r="I75" s="199">
        <f t="shared" si="111"/>
        <v>0</v>
      </c>
      <c r="J75" s="199">
        <f t="shared" si="111"/>
        <v>0</v>
      </c>
      <c r="K75" s="199">
        <f t="shared" si="111"/>
        <v>0</v>
      </c>
      <c r="L75" s="199">
        <f t="shared" si="111"/>
        <v>0</v>
      </c>
      <c r="M75" s="199">
        <f t="shared" si="111"/>
        <v>0</v>
      </c>
      <c r="N75" s="199">
        <f t="shared" si="111"/>
        <v>0</v>
      </c>
      <c r="O75" s="199">
        <f t="shared" si="111"/>
        <v>0</v>
      </c>
      <c r="P75" s="199">
        <f t="shared" si="111"/>
        <v>0</v>
      </c>
      <c r="Q75" s="199">
        <f t="shared" si="111"/>
        <v>0</v>
      </c>
      <c r="R75" s="199">
        <f t="shared" si="111"/>
        <v>0</v>
      </c>
      <c r="S75" s="591">
        <f t="shared" ref="S75:AD75" si="112">ROUND(IF(AND(S$12&gt;0,S13&gt;0),ROUND((ROUND(VLOOKUP(S13,Skalalontabel12,7,0)*S10,0))/12,2),0)*S12*S4*S5/100/3,2)</f>
        <v>0</v>
      </c>
      <c r="T75" s="591">
        <f t="shared" si="112"/>
        <v>0</v>
      </c>
      <c r="U75" s="591">
        <f t="shared" si="112"/>
        <v>0</v>
      </c>
      <c r="V75" s="591">
        <f t="shared" si="112"/>
        <v>0</v>
      </c>
      <c r="W75" s="591">
        <f t="shared" si="112"/>
        <v>0</v>
      </c>
      <c r="X75" s="591">
        <f t="shared" si="112"/>
        <v>0</v>
      </c>
      <c r="Y75" s="591">
        <f t="shared" si="112"/>
        <v>0</v>
      </c>
      <c r="Z75" s="591">
        <f t="shared" si="112"/>
        <v>0</v>
      </c>
      <c r="AA75" s="591">
        <f t="shared" si="112"/>
        <v>0</v>
      </c>
      <c r="AB75" s="591">
        <f t="shared" si="112"/>
        <v>0</v>
      </c>
      <c r="AC75" s="591">
        <f t="shared" si="112"/>
        <v>0</v>
      </c>
      <c r="AD75" s="591">
        <f t="shared" si="112"/>
        <v>0</v>
      </c>
      <c r="AE75" s="37">
        <f t="shared" si="64"/>
        <v>0</v>
      </c>
      <c r="AF75" s="27"/>
      <c r="AG75" s="27"/>
      <c r="AH75" s="27"/>
      <c r="AI75" s="27"/>
      <c r="AJ75" s="27"/>
      <c r="AK75" s="27"/>
    </row>
    <row r="76" spans="1:37">
      <c r="A76" s="231"/>
      <c r="B76" s="617">
        <f t="shared" si="108"/>
        <v>76</v>
      </c>
      <c r="C76" s="249"/>
      <c r="D76" s="1"/>
      <c r="E76" s="1"/>
      <c r="F76" s="51" t="s">
        <v>300</v>
      </c>
      <c r="G76" s="199">
        <f t="shared" ref="G76:R77" si="113">ROUND(G52*$C52*G$5/100/3,2)</f>
        <v>0</v>
      </c>
      <c r="H76" s="199">
        <f t="shared" si="113"/>
        <v>0</v>
      </c>
      <c r="I76" s="199">
        <f t="shared" si="113"/>
        <v>0</v>
      </c>
      <c r="J76" s="199">
        <f t="shared" si="113"/>
        <v>0</v>
      </c>
      <c r="K76" s="199">
        <f t="shared" si="113"/>
        <v>0</v>
      </c>
      <c r="L76" s="199">
        <f t="shared" si="113"/>
        <v>0</v>
      </c>
      <c r="M76" s="199">
        <f t="shared" si="113"/>
        <v>0</v>
      </c>
      <c r="N76" s="199">
        <f t="shared" si="113"/>
        <v>0</v>
      </c>
      <c r="O76" s="199">
        <f t="shared" si="113"/>
        <v>0</v>
      </c>
      <c r="P76" s="199">
        <f t="shared" si="113"/>
        <v>0</v>
      </c>
      <c r="Q76" s="199">
        <f t="shared" si="113"/>
        <v>0</v>
      </c>
      <c r="R76" s="199">
        <f t="shared" si="113"/>
        <v>0</v>
      </c>
      <c r="S76" s="591">
        <f t="shared" ref="S76:AD76" si="114">ROUND(S52*$C52*S$5/100/3,2)</f>
        <v>0</v>
      </c>
      <c r="T76" s="591">
        <f t="shared" si="114"/>
        <v>0</v>
      </c>
      <c r="U76" s="591">
        <f t="shared" si="114"/>
        <v>0</v>
      </c>
      <c r="V76" s="591">
        <f t="shared" si="114"/>
        <v>0</v>
      </c>
      <c r="W76" s="591">
        <f t="shared" si="114"/>
        <v>0</v>
      </c>
      <c r="X76" s="591">
        <f t="shared" si="114"/>
        <v>0</v>
      </c>
      <c r="Y76" s="591">
        <f t="shared" si="114"/>
        <v>0</v>
      </c>
      <c r="Z76" s="591">
        <f t="shared" si="114"/>
        <v>0</v>
      </c>
      <c r="AA76" s="591">
        <f t="shared" si="114"/>
        <v>0</v>
      </c>
      <c r="AB76" s="591">
        <f t="shared" si="114"/>
        <v>0</v>
      </c>
      <c r="AC76" s="591">
        <f t="shared" si="114"/>
        <v>0</v>
      </c>
      <c r="AD76" s="591">
        <f t="shared" si="114"/>
        <v>0</v>
      </c>
      <c r="AE76" s="38">
        <f t="shared" si="64"/>
        <v>0</v>
      </c>
      <c r="AF76" s="27"/>
      <c r="AG76" s="27"/>
      <c r="AH76" s="27"/>
      <c r="AI76" s="27"/>
      <c r="AJ76" s="27"/>
      <c r="AK76" s="27"/>
    </row>
    <row r="77" spans="1:37">
      <c r="A77" s="231"/>
      <c r="B77" s="617"/>
      <c r="C77" s="249"/>
      <c r="D77" s="1"/>
      <c r="E77" s="1"/>
      <c r="F77" s="51" t="s">
        <v>302</v>
      </c>
      <c r="G77" s="199">
        <f t="shared" si="113"/>
        <v>0</v>
      </c>
      <c r="H77" s="199">
        <f t="shared" si="113"/>
        <v>0</v>
      </c>
      <c r="I77" s="199">
        <f t="shared" si="113"/>
        <v>0</v>
      </c>
      <c r="J77" s="199">
        <f t="shared" si="113"/>
        <v>0</v>
      </c>
      <c r="K77" s="199">
        <f t="shared" si="113"/>
        <v>0</v>
      </c>
      <c r="L77" s="199">
        <f t="shared" si="113"/>
        <v>0</v>
      </c>
      <c r="M77" s="199">
        <f t="shared" si="113"/>
        <v>0</v>
      </c>
      <c r="N77" s="199">
        <f t="shared" si="113"/>
        <v>0</v>
      </c>
      <c r="O77" s="199">
        <f t="shared" si="113"/>
        <v>0</v>
      </c>
      <c r="P77" s="199">
        <f t="shared" si="113"/>
        <v>0</v>
      </c>
      <c r="Q77" s="199">
        <f t="shared" si="113"/>
        <v>0</v>
      </c>
      <c r="R77" s="199">
        <f t="shared" si="113"/>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ref="G78:R78" si="115">ROUND(G54*$C54*G$5/100/3,2)</f>
        <v>0</v>
      </c>
      <c r="H78" s="199">
        <f t="shared" si="115"/>
        <v>0</v>
      </c>
      <c r="I78" s="199">
        <f t="shared" si="115"/>
        <v>0</v>
      </c>
      <c r="J78" s="199">
        <f t="shared" si="115"/>
        <v>0</v>
      </c>
      <c r="K78" s="199">
        <f t="shared" si="115"/>
        <v>0</v>
      </c>
      <c r="L78" s="199">
        <f t="shared" si="115"/>
        <v>0</v>
      </c>
      <c r="M78" s="199">
        <f t="shared" si="115"/>
        <v>0</v>
      </c>
      <c r="N78" s="199">
        <f t="shared" si="115"/>
        <v>0</v>
      </c>
      <c r="O78" s="199">
        <f t="shared" si="115"/>
        <v>0</v>
      </c>
      <c r="P78" s="199">
        <f t="shared" si="115"/>
        <v>0</v>
      </c>
      <c r="Q78" s="199">
        <f t="shared" si="115"/>
        <v>0</v>
      </c>
      <c r="R78" s="199">
        <f t="shared" si="115"/>
        <v>0</v>
      </c>
      <c r="S78" s="591">
        <f t="shared" ref="S78:AD78" si="116">ROUND(S54*$C54*S$5/100/3,2)</f>
        <v>0</v>
      </c>
      <c r="T78" s="591">
        <f t="shared" si="116"/>
        <v>0</v>
      </c>
      <c r="U78" s="591">
        <f t="shared" si="116"/>
        <v>0</v>
      </c>
      <c r="V78" s="591">
        <f t="shared" si="116"/>
        <v>0</v>
      </c>
      <c r="W78" s="591">
        <f t="shared" si="116"/>
        <v>0</v>
      </c>
      <c r="X78" s="591">
        <f t="shared" si="116"/>
        <v>0</v>
      </c>
      <c r="Y78" s="591">
        <f t="shared" si="116"/>
        <v>0</v>
      </c>
      <c r="Z78" s="591">
        <f t="shared" si="116"/>
        <v>0</v>
      </c>
      <c r="AA78" s="591">
        <f t="shared" si="116"/>
        <v>0</v>
      </c>
      <c r="AB78" s="591">
        <f t="shared" si="116"/>
        <v>0</v>
      </c>
      <c r="AC78" s="591">
        <f t="shared" si="116"/>
        <v>0</v>
      </c>
      <c r="AD78" s="591">
        <f t="shared" si="116"/>
        <v>0</v>
      </c>
      <c r="AE78" s="38">
        <f t="shared" si="64"/>
        <v>0</v>
      </c>
      <c r="AF78" s="27"/>
      <c r="AG78" s="27"/>
      <c r="AH78" s="27"/>
      <c r="AI78" s="27"/>
      <c r="AJ78" s="27"/>
      <c r="AK78" s="27"/>
    </row>
    <row r="79" spans="1:37">
      <c r="A79" s="231"/>
      <c r="B79" s="617">
        <f t="shared" si="108"/>
        <v>78</v>
      </c>
      <c r="C79" s="249"/>
      <c r="D79" s="1"/>
      <c r="E79" s="1"/>
      <c r="F79" s="51" t="s">
        <v>65</v>
      </c>
      <c r="G79" s="199">
        <f t="shared" ref="G79:R79" si="117">ROUND(G55*$C55*G$5/100/3,2)</f>
        <v>0</v>
      </c>
      <c r="H79" s="199">
        <f t="shared" si="117"/>
        <v>0</v>
      </c>
      <c r="I79" s="199">
        <f t="shared" si="117"/>
        <v>0</v>
      </c>
      <c r="J79" s="199">
        <f t="shared" si="117"/>
        <v>0</v>
      </c>
      <c r="K79" s="199">
        <f t="shared" si="117"/>
        <v>0</v>
      </c>
      <c r="L79" s="199">
        <f t="shared" si="117"/>
        <v>0</v>
      </c>
      <c r="M79" s="199">
        <f t="shared" si="117"/>
        <v>0</v>
      </c>
      <c r="N79" s="199">
        <f t="shared" si="117"/>
        <v>0</v>
      </c>
      <c r="O79" s="199">
        <f t="shared" si="117"/>
        <v>0</v>
      </c>
      <c r="P79" s="199">
        <f t="shared" si="117"/>
        <v>0</v>
      </c>
      <c r="Q79" s="199">
        <f t="shared" si="117"/>
        <v>0</v>
      </c>
      <c r="R79" s="199">
        <f t="shared" si="117"/>
        <v>0</v>
      </c>
      <c r="S79" s="591">
        <f t="shared" ref="S79:AD79" si="118">ROUND(S55*$C55*S$5/100/3,2)</f>
        <v>0</v>
      </c>
      <c r="T79" s="591">
        <f t="shared" si="118"/>
        <v>0</v>
      </c>
      <c r="U79" s="591">
        <f t="shared" si="118"/>
        <v>0</v>
      </c>
      <c r="V79" s="591">
        <f t="shared" si="118"/>
        <v>0</v>
      </c>
      <c r="W79" s="591">
        <f t="shared" si="118"/>
        <v>0</v>
      </c>
      <c r="X79" s="591">
        <f t="shared" si="118"/>
        <v>0</v>
      </c>
      <c r="Y79" s="591">
        <f t="shared" si="118"/>
        <v>0</v>
      </c>
      <c r="Z79" s="591">
        <f t="shared" si="118"/>
        <v>0</v>
      </c>
      <c r="AA79" s="591">
        <f t="shared" si="118"/>
        <v>0</v>
      </c>
      <c r="AB79" s="591">
        <f t="shared" si="118"/>
        <v>0</v>
      </c>
      <c r="AC79" s="591">
        <f t="shared" si="118"/>
        <v>0</v>
      </c>
      <c r="AD79" s="591">
        <f t="shared" si="118"/>
        <v>0</v>
      </c>
      <c r="AE79" s="38">
        <f t="shared" si="64"/>
        <v>0</v>
      </c>
      <c r="AF79" s="27"/>
      <c r="AG79" s="27"/>
      <c r="AH79" s="27"/>
      <c r="AI79" s="27"/>
      <c r="AJ79" s="27"/>
      <c r="AK79" s="27"/>
    </row>
    <row r="80" spans="1:37">
      <c r="A80" s="231"/>
      <c r="B80" s="617">
        <f t="shared" si="108"/>
        <v>79</v>
      </c>
      <c r="C80" s="249"/>
      <c r="D80" s="1"/>
      <c r="E80" s="1"/>
      <c r="F80" s="51" t="s">
        <v>66</v>
      </c>
      <c r="G80" s="199">
        <f t="shared" ref="G80:R80" si="119">ROUND(G56*$C56*G$5/100/3,2)</f>
        <v>0</v>
      </c>
      <c r="H80" s="199">
        <f t="shared" si="119"/>
        <v>0</v>
      </c>
      <c r="I80" s="199">
        <f t="shared" si="119"/>
        <v>0</v>
      </c>
      <c r="J80" s="199">
        <f t="shared" si="119"/>
        <v>0</v>
      </c>
      <c r="K80" s="199">
        <f t="shared" si="119"/>
        <v>0</v>
      </c>
      <c r="L80" s="199">
        <f t="shared" si="119"/>
        <v>0</v>
      </c>
      <c r="M80" s="199">
        <f t="shared" si="119"/>
        <v>0</v>
      </c>
      <c r="N80" s="199">
        <f t="shared" si="119"/>
        <v>0</v>
      </c>
      <c r="O80" s="199">
        <f t="shared" si="119"/>
        <v>0</v>
      </c>
      <c r="P80" s="199">
        <f t="shared" si="119"/>
        <v>0</v>
      </c>
      <c r="Q80" s="199">
        <f t="shared" si="119"/>
        <v>0</v>
      </c>
      <c r="R80" s="199">
        <f t="shared" si="119"/>
        <v>0</v>
      </c>
      <c r="S80" s="591">
        <f t="shared" ref="S80:AD80" si="120">ROUND(S56*$C56*S$5/100/3,2)</f>
        <v>0</v>
      </c>
      <c r="T80" s="591">
        <f t="shared" si="120"/>
        <v>0</v>
      </c>
      <c r="U80" s="591">
        <f t="shared" si="120"/>
        <v>0</v>
      </c>
      <c r="V80" s="591">
        <f t="shared" si="120"/>
        <v>0</v>
      </c>
      <c r="W80" s="591">
        <f t="shared" si="120"/>
        <v>0</v>
      </c>
      <c r="X80" s="591">
        <f t="shared" si="120"/>
        <v>0</v>
      </c>
      <c r="Y80" s="591">
        <f t="shared" si="120"/>
        <v>0</v>
      </c>
      <c r="Z80" s="591">
        <f t="shared" si="120"/>
        <v>0</v>
      </c>
      <c r="AA80" s="591">
        <f t="shared" si="120"/>
        <v>0</v>
      </c>
      <c r="AB80" s="591">
        <f t="shared" si="120"/>
        <v>0</v>
      </c>
      <c r="AC80" s="591">
        <f t="shared" si="120"/>
        <v>0</v>
      </c>
      <c r="AD80" s="591">
        <f t="shared" si="120"/>
        <v>0</v>
      </c>
      <c r="AE80" s="38">
        <f t="shared" si="64"/>
        <v>0</v>
      </c>
      <c r="AF80" s="27"/>
      <c r="AG80" s="27"/>
      <c r="AH80" s="27"/>
      <c r="AI80" s="27"/>
      <c r="AJ80" s="27"/>
      <c r="AK80" s="27"/>
    </row>
    <row r="81" spans="1:37">
      <c r="A81" s="231"/>
      <c r="B81" s="617">
        <f t="shared" si="108"/>
        <v>80</v>
      </c>
      <c r="C81" s="249"/>
      <c r="D81" s="1"/>
      <c r="E81" s="1"/>
      <c r="F81" s="51" t="s">
        <v>17</v>
      </c>
      <c r="G81" s="199">
        <f t="shared" ref="G81:R81" si="121">ROUND(G57*$C57*G$5/100/3,2)</f>
        <v>0</v>
      </c>
      <c r="H81" s="199">
        <f t="shared" si="121"/>
        <v>0</v>
      </c>
      <c r="I81" s="199">
        <f t="shared" si="121"/>
        <v>0</v>
      </c>
      <c r="J81" s="199">
        <f t="shared" si="121"/>
        <v>0</v>
      </c>
      <c r="K81" s="199">
        <f t="shared" si="121"/>
        <v>0</v>
      </c>
      <c r="L81" s="199">
        <f t="shared" si="121"/>
        <v>0</v>
      </c>
      <c r="M81" s="199">
        <f t="shared" si="121"/>
        <v>0</v>
      </c>
      <c r="N81" s="199">
        <f t="shared" si="121"/>
        <v>0</v>
      </c>
      <c r="O81" s="199">
        <f t="shared" si="121"/>
        <v>0</v>
      </c>
      <c r="P81" s="199">
        <f t="shared" si="121"/>
        <v>0</v>
      </c>
      <c r="Q81" s="199">
        <f t="shared" si="121"/>
        <v>0</v>
      </c>
      <c r="R81" s="199">
        <f t="shared" si="121"/>
        <v>0</v>
      </c>
      <c r="S81" s="591">
        <f t="shared" ref="S81:AD81" si="122">ROUND(S57*$C57*S$5/100/3,2)</f>
        <v>0</v>
      </c>
      <c r="T81" s="591">
        <f t="shared" si="122"/>
        <v>0</v>
      </c>
      <c r="U81" s="591">
        <f t="shared" si="122"/>
        <v>0</v>
      </c>
      <c r="V81" s="591">
        <f t="shared" si="122"/>
        <v>0</v>
      </c>
      <c r="W81" s="591">
        <f t="shared" si="122"/>
        <v>0</v>
      </c>
      <c r="X81" s="591">
        <f t="shared" si="122"/>
        <v>0</v>
      </c>
      <c r="Y81" s="591">
        <f t="shared" si="122"/>
        <v>0</v>
      </c>
      <c r="Z81" s="591">
        <f t="shared" si="122"/>
        <v>0</v>
      </c>
      <c r="AA81" s="591">
        <f t="shared" si="122"/>
        <v>0</v>
      </c>
      <c r="AB81" s="591">
        <f t="shared" si="122"/>
        <v>0</v>
      </c>
      <c r="AC81" s="591">
        <f t="shared" si="122"/>
        <v>0</v>
      </c>
      <c r="AD81" s="591">
        <f t="shared" si="122"/>
        <v>0</v>
      </c>
      <c r="AE81" s="38">
        <f t="shared" si="64"/>
        <v>0</v>
      </c>
      <c r="AF81" s="27"/>
      <c r="AG81" s="27"/>
      <c r="AH81" s="27"/>
      <c r="AI81" s="27"/>
      <c r="AJ81" s="27"/>
      <c r="AK81" s="27"/>
    </row>
    <row r="82" spans="1:37">
      <c r="A82" s="231"/>
      <c r="B82" s="617">
        <f t="shared" si="108"/>
        <v>81</v>
      </c>
      <c r="C82" s="249"/>
      <c r="D82" s="1"/>
      <c r="E82" s="1"/>
      <c r="F82" s="51" t="s">
        <v>18</v>
      </c>
      <c r="G82" s="199">
        <f t="shared" ref="G82:R82" si="123">ROUND(G58*$C58*G$5/100/3,2)</f>
        <v>0</v>
      </c>
      <c r="H82" s="199">
        <f t="shared" si="123"/>
        <v>0</v>
      </c>
      <c r="I82" s="199">
        <f t="shared" si="123"/>
        <v>0</v>
      </c>
      <c r="J82" s="199">
        <f t="shared" si="123"/>
        <v>0</v>
      </c>
      <c r="K82" s="199">
        <f t="shared" si="123"/>
        <v>0</v>
      </c>
      <c r="L82" s="199">
        <f t="shared" si="123"/>
        <v>0</v>
      </c>
      <c r="M82" s="199">
        <f t="shared" si="123"/>
        <v>0</v>
      </c>
      <c r="N82" s="199">
        <f t="shared" si="123"/>
        <v>0</v>
      </c>
      <c r="O82" s="199">
        <f t="shared" si="123"/>
        <v>0</v>
      </c>
      <c r="P82" s="199">
        <f t="shared" si="123"/>
        <v>0</v>
      </c>
      <c r="Q82" s="199">
        <f t="shared" si="123"/>
        <v>0</v>
      </c>
      <c r="R82" s="199">
        <f t="shared" si="123"/>
        <v>0</v>
      </c>
      <c r="S82" s="591">
        <f t="shared" ref="S82:AD82" si="124">ROUND(S58*$C58*S$5/100/3,2)</f>
        <v>0</v>
      </c>
      <c r="T82" s="591">
        <f t="shared" si="124"/>
        <v>0</v>
      </c>
      <c r="U82" s="591">
        <f t="shared" si="124"/>
        <v>0</v>
      </c>
      <c r="V82" s="591">
        <f t="shared" si="124"/>
        <v>0</v>
      </c>
      <c r="W82" s="591">
        <f t="shared" si="124"/>
        <v>0</v>
      </c>
      <c r="X82" s="591">
        <f t="shared" si="124"/>
        <v>0</v>
      </c>
      <c r="Y82" s="591">
        <f t="shared" si="124"/>
        <v>0</v>
      </c>
      <c r="Z82" s="591">
        <f t="shared" si="124"/>
        <v>0</v>
      </c>
      <c r="AA82" s="591">
        <f t="shared" si="124"/>
        <v>0</v>
      </c>
      <c r="AB82" s="591">
        <f t="shared" si="124"/>
        <v>0</v>
      </c>
      <c r="AC82" s="591">
        <f t="shared" si="124"/>
        <v>0</v>
      </c>
      <c r="AD82" s="591">
        <f t="shared" si="124"/>
        <v>0</v>
      </c>
      <c r="AE82" s="38">
        <f t="shared" si="64"/>
        <v>0</v>
      </c>
      <c r="AF82" s="27"/>
      <c r="AG82" s="27"/>
      <c r="AH82" s="27"/>
      <c r="AI82" s="27"/>
      <c r="AJ82" s="27"/>
      <c r="AK82" s="27"/>
    </row>
    <row r="83" spans="1:37">
      <c r="A83" s="231"/>
      <c r="B83" s="617">
        <f t="shared" si="108"/>
        <v>82</v>
      </c>
      <c r="C83" s="249"/>
      <c r="D83" s="1"/>
      <c r="E83" s="1"/>
      <c r="F83" s="51" t="s">
        <v>19</v>
      </c>
      <c r="G83" s="199">
        <f t="shared" ref="G83:R83" si="125">ROUND(G59*$C59*G$5/100/3,2)</f>
        <v>0</v>
      </c>
      <c r="H83" s="199">
        <f t="shared" si="125"/>
        <v>0</v>
      </c>
      <c r="I83" s="199">
        <f t="shared" si="125"/>
        <v>0</v>
      </c>
      <c r="J83" s="199">
        <f t="shared" si="125"/>
        <v>0</v>
      </c>
      <c r="K83" s="199">
        <f t="shared" si="125"/>
        <v>0</v>
      </c>
      <c r="L83" s="199">
        <f t="shared" si="125"/>
        <v>0</v>
      </c>
      <c r="M83" s="199">
        <f t="shared" si="125"/>
        <v>0</v>
      </c>
      <c r="N83" s="199">
        <f t="shared" si="125"/>
        <v>0</v>
      </c>
      <c r="O83" s="199">
        <f t="shared" si="125"/>
        <v>0</v>
      </c>
      <c r="P83" s="199">
        <f t="shared" si="125"/>
        <v>0</v>
      </c>
      <c r="Q83" s="199">
        <f t="shared" si="125"/>
        <v>0</v>
      </c>
      <c r="R83" s="199">
        <f t="shared" si="125"/>
        <v>0</v>
      </c>
      <c r="S83" s="591">
        <f t="shared" ref="S83:AD83" si="126">ROUND(S59*$C59*S$5/100/3,2)</f>
        <v>0</v>
      </c>
      <c r="T83" s="591">
        <f t="shared" si="126"/>
        <v>0</v>
      </c>
      <c r="U83" s="591">
        <f t="shared" si="126"/>
        <v>0</v>
      </c>
      <c r="V83" s="591">
        <f t="shared" si="126"/>
        <v>0</v>
      </c>
      <c r="W83" s="591">
        <f t="shared" si="126"/>
        <v>0</v>
      </c>
      <c r="X83" s="591">
        <f t="shared" si="126"/>
        <v>0</v>
      </c>
      <c r="Y83" s="591">
        <f t="shared" si="126"/>
        <v>0</v>
      </c>
      <c r="Z83" s="591">
        <f t="shared" si="126"/>
        <v>0</v>
      </c>
      <c r="AA83" s="591">
        <f t="shared" si="126"/>
        <v>0</v>
      </c>
      <c r="AB83" s="591">
        <f t="shared" si="126"/>
        <v>0</v>
      </c>
      <c r="AC83" s="591">
        <f t="shared" si="126"/>
        <v>0</v>
      </c>
      <c r="AD83" s="591">
        <f t="shared" si="126"/>
        <v>0</v>
      </c>
      <c r="AE83" s="38">
        <f t="shared" si="64"/>
        <v>0</v>
      </c>
      <c r="AF83" s="27"/>
      <c r="AG83" s="27"/>
      <c r="AH83" s="27"/>
      <c r="AI83" s="27"/>
      <c r="AJ83" s="27"/>
      <c r="AK83" s="27"/>
    </row>
    <row r="84" spans="1:37">
      <c r="A84" s="231"/>
      <c r="B84" s="617">
        <f t="shared" si="108"/>
        <v>83</v>
      </c>
      <c r="C84" s="249"/>
      <c r="D84" s="1"/>
      <c r="E84" s="1"/>
      <c r="F84" s="51" t="s">
        <v>20</v>
      </c>
      <c r="G84" s="199">
        <f t="shared" ref="G84:R84" si="127">ROUND(G60*$C60*G$5/100/3,2)</f>
        <v>0</v>
      </c>
      <c r="H84" s="199">
        <f t="shared" si="127"/>
        <v>0</v>
      </c>
      <c r="I84" s="199">
        <f t="shared" si="127"/>
        <v>0</v>
      </c>
      <c r="J84" s="199">
        <f t="shared" si="127"/>
        <v>0</v>
      </c>
      <c r="K84" s="199">
        <f t="shared" si="127"/>
        <v>0</v>
      </c>
      <c r="L84" s="199">
        <f t="shared" si="127"/>
        <v>0</v>
      </c>
      <c r="M84" s="199">
        <f t="shared" si="127"/>
        <v>0</v>
      </c>
      <c r="N84" s="199">
        <f t="shared" si="127"/>
        <v>0</v>
      </c>
      <c r="O84" s="199">
        <f t="shared" si="127"/>
        <v>0</v>
      </c>
      <c r="P84" s="199">
        <f t="shared" si="127"/>
        <v>0</v>
      </c>
      <c r="Q84" s="199">
        <f t="shared" si="127"/>
        <v>0</v>
      </c>
      <c r="R84" s="199">
        <f t="shared" si="127"/>
        <v>0</v>
      </c>
      <c r="S84" s="591">
        <f t="shared" ref="S84:AD84" si="128">ROUND(S60*$C60*S$5/100/3,2)</f>
        <v>0</v>
      </c>
      <c r="T84" s="591">
        <f t="shared" si="128"/>
        <v>0</v>
      </c>
      <c r="U84" s="591">
        <f t="shared" si="128"/>
        <v>0</v>
      </c>
      <c r="V84" s="591">
        <f t="shared" si="128"/>
        <v>0</v>
      </c>
      <c r="W84" s="591">
        <f t="shared" si="128"/>
        <v>0</v>
      </c>
      <c r="X84" s="591">
        <f t="shared" si="128"/>
        <v>0</v>
      </c>
      <c r="Y84" s="591">
        <f t="shared" si="128"/>
        <v>0</v>
      </c>
      <c r="Z84" s="591">
        <f t="shared" si="128"/>
        <v>0</v>
      </c>
      <c r="AA84" s="591">
        <f t="shared" si="128"/>
        <v>0</v>
      </c>
      <c r="AB84" s="591">
        <f t="shared" si="128"/>
        <v>0</v>
      </c>
      <c r="AC84" s="591">
        <f t="shared" si="128"/>
        <v>0</v>
      </c>
      <c r="AD84" s="591">
        <f t="shared" si="128"/>
        <v>0</v>
      </c>
      <c r="AE84" s="38">
        <f t="shared" si="64"/>
        <v>0</v>
      </c>
      <c r="AF84" s="27"/>
      <c r="AG84" s="27"/>
      <c r="AH84" s="27"/>
      <c r="AI84" s="27"/>
      <c r="AJ84" s="27"/>
      <c r="AK84" s="27"/>
    </row>
    <row r="85" spans="1:37">
      <c r="A85" s="231"/>
      <c r="B85" s="617">
        <f t="shared" si="108"/>
        <v>84</v>
      </c>
      <c r="C85" s="249"/>
      <c r="D85" s="1"/>
      <c r="E85" s="1"/>
      <c r="F85" s="51" t="s">
        <v>0</v>
      </c>
      <c r="G85" s="199">
        <f t="shared" ref="G85:R85" si="129">ROUND(G61*$C61*G$5/100/3,2)</f>
        <v>0</v>
      </c>
      <c r="H85" s="199">
        <f t="shared" si="129"/>
        <v>0</v>
      </c>
      <c r="I85" s="199">
        <f t="shared" si="129"/>
        <v>0</v>
      </c>
      <c r="J85" s="199">
        <f t="shared" si="129"/>
        <v>0</v>
      </c>
      <c r="K85" s="199">
        <f t="shared" si="129"/>
        <v>0</v>
      </c>
      <c r="L85" s="199">
        <f t="shared" si="129"/>
        <v>0</v>
      </c>
      <c r="M85" s="199">
        <f t="shared" si="129"/>
        <v>0</v>
      </c>
      <c r="N85" s="199">
        <f t="shared" si="129"/>
        <v>0</v>
      </c>
      <c r="O85" s="199">
        <f t="shared" si="129"/>
        <v>0</v>
      </c>
      <c r="P85" s="199">
        <f t="shared" si="129"/>
        <v>0</v>
      </c>
      <c r="Q85" s="199">
        <f t="shared" si="129"/>
        <v>0</v>
      </c>
      <c r="R85" s="199">
        <f t="shared" si="129"/>
        <v>0</v>
      </c>
      <c r="S85" s="591">
        <f t="shared" ref="S85:AD85" si="130">ROUND(S61*$C61*S$5/100/3,2)</f>
        <v>0</v>
      </c>
      <c r="T85" s="591">
        <f t="shared" si="130"/>
        <v>0</v>
      </c>
      <c r="U85" s="591">
        <f t="shared" si="130"/>
        <v>0</v>
      </c>
      <c r="V85" s="591">
        <f t="shared" si="130"/>
        <v>0</v>
      </c>
      <c r="W85" s="591">
        <f t="shared" si="130"/>
        <v>0</v>
      </c>
      <c r="X85" s="591">
        <f t="shared" si="130"/>
        <v>0</v>
      </c>
      <c r="Y85" s="591">
        <f t="shared" si="130"/>
        <v>0</v>
      </c>
      <c r="Z85" s="591">
        <f t="shared" si="130"/>
        <v>0</v>
      </c>
      <c r="AA85" s="591">
        <f t="shared" si="130"/>
        <v>0</v>
      </c>
      <c r="AB85" s="591">
        <f t="shared" si="130"/>
        <v>0</v>
      </c>
      <c r="AC85" s="591">
        <f t="shared" si="130"/>
        <v>0</v>
      </c>
      <c r="AD85" s="591">
        <f t="shared" si="130"/>
        <v>0</v>
      </c>
      <c r="AE85" s="38">
        <f t="shared" si="64"/>
        <v>0</v>
      </c>
      <c r="AF85" s="27"/>
      <c r="AG85" s="27"/>
      <c r="AH85" s="27"/>
      <c r="AI85" s="27"/>
      <c r="AJ85" s="27"/>
      <c r="AK85" s="27"/>
    </row>
    <row r="86" spans="1:37">
      <c r="A86" s="231"/>
      <c r="B86" s="617">
        <f t="shared" si="108"/>
        <v>85</v>
      </c>
      <c r="C86" s="249"/>
      <c r="D86" s="1"/>
      <c r="E86" s="1"/>
      <c r="F86" s="51" t="s">
        <v>295</v>
      </c>
      <c r="G86" s="199">
        <f>ROUND(G62*$C62*G$5/100/3,2)</f>
        <v>0</v>
      </c>
      <c r="H86" s="199">
        <f t="shared" ref="H86:R86" si="131">ROUND(H62*$C62*H$5/100/3,2)</f>
        <v>0</v>
      </c>
      <c r="I86" s="199">
        <f t="shared" si="131"/>
        <v>0</v>
      </c>
      <c r="J86" s="199">
        <f t="shared" si="131"/>
        <v>0</v>
      </c>
      <c r="K86" s="199">
        <f t="shared" si="131"/>
        <v>0</v>
      </c>
      <c r="L86" s="199">
        <f t="shared" si="131"/>
        <v>0</v>
      </c>
      <c r="M86" s="199">
        <f t="shared" si="131"/>
        <v>0</v>
      </c>
      <c r="N86" s="199">
        <f t="shared" si="131"/>
        <v>0</v>
      </c>
      <c r="O86" s="199">
        <f t="shared" si="131"/>
        <v>0</v>
      </c>
      <c r="P86" s="199">
        <f t="shared" si="131"/>
        <v>0</v>
      </c>
      <c r="Q86" s="199">
        <f t="shared" si="131"/>
        <v>0</v>
      </c>
      <c r="R86" s="199">
        <f t="shared" si="13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108"/>
        <v>86</v>
      </c>
      <c r="C87" s="249"/>
      <c r="D87" s="1"/>
      <c r="E87" s="1"/>
      <c r="F87" s="51" t="s">
        <v>73</v>
      </c>
      <c r="G87" s="199">
        <f t="shared" ref="G87:R87" si="132">ROUND(G65*$C65*G$5/100/3,2)</f>
        <v>0</v>
      </c>
      <c r="H87" s="199">
        <f t="shared" si="132"/>
        <v>0</v>
      </c>
      <c r="I87" s="199">
        <f t="shared" si="132"/>
        <v>0</v>
      </c>
      <c r="J87" s="199">
        <f t="shared" si="132"/>
        <v>0</v>
      </c>
      <c r="K87" s="199">
        <f t="shared" si="132"/>
        <v>0</v>
      </c>
      <c r="L87" s="199">
        <f t="shared" si="132"/>
        <v>0</v>
      </c>
      <c r="M87" s="199">
        <f t="shared" si="132"/>
        <v>0</v>
      </c>
      <c r="N87" s="199">
        <f t="shared" si="132"/>
        <v>0</v>
      </c>
      <c r="O87" s="199">
        <f t="shared" si="132"/>
        <v>0</v>
      </c>
      <c r="P87" s="199">
        <f t="shared" si="132"/>
        <v>0</v>
      </c>
      <c r="Q87" s="199">
        <f t="shared" si="132"/>
        <v>0</v>
      </c>
      <c r="R87" s="199">
        <f t="shared" si="132"/>
        <v>0</v>
      </c>
      <c r="S87" s="591">
        <f t="shared" ref="S87:AD87" si="133">ROUND(S65*$C65*S$5/100/3,2)</f>
        <v>0</v>
      </c>
      <c r="T87" s="591">
        <f t="shared" si="133"/>
        <v>0</v>
      </c>
      <c r="U87" s="591">
        <f t="shared" si="133"/>
        <v>0</v>
      </c>
      <c r="V87" s="591">
        <f t="shared" si="133"/>
        <v>0</v>
      </c>
      <c r="W87" s="591">
        <f t="shared" si="133"/>
        <v>0</v>
      </c>
      <c r="X87" s="591">
        <f t="shared" si="133"/>
        <v>0</v>
      </c>
      <c r="Y87" s="591">
        <f t="shared" si="133"/>
        <v>0</v>
      </c>
      <c r="Z87" s="591">
        <f t="shared" si="133"/>
        <v>0</v>
      </c>
      <c r="AA87" s="591">
        <f t="shared" si="133"/>
        <v>0</v>
      </c>
      <c r="AB87" s="591">
        <f t="shared" si="133"/>
        <v>0</v>
      </c>
      <c r="AC87" s="591">
        <f t="shared" si="133"/>
        <v>0</v>
      </c>
      <c r="AD87" s="591">
        <f t="shared" si="133"/>
        <v>0</v>
      </c>
      <c r="AE87" s="38">
        <f t="shared" si="64"/>
        <v>0</v>
      </c>
      <c r="AF87" s="27"/>
      <c r="AG87" s="27"/>
      <c r="AH87" s="27"/>
      <c r="AI87" s="27"/>
      <c r="AJ87" s="27"/>
      <c r="AK87" s="27"/>
    </row>
    <row r="88" spans="1:37">
      <c r="A88" s="246"/>
      <c r="B88" s="617">
        <f t="shared" si="108"/>
        <v>87</v>
      </c>
      <c r="C88" s="259"/>
      <c r="D88" s="260"/>
      <c r="E88" s="260"/>
      <c r="F88" s="52" t="s">
        <v>11</v>
      </c>
      <c r="G88" s="199">
        <f t="shared" ref="G88:R88" si="134">ROUND(G66*$C66*G$5/100/3,2)</f>
        <v>0</v>
      </c>
      <c r="H88" s="199">
        <f t="shared" si="134"/>
        <v>0</v>
      </c>
      <c r="I88" s="199">
        <f t="shared" si="134"/>
        <v>0</v>
      </c>
      <c r="J88" s="199">
        <f t="shared" si="134"/>
        <v>0</v>
      </c>
      <c r="K88" s="199">
        <f t="shared" si="134"/>
        <v>0</v>
      </c>
      <c r="L88" s="199">
        <f t="shared" si="134"/>
        <v>0</v>
      </c>
      <c r="M88" s="199">
        <f t="shared" si="134"/>
        <v>0</v>
      </c>
      <c r="N88" s="199">
        <f t="shared" si="134"/>
        <v>0</v>
      </c>
      <c r="O88" s="199">
        <f t="shared" si="134"/>
        <v>0</v>
      </c>
      <c r="P88" s="199">
        <f t="shared" si="134"/>
        <v>0</v>
      </c>
      <c r="Q88" s="199">
        <f t="shared" si="134"/>
        <v>0</v>
      </c>
      <c r="R88" s="199">
        <f t="shared" si="134"/>
        <v>0</v>
      </c>
      <c r="S88" s="591">
        <f t="shared" ref="S88:AD88" si="135">ROUND(S66*$C66*S$5/100/3,2)</f>
        <v>0</v>
      </c>
      <c r="T88" s="591">
        <f t="shared" si="135"/>
        <v>0</v>
      </c>
      <c r="U88" s="591">
        <f t="shared" si="135"/>
        <v>0</v>
      </c>
      <c r="V88" s="591">
        <f t="shared" si="135"/>
        <v>0</v>
      </c>
      <c r="W88" s="591">
        <f t="shared" si="135"/>
        <v>0</v>
      </c>
      <c r="X88" s="591">
        <f t="shared" si="135"/>
        <v>0</v>
      </c>
      <c r="Y88" s="591">
        <f t="shared" si="135"/>
        <v>0</v>
      </c>
      <c r="Z88" s="591">
        <f t="shared" si="135"/>
        <v>0</v>
      </c>
      <c r="AA88" s="591">
        <f t="shared" si="135"/>
        <v>0</v>
      </c>
      <c r="AB88" s="591">
        <f t="shared" si="135"/>
        <v>0</v>
      </c>
      <c r="AC88" s="591">
        <f t="shared" si="135"/>
        <v>0</v>
      </c>
      <c r="AD88" s="591">
        <f t="shared" si="135"/>
        <v>0</v>
      </c>
      <c r="AE88" s="43">
        <f t="shared" si="64"/>
        <v>0</v>
      </c>
      <c r="AF88" s="27"/>
      <c r="AG88" s="27"/>
      <c r="AH88" s="27"/>
      <c r="AI88" s="27"/>
      <c r="AJ88" s="27"/>
      <c r="AK88" s="27"/>
    </row>
    <row r="89" spans="1:37">
      <c r="A89" s="244"/>
      <c r="B89" s="617">
        <f t="shared" si="108"/>
        <v>88</v>
      </c>
      <c r="C89" s="250"/>
      <c r="D89" s="232"/>
      <c r="E89" s="232"/>
      <c r="F89" s="54" t="s">
        <v>159</v>
      </c>
      <c r="G89" s="245">
        <f t="shared" ref="G89:AD89" si="136">ROUND(G38*G5/100/3+G42*($C42&lt;&gt;"")*G5/100/3+G43*($C43&lt;&gt;"")*G5/100/3+G44*($C44&lt;&gt;"")*G5/100/3+G45*($C45&lt;&gt;"")*G5/100/3+G46*($C46&lt;&gt;"")*G5/100/3,2)</f>
        <v>0</v>
      </c>
      <c r="H89" s="245">
        <f>ROUND(H38*H5/100/3+H42*($C42&lt;&gt;"")*H5/100/3+H43*($C43&lt;&gt;"")*H5/100/3+H44*($C44&lt;&gt;"")*H5/100/3+H45*($C45&lt;&gt;"")*H5/100/3+H46*($C46&lt;&gt;"")*H5/100/3,2)</f>
        <v>0</v>
      </c>
      <c r="I89" s="245">
        <f t="shared" si="136"/>
        <v>0</v>
      </c>
      <c r="J89" s="245">
        <f t="shared" si="136"/>
        <v>0</v>
      </c>
      <c r="K89" s="245">
        <f t="shared" si="136"/>
        <v>0</v>
      </c>
      <c r="L89" s="245">
        <f t="shared" si="136"/>
        <v>0</v>
      </c>
      <c r="M89" s="245">
        <f t="shared" si="136"/>
        <v>0</v>
      </c>
      <c r="N89" s="245">
        <f t="shared" si="136"/>
        <v>0</v>
      </c>
      <c r="O89" s="245">
        <f t="shared" si="136"/>
        <v>0</v>
      </c>
      <c r="P89" s="245">
        <f t="shared" si="136"/>
        <v>0</v>
      </c>
      <c r="Q89" s="245">
        <f t="shared" si="136"/>
        <v>0</v>
      </c>
      <c r="R89" s="245">
        <f t="shared" si="136"/>
        <v>0</v>
      </c>
      <c r="S89" s="597">
        <f t="shared" si="136"/>
        <v>0</v>
      </c>
      <c r="T89" s="597">
        <f t="shared" si="136"/>
        <v>0</v>
      </c>
      <c r="U89" s="597">
        <f t="shared" si="136"/>
        <v>0</v>
      </c>
      <c r="V89" s="597">
        <f t="shared" si="136"/>
        <v>0</v>
      </c>
      <c r="W89" s="597">
        <f t="shared" si="136"/>
        <v>0</v>
      </c>
      <c r="X89" s="597">
        <f t="shared" si="136"/>
        <v>0</v>
      </c>
      <c r="Y89" s="597">
        <f t="shared" si="136"/>
        <v>0</v>
      </c>
      <c r="Z89" s="597">
        <f t="shared" si="136"/>
        <v>0</v>
      </c>
      <c r="AA89" s="597">
        <f t="shared" si="136"/>
        <v>0</v>
      </c>
      <c r="AB89" s="597">
        <f t="shared" si="136"/>
        <v>0</v>
      </c>
      <c r="AC89" s="597">
        <f t="shared" si="136"/>
        <v>0</v>
      </c>
      <c r="AD89" s="597">
        <f t="shared" si="136"/>
        <v>0</v>
      </c>
      <c r="AE89" s="43">
        <f t="shared" si="64"/>
        <v>0</v>
      </c>
      <c r="AF89" s="27"/>
      <c r="AG89" s="27"/>
      <c r="AH89" s="27"/>
      <c r="AI89" s="27"/>
      <c r="AJ89" s="27"/>
      <c r="AK89" s="27"/>
    </row>
    <row r="90" spans="1:37">
      <c r="A90" s="619"/>
      <c r="B90" s="617">
        <f t="shared" si="108"/>
        <v>89</v>
      </c>
      <c r="C90" s="563"/>
      <c r="D90" s="221"/>
      <c r="E90" s="221"/>
      <c r="F90" s="2" t="s">
        <v>282</v>
      </c>
      <c r="G90" s="245">
        <f>IF(G7="Ja",SUM(S75:S88)-SUM(G75:G89),0)</f>
        <v>0</v>
      </c>
      <c r="H90" s="245">
        <f>IF(H7="Ja",SUM(T75:T89)-SUM(H75:H89),0)</f>
        <v>0</v>
      </c>
      <c r="I90" s="245">
        <f t="shared" ref="I90:R90" si="137">IF(I7="Ja",SUM(U75:U88)-SUM(I75:I89),0)</f>
        <v>0</v>
      </c>
      <c r="J90" s="245">
        <f t="shared" si="137"/>
        <v>0</v>
      </c>
      <c r="K90" s="245">
        <f t="shared" si="137"/>
        <v>0</v>
      </c>
      <c r="L90" s="245">
        <f t="shared" si="137"/>
        <v>0</v>
      </c>
      <c r="M90" s="245">
        <f t="shared" si="137"/>
        <v>0</v>
      </c>
      <c r="N90" s="245">
        <f t="shared" si="137"/>
        <v>0</v>
      </c>
      <c r="O90" s="245">
        <f t="shared" si="137"/>
        <v>0</v>
      </c>
      <c r="P90" s="245">
        <f t="shared" si="137"/>
        <v>0</v>
      </c>
      <c r="Q90" s="245">
        <f t="shared" si="137"/>
        <v>0</v>
      </c>
      <c r="R90" s="245">
        <f t="shared" si="137"/>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108"/>
        <v>90</v>
      </c>
      <c r="C91" s="257"/>
      <c r="D91" s="258"/>
      <c r="E91" s="258"/>
      <c r="F91" s="48" t="s">
        <v>63</v>
      </c>
      <c r="G91" s="203">
        <f>SUM(G75:G90)</f>
        <v>0</v>
      </c>
      <c r="H91" s="203">
        <f t="shared" ref="H91:R91" si="138">SUM(H75:H90)</f>
        <v>0</v>
      </c>
      <c r="I91" s="203">
        <f t="shared" si="138"/>
        <v>0</v>
      </c>
      <c r="J91" s="203">
        <f t="shared" si="138"/>
        <v>0</v>
      </c>
      <c r="K91" s="203">
        <f t="shared" si="138"/>
        <v>0</v>
      </c>
      <c r="L91" s="203">
        <f t="shared" si="138"/>
        <v>0</v>
      </c>
      <c r="M91" s="203">
        <f t="shared" si="138"/>
        <v>0</v>
      </c>
      <c r="N91" s="203">
        <f t="shared" si="138"/>
        <v>0</v>
      </c>
      <c r="O91" s="203">
        <f t="shared" si="138"/>
        <v>0</v>
      </c>
      <c r="P91" s="203">
        <f t="shared" si="138"/>
        <v>0</v>
      </c>
      <c r="Q91" s="203">
        <f t="shared" si="138"/>
        <v>0</v>
      </c>
      <c r="R91" s="203">
        <f t="shared" si="138"/>
        <v>0</v>
      </c>
      <c r="S91" s="598">
        <f>SUM(S75:S89)</f>
        <v>0</v>
      </c>
      <c r="T91" s="598">
        <f t="shared" ref="T91:AD91" si="139">SUM(T75:T89)</f>
        <v>0</v>
      </c>
      <c r="U91" s="598">
        <f t="shared" si="139"/>
        <v>0</v>
      </c>
      <c r="V91" s="598">
        <f t="shared" si="139"/>
        <v>0</v>
      </c>
      <c r="W91" s="598">
        <f t="shared" si="139"/>
        <v>0</v>
      </c>
      <c r="X91" s="598">
        <f t="shared" si="139"/>
        <v>0</v>
      </c>
      <c r="Y91" s="598">
        <f t="shared" si="139"/>
        <v>0</v>
      </c>
      <c r="Z91" s="598">
        <f t="shared" si="139"/>
        <v>0</v>
      </c>
      <c r="AA91" s="598">
        <f t="shared" si="139"/>
        <v>0</v>
      </c>
      <c r="AB91" s="598">
        <f t="shared" si="139"/>
        <v>0</v>
      </c>
      <c r="AC91" s="598">
        <f t="shared" si="139"/>
        <v>0</v>
      </c>
      <c r="AD91" s="598">
        <f t="shared" si="139"/>
        <v>0</v>
      </c>
      <c r="AE91" s="49">
        <f t="shared" si="64"/>
        <v>0</v>
      </c>
      <c r="AF91" s="27"/>
      <c r="AG91" s="27"/>
      <c r="AH91" s="27"/>
      <c r="AI91" s="27"/>
      <c r="AJ91" s="27"/>
      <c r="AK91" s="27"/>
    </row>
    <row r="92" spans="1:37" ht="14" thickTop="1">
      <c r="A92" s="236"/>
      <c r="B92" s="617">
        <f t="shared" si="108"/>
        <v>91</v>
      </c>
      <c r="C92" s="261"/>
      <c r="D92" s="262"/>
      <c r="E92" s="262"/>
      <c r="F92" s="55" t="s">
        <v>31</v>
      </c>
      <c r="G92" s="204">
        <f>ROUND(G104/3,2)</f>
        <v>0</v>
      </c>
      <c r="H92" s="204">
        <f t="shared" ref="H92:R92" si="140">ROUND(H104/3,2)</f>
        <v>0</v>
      </c>
      <c r="I92" s="204">
        <f t="shared" si="140"/>
        <v>0</v>
      </c>
      <c r="J92" s="204">
        <f t="shared" si="140"/>
        <v>0</v>
      </c>
      <c r="K92" s="204">
        <f t="shared" si="140"/>
        <v>0</v>
      </c>
      <c r="L92" s="204">
        <f t="shared" si="140"/>
        <v>0</v>
      </c>
      <c r="M92" s="204">
        <f t="shared" si="140"/>
        <v>0</v>
      </c>
      <c r="N92" s="204">
        <f t="shared" si="140"/>
        <v>0</v>
      </c>
      <c r="O92" s="204">
        <f t="shared" si="140"/>
        <v>0</v>
      </c>
      <c r="P92" s="204">
        <f t="shared" si="140"/>
        <v>0</v>
      </c>
      <c r="Q92" s="204">
        <f t="shared" si="140"/>
        <v>0</v>
      </c>
      <c r="R92" s="204">
        <f t="shared" si="140"/>
        <v>0</v>
      </c>
      <c r="S92" s="599">
        <f>ROUND(S104/3,2)</f>
        <v>0</v>
      </c>
      <c r="T92" s="599">
        <f t="shared" ref="T92:AD92" si="141">ROUND(T104/3,2)</f>
        <v>0</v>
      </c>
      <c r="U92" s="599">
        <f t="shared" si="141"/>
        <v>0</v>
      </c>
      <c r="V92" s="599">
        <f t="shared" si="141"/>
        <v>0</v>
      </c>
      <c r="W92" s="599">
        <f t="shared" si="141"/>
        <v>0</v>
      </c>
      <c r="X92" s="599">
        <f t="shared" si="141"/>
        <v>0</v>
      </c>
      <c r="Y92" s="599">
        <f t="shared" si="141"/>
        <v>0</v>
      </c>
      <c r="Z92" s="599">
        <f t="shared" si="141"/>
        <v>0</v>
      </c>
      <c r="AA92" s="599">
        <f t="shared" si="141"/>
        <v>0</v>
      </c>
      <c r="AB92" s="599">
        <f t="shared" si="141"/>
        <v>0</v>
      </c>
      <c r="AC92" s="599">
        <f t="shared" si="141"/>
        <v>0</v>
      </c>
      <c r="AD92" s="599">
        <f t="shared" si="141"/>
        <v>0</v>
      </c>
      <c r="AE92" s="37">
        <f>SUM(G92:R92)</f>
        <v>0</v>
      </c>
      <c r="AF92" s="27"/>
      <c r="AG92" s="27"/>
      <c r="AH92" s="27"/>
      <c r="AI92" s="27"/>
      <c r="AJ92" s="27"/>
      <c r="AK92" s="27"/>
    </row>
    <row r="93" spans="1:37">
      <c r="A93" s="237"/>
      <c r="B93" s="617">
        <f t="shared" si="108"/>
        <v>92</v>
      </c>
      <c r="C93" s="263"/>
      <c r="D93" s="264"/>
      <c r="E93" s="264"/>
      <c r="F93" s="55" t="s">
        <v>26</v>
      </c>
      <c r="G93" s="204">
        <f>IF(G6="nej",G91*-1)+SUM(G51:G68)-G92+G73</f>
        <v>0</v>
      </c>
      <c r="H93" s="204">
        <f>IF(H6="nej",H91*-1)+SUM(H51:H68)-H92+H73</f>
        <v>0</v>
      </c>
      <c r="I93" s="204">
        <f t="shared" ref="I93:R93" si="142">IF(I6="nej",I91*-1)+SUM(I51:I68)-I92+I73</f>
        <v>0</v>
      </c>
      <c r="J93" s="204">
        <f t="shared" si="142"/>
        <v>0</v>
      </c>
      <c r="K93" s="204">
        <f t="shared" si="142"/>
        <v>0</v>
      </c>
      <c r="L93" s="204">
        <f t="shared" si="142"/>
        <v>0</v>
      </c>
      <c r="M93" s="204">
        <f t="shared" si="142"/>
        <v>0</v>
      </c>
      <c r="N93" s="204">
        <f t="shared" si="142"/>
        <v>0</v>
      </c>
      <c r="O93" s="204">
        <f t="shared" si="142"/>
        <v>0</v>
      </c>
      <c r="P93" s="204">
        <f t="shared" si="142"/>
        <v>0</v>
      </c>
      <c r="Q93" s="204">
        <f t="shared" si="142"/>
        <v>0</v>
      </c>
      <c r="R93" s="204">
        <f t="shared" si="142"/>
        <v>0</v>
      </c>
      <c r="S93" s="599">
        <f t="shared" ref="S93:AD93" si="143">IF(S6="nej",S91*-1)+SUM(S51:S68)-S92</f>
        <v>0</v>
      </c>
      <c r="T93" s="599">
        <f t="shared" si="143"/>
        <v>0</v>
      </c>
      <c r="U93" s="599">
        <f t="shared" si="143"/>
        <v>0</v>
      </c>
      <c r="V93" s="599">
        <f t="shared" si="143"/>
        <v>0</v>
      </c>
      <c r="W93" s="599">
        <f t="shared" si="143"/>
        <v>0</v>
      </c>
      <c r="X93" s="599">
        <f t="shared" si="143"/>
        <v>0</v>
      </c>
      <c r="Y93" s="599">
        <f t="shared" si="143"/>
        <v>0</v>
      </c>
      <c r="Z93" s="599">
        <f t="shared" si="143"/>
        <v>0</v>
      </c>
      <c r="AA93" s="599">
        <f t="shared" si="143"/>
        <v>0</v>
      </c>
      <c r="AB93" s="599">
        <f t="shared" si="143"/>
        <v>0</v>
      </c>
      <c r="AC93" s="599">
        <f t="shared" si="143"/>
        <v>0</v>
      </c>
      <c r="AD93" s="599">
        <f t="shared" si="143"/>
        <v>0</v>
      </c>
      <c r="AE93" s="37">
        <f t="shared" ref="AE93:AE108" si="144">SUM(G93:R93)</f>
        <v>0</v>
      </c>
      <c r="AF93" s="27"/>
      <c r="AG93" s="27"/>
      <c r="AH93" s="27"/>
      <c r="AI93" s="27"/>
      <c r="AJ93" s="27"/>
      <c r="AK93" s="27"/>
    </row>
    <row r="94" spans="1:37">
      <c r="A94" s="237"/>
      <c r="B94" s="617">
        <f t="shared" si="108"/>
        <v>93</v>
      </c>
      <c r="C94" s="263"/>
      <c r="D94" s="264"/>
      <c r="E94" s="264"/>
      <c r="F94" s="56" t="s">
        <v>27</v>
      </c>
      <c r="G94" s="205">
        <f>ROUND(G93*8%,0)</f>
        <v>0</v>
      </c>
      <c r="H94" s="206">
        <f t="shared" ref="H94:R94" si="145">ROUND(H93*8%,0)</f>
        <v>0</v>
      </c>
      <c r="I94" s="206">
        <f t="shared" si="145"/>
        <v>0</v>
      </c>
      <c r="J94" s="206">
        <f t="shared" si="145"/>
        <v>0</v>
      </c>
      <c r="K94" s="206">
        <f t="shared" si="145"/>
        <v>0</v>
      </c>
      <c r="L94" s="206">
        <f t="shared" si="145"/>
        <v>0</v>
      </c>
      <c r="M94" s="206">
        <f t="shared" si="145"/>
        <v>0</v>
      </c>
      <c r="N94" s="206">
        <f t="shared" si="145"/>
        <v>0</v>
      </c>
      <c r="O94" s="206">
        <f t="shared" si="145"/>
        <v>0</v>
      </c>
      <c r="P94" s="206">
        <f t="shared" si="145"/>
        <v>0</v>
      </c>
      <c r="Q94" s="206">
        <f t="shared" si="145"/>
        <v>0</v>
      </c>
      <c r="R94" s="206">
        <f t="shared" si="145"/>
        <v>0</v>
      </c>
      <c r="S94" s="600">
        <f>ROUND(S93*8%,0)</f>
        <v>0</v>
      </c>
      <c r="T94" s="601">
        <f t="shared" ref="T94:AD94" si="146">ROUND(T93*8%,0)</f>
        <v>0</v>
      </c>
      <c r="U94" s="601">
        <f t="shared" si="146"/>
        <v>0</v>
      </c>
      <c r="V94" s="601">
        <f t="shared" si="146"/>
        <v>0</v>
      </c>
      <c r="W94" s="601">
        <f t="shared" si="146"/>
        <v>0</v>
      </c>
      <c r="X94" s="601">
        <f t="shared" si="146"/>
        <v>0</v>
      </c>
      <c r="Y94" s="601">
        <f t="shared" si="146"/>
        <v>0</v>
      </c>
      <c r="Z94" s="601">
        <f t="shared" si="146"/>
        <v>0</v>
      </c>
      <c r="AA94" s="601">
        <f t="shared" si="146"/>
        <v>0</v>
      </c>
      <c r="AB94" s="601">
        <f t="shared" si="146"/>
        <v>0</v>
      </c>
      <c r="AC94" s="601">
        <f t="shared" si="146"/>
        <v>0</v>
      </c>
      <c r="AD94" s="601">
        <f t="shared" si="146"/>
        <v>0</v>
      </c>
      <c r="AE94" s="38">
        <f t="shared" si="144"/>
        <v>0</v>
      </c>
      <c r="AF94" s="27"/>
      <c r="AG94" s="27"/>
      <c r="AH94" s="27"/>
      <c r="AI94" s="27"/>
      <c r="AJ94" s="27"/>
      <c r="AK94" s="27"/>
    </row>
    <row r="95" spans="1:37">
      <c r="A95" s="237"/>
      <c r="B95" s="617">
        <f t="shared" si="108"/>
        <v>94</v>
      </c>
      <c r="C95" s="263"/>
      <c r="D95" s="264"/>
      <c r="E95" s="264"/>
      <c r="F95" s="56" t="s">
        <v>28</v>
      </c>
      <c r="G95" s="205">
        <f>G93-G94</f>
        <v>0</v>
      </c>
      <c r="H95" s="206">
        <f t="shared" ref="H95:R95" si="147">H93-H94</f>
        <v>0</v>
      </c>
      <c r="I95" s="206">
        <f t="shared" si="147"/>
        <v>0</v>
      </c>
      <c r="J95" s="206">
        <f t="shared" si="147"/>
        <v>0</v>
      </c>
      <c r="K95" s="206">
        <f t="shared" si="147"/>
        <v>0</v>
      </c>
      <c r="L95" s="206">
        <f t="shared" si="147"/>
        <v>0</v>
      </c>
      <c r="M95" s="206">
        <f t="shared" si="147"/>
        <v>0</v>
      </c>
      <c r="N95" s="206">
        <f t="shared" si="147"/>
        <v>0</v>
      </c>
      <c r="O95" s="206">
        <f t="shared" si="147"/>
        <v>0</v>
      </c>
      <c r="P95" s="206">
        <f t="shared" si="147"/>
        <v>0</v>
      </c>
      <c r="Q95" s="206">
        <f t="shared" si="147"/>
        <v>0</v>
      </c>
      <c r="R95" s="206">
        <f t="shared" si="147"/>
        <v>0</v>
      </c>
      <c r="S95" s="600">
        <f>S93-S94</f>
        <v>0</v>
      </c>
      <c r="T95" s="601">
        <f t="shared" ref="T95:AD95" si="148">T93-T94</f>
        <v>0</v>
      </c>
      <c r="U95" s="601">
        <f t="shared" si="148"/>
        <v>0</v>
      </c>
      <c r="V95" s="601">
        <f t="shared" si="148"/>
        <v>0</v>
      </c>
      <c r="W95" s="601">
        <f t="shared" si="148"/>
        <v>0</v>
      </c>
      <c r="X95" s="601">
        <f t="shared" si="148"/>
        <v>0</v>
      </c>
      <c r="Y95" s="601">
        <f t="shared" si="148"/>
        <v>0</v>
      </c>
      <c r="Z95" s="601">
        <f t="shared" si="148"/>
        <v>0</v>
      </c>
      <c r="AA95" s="601">
        <f t="shared" si="148"/>
        <v>0</v>
      </c>
      <c r="AB95" s="601">
        <f t="shared" si="148"/>
        <v>0</v>
      </c>
      <c r="AC95" s="601">
        <f t="shared" si="148"/>
        <v>0</v>
      </c>
      <c r="AD95" s="601">
        <f t="shared" si="148"/>
        <v>0</v>
      </c>
      <c r="AE95" s="38">
        <f t="shared" si="144"/>
        <v>0</v>
      </c>
      <c r="AF95" s="27"/>
      <c r="AG95" s="27"/>
      <c r="AH95" s="27"/>
      <c r="AI95" s="27"/>
      <c r="AJ95" s="27"/>
      <c r="AK95" s="27"/>
    </row>
    <row r="96" spans="1:37">
      <c r="A96" s="237"/>
      <c r="B96" s="617">
        <f t="shared" si="108"/>
        <v>95</v>
      </c>
      <c r="C96" s="263"/>
      <c r="D96" s="264"/>
      <c r="E96" s="264"/>
      <c r="F96" s="56" t="s">
        <v>34</v>
      </c>
      <c r="G96" s="205">
        <f>FLOOR(G95-G32,10)</f>
        <v>0</v>
      </c>
      <c r="H96" s="205">
        <f t="shared" ref="H96:R96" si="149">FLOOR(H95-H32,10)</f>
        <v>0</v>
      </c>
      <c r="I96" s="205">
        <f t="shared" si="149"/>
        <v>0</v>
      </c>
      <c r="J96" s="205">
        <f t="shared" si="149"/>
        <v>0</v>
      </c>
      <c r="K96" s="205">
        <f t="shared" si="149"/>
        <v>0</v>
      </c>
      <c r="L96" s="205">
        <f t="shared" si="149"/>
        <v>0</v>
      </c>
      <c r="M96" s="205">
        <f t="shared" si="149"/>
        <v>0</v>
      </c>
      <c r="N96" s="205">
        <f t="shared" si="149"/>
        <v>0</v>
      </c>
      <c r="O96" s="205">
        <f t="shared" si="149"/>
        <v>0</v>
      </c>
      <c r="P96" s="205">
        <f t="shared" si="149"/>
        <v>0</v>
      </c>
      <c r="Q96" s="205">
        <f t="shared" si="149"/>
        <v>0</v>
      </c>
      <c r="R96" s="205">
        <f t="shared" si="149"/>
        <v>0</v>
      </c>
      <c r="S96" s="600">
        <f>FLOOR(S95-S32,10)</f>
        <v>0</v>
      </c>
      <c r="T96" s="600">
        <f t="shared" ref="T96:AD96" si="150">FLOOR(T95-T32,10)</f>
        <v>0</v>
      </c>
      <c r="U96" s="600">
        <f t="shared" si="150"/>
        <v>0</v>
      </c>
      <c r="V96" s="600">
        <f t="shared" si="150"/>
        <v>0</v>
      </c>
      <c r="W96" s="600">
        <f t="shared" si="150"/>
        <v>0</v>
      </c>
      <c r="X96" s="600">
        <f t="shared" si="150"/>
        <v>0</v>
      </c>
      <c r="Y96" s="600">
        <f t="shared" si="150"/>
        <v>0</v>
      </c>
      <c r="Z96" s="600">
        <f t="shared" si="150"/>
        <v>0</v>
      </c>
      <c r="AA96" s="600">
        <f t="shared" si="150"/>
        <v>0</v>
      </c>
      <c r="AB96" s="600">
        <f t="shared" si="150"/>
        <v>0</v>
      </c>
      <c r="AC96" s="600">
        <f t="shared" si="150"/>
        <v>0</v>
      </c>
      <c r="AD96" s="600">
        <f t="shared" si="150"/>
        <v>0</v>
      </c>
      <c r="AE96" s="38"/>
      <c r="AF96" s="27"/>
      <c r="AG96" s="27"/>
      <c r="AH96" s="27"/>
      <c r="AI96" s="27"/>
      <c r="AJ96" s="27"/>
      <c r="AK96" s="27"/>
    </row>
    <row r="97" spans="1:37">
      <c r="A97" s="238"/>
      <c r="B97" s="617">
        <f t="shared" si="108"/>
        <v>96</v>
      </c>
      <c r="C97" s="265"/>
      <c r="D97" s="266"/>
      <c r="E97" s="266"/>
      <c r="F97" s="56" t="s">
        <v>29</v>
      </c>
      <c r="G97" s="205">
        <f t="shared" ref="G97:R97" si="151">ROUND(G96*G31/100,0)</f>
        <v>0</v>
      </c>
      <c r="H97" s="206">
        <f t="shared" si="151"/>
        <v>0</v>
      </c>
      <c r="I97" s="206">
        <f t="shared" si="151"/>
        <v>0</v>
      </c>
      <c r="J97" s="206">
        <f t="shared" si="151"/>
        <v>0</v>
      </c>
      <c r="K97" s="206">
        <f t="shared" si="151"/>
        <v>0</v>
      </c>
      <c r="L97" s="206">
        <f t="shared" si="151"/>
        <v>0</v>
      </c>
      <c r="M97" s="206">
        <f t="shared" si="151"/>
        <v>0</v>
      </c>
      <c r="N97" s="206">
        <f t="shared" si="151"/>
        <v>0</v>
      </c>
      <c r="O97" s="206">
        <f t="shared" si="151"/>
        <v>0</v>
      </c>
      <c r="P97" s="206">
        <f t="shared" si="151"/>
        <v>0</v>
      </c>
      <c r="Q97" s="206">
        <f t="shared" si="151"/>
        <v>0</v>
      </c>
      <c r="R97" s="206">
        <f t="shared" si="151"/>
        <v>0</v>
      </c>
      <c r="S97" s="600">
        <f t="shared" ref="S97:AD97" si="152">ROUND(S96*S31/100,0)</f>
        <v>0</v>
      </c>
      <c r="T97" s="601">
        <f t="shared" si="152"/>
        <v>0</v>
      </c>
      <c r="U97" s="601">
        <f t="shared" si="152"/>
        <v>0</v>
      </c>
      <c r="V97" s="601">
        <f t="shared" si="152"/>
        <v>0</v>
      </c>
      <c r="W97" s="601">
        <f t="shared" si="152"/>
        <v>0</v>
      </c>
      <c r="X97" s="601">
        <f t="shared" si="152"/>
        <v>0</v>
      </c>
      <c r="Y97" s="601">
        <f t="shared" si="152"/>
        <v>0</v>
      </c>
      <c r="Z97" s="601">
        <f t="shared" si="152"/>
        <v>0</v>
      </c>
      <c r="AA97" s="601">
        <f t="shared" si="152"/>
        <v>0</v>
      </c>
      <c r="AB97" s="601">
        <f t="shared" si="152"/>
        <v>0</v>
      </c>
      <c r="AC97" s="601">
        <f t="shared" si="152"/>
        <v>0</v>
      </c>
      <c r="AD97" s="601">
        <f t="shared" si="152"/>
        <v>0</v>
      </c>
      <c r="AE97" s="38">
        <f t="shared" si="144"/>
        <v>0</v>
      </c>
      <c r="AF97" s="27"/>
      <c r="AG97" s="27"/>
      <c r="AH97" s="27"/>
      <c r="AI97" s="27"/>
      <c r="AJ97" s="27"/>
      <c r="AK97" s="27"/>
    </row>
    <row r="98" spans="1:37">
      <c r="A98" s="239"/>
      <c r="B98" s="617">
        <f t="shared" si="108"/>
        <v>97</v>
      </c>
      <c r="C98" s="267"/>
      <c r="D98" s="268"/>
      <c r="E98" s="269"/>
      <c r="F98" s="487" t="s">
        <v>278</v>
      </c>
      <c r="G98" s="553">
        <f>SUM(G51:G68)</f>
        <v>0</v>
      </c>
      <c r="H98" s="489">
        <f>SUM(H51:H68)</f>
        <v>0</v>
      </c>
      <c r="I98" s="489">
        <f>SUM(I51:I68)</f>
        <v>0</v>
      </c>
      <c r="J98" s="489">
        <f>SUM(J51:J68)</f>
        <v>0</v>
      </c>
      <c r="K98" s="489">
        <f>SUM(K51:K68)</f>
        <v>0</v>
      </c>
      <c r="L98" s="489">
        <f t="shared" ref="L98:R98" si="153">SUM(L51:L68)</f>
        <v>0</v>
      </c>
      <c r="M98" s="489">
        <f t="shared" si="153"/>
        <v>0</v>
      </c>
      <c r="N98" s="489">
        <f t="shared" si="153"/>
        <v>0</v>
      </c>
      <c r="O98" s="489">
        <f t="shared" si="153"/>
        <v>0</v>
      </c>
      <c r="P98" s="489">
        <f t="shared" si="153"/>
        <v>0</v>
      </c>
      <c r="Q98" s="554">
        <f t="shared" si="153"/>
        <v>0</v>
      </c>
      <c r="R98" s="554">
        <f t="shared" si="153"/>
        <v>0</v>
      </c>
      <c r="S98" s="602">
        <f>SUM(S51:S68)</f>
        <v>0</v>
      </c>
      <c r="T98" s="603">
        <f>SUM(T51:T68)</f>
        <v>0</v>
      </c>
      <c r="U98" s="603">
        <f>SUM(U51:U68)</f>
        <v>0</v>
      </c>
      <c r="V98" s="603">
        <f>SUM(V51:V68)</f>
        <v>0</v>
      </c>
      <c r="W98" s="603">
        <f>SUM(W51:W68)</f>
        <v>0</v>
      </c>
      <c r="X98" s="603">
        <f t="shared" ref="X98:AD98" si="154">SUM(X51:X68)</f>
        <v>0</v>
      </c>
      <c r="Y98" s="603">
        <f t="shared" si="154"/>
        <v>0</v>
      </c>
      <c r="Z98" s="603">
        <f t="shared" si="154"/>
        <v>0</v>
      </c>
      <c r="AA98" s="603">
        <f t="shared" si="154"/>
        <v>0</v>
      </c>
      <c r="AB98" s="603">
        <f t="shared" si="154"/>
        <v>0</v>
      </c>
      <c r="AC98" s="603">
        <f t="shared" si="154"/>
        <v>0</v>
      </c>
      <c r="AD98" s="603">
        <f t="shared" si="154"/>
        <v>0</v>
      </c>
      <c r="AE98" s="490">
        <f>SUM(H98:P98)</f>
        <v>0</v>
      </c>
      <c r="AF98" s="27"/>
      <c r="AG98" s="27"/>
      <c r="AH98" s="27"/>
      <c r="AI98" s="27"/>
      <c r="AJ98" s="27"/>
      <c r="AK98" s="27"/>
    </row>
    <row r="99" spans="1:37">
      <c r="A99" s="230"/>
      <c r="B99" s="617">
        <f t="shared" si="108"/>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108"/>
        <v>99</v>
      </c>
      <c r="C100" s="263"/>
      <c r="D100" s="264"/>
      <c r="E100" s="264"/>
      <c r="F100" s="56" t="s">
        <v>134</v>
      </c>
      <c r="G100" s="205">
        <f>G91</f>
        <v>0</v>
      </c>
      <c r="H100" s="206">
        <f t="shared" ref="H100:R100" si="155">H91</f>
        <v>0</v>
      </c>
      <c r="I100" s="206">
        <f t="shared" si="155"/>
        <v>0</v>
      </c>
      <c r="J100" s="206">
        <f t="shared" si="155"/>
        <v>0</v>
      </c>
      <c r="K100" s="206">
        <f t="shared" si="155"/>
        <v>0</v>
      </c>
      <c r="L100" s="206">
        <f t="shared" si="155"/>
        <v>0</v>
      </c>
      <c r="M100" s="206">
        <f t="shared" si="155"/>
        <v>0</v>
      </c>
      <c r="N100" s="206">
        <f t="shared" si="155"/>
        <v>0</v>
      </c>
      <c r="O100" s="206">
        <f t="shared" si="155"/>
        <v>0</v>
      </c>
      <c r="P100" s="206">
        <f t="shared" si="155"/>
        <v>0</v>
      </c>
      <c r="Q100" s="206">
        <f t="shared" si="155"/>
        <v>0</v>
      </c>
      <c r="R100" s="206">
        <f t="shared" si="155"/>
        <v>0</v>
      </c>
      <c r="S100" s="600">
        <f>S91</f>
        <v>0</v>
      </c>
      <c r="T100" s="601">
        <f t="shared" ref="T100:AD100" si="156">T91</f>
        <v>0</v>
      </c>
      <c r="U100" s="601">
        <f t="shared" si="156"/>
        <v>0</v>
      </c>
      <c r="V100" s="601">
        <f t="shared" si="156"/>
        <v>0</v>
      </c>
      <c r="W100" s="601">
        <f t="shared" si="156"/>
        <v>0</v>
      </c>
      <c r="X100" s="601">
        <f t="shared" si="156"/>
        <v>0</v>
      </c>
      <c r="Y100" s="601">
        <f t="shared" si="156"/>
        <v>0</v>
      </c>
      <c r="Z100" s="601">
        <f t="shared" si="156"/>
        <v>0</v>
      </c>
      <c r="AA100" s="601">
        <f t="shared" si="156"/>
        <v>0</v>
      </c>
      <c r="AB100" s="601">
        <f t="shared" si="156"/>
        <v>0</v>
      </c>
      <c r="AC100" s="601">
        <f t="shared" si="156"/>
        <v>0</v>
      </c>
      <c r="AD100" s="601">
        <f t="shared" si="156"/>
        <v>0</v>
      </c>
      <c r="AE100" s="38">
        <f t="shared" si="144"/>
        <v>0</v>
      </c>
      <c r="AF100" s="27"/>
      <c r="AG100" s="27"/>
      <c r="AH100" s="27"/>
      <c r="AI100" s="27"/>
      <c r="AJ100" s="27"/>
      <c r="AK100" s="27"/>
    </row>
    <row r="101" spans="1:37">
      <c r="A101" s="237"/>
      <c r="B101" s="617">
        <f t="shared" si="108"/>
        <v>100</v>
      </c>
      <c r="C101" s="263"/>
      <c r="D101" s="264"/>
      <c r="E101" s="264"/>
      <c r="F101" s="56" t="s">
        <v>165</v>
      </c>
      <c r="G101" s="205">
        <f>G100*2</f>
        <v>0</v>
      </c>
      <c r="H101" s="206">
        <f t="shared" ref="H101:R101" si="157">H100*2</f>
        <v>0</v>
      </c>
      <c r="I101" s="206">
        <f t="shared" si="157"/>
        <v>0</v>
      </c>
      <c r="J101" s="206">
        <f t="shared" si="157"/>
        <v>0</v>
      </c>
      <c r="K101" s="206">
        <f t="shared" si="157"/>
        <v>0</v>
      </c>
      <c r="L101" s="206">
        <f t="shared" si="157"/>
        <v>0</v>
      </c>
      <c r="M101" s="206">
        <f t="shared" si="157"/>
        <v>0</v>
      </c>
      <c r="N101" s="206">
        <f t="shared" si="157"/>
        <v>0</v>
      </c>
      <c r="O101" s="206">
        <f t="shared" si="157"/>
        <v>0</v>
      </c>
      <c r="P101" s="206">
        <f t="shared" si="157"/>
        <v>0</v>
      </c>
      <c r="Q101" s="206">
        <f t="shared" si="157"/>
        <v>0</v>
      </c>
      <c r="R101" s="206">
        <f t="shared" si="157"/>
        <v>0</v>
      </c>
      <c r="S101" s="600">
        <f>S100*2</f>
        <v>0</v>
      </c>
      <c r="T101" s="601">
        <f t="shared" ref="T101:AD101" si="158">T100*2</f>
        <v>0</v>
      </c>
      <c r="U101" s="601">
        <f t="shared" si="158"/>
        <v>0</v>
      </c>
      <c r="V101" s="601">
        <f t="shared" si="158"/>
        <v>0</v>
      </c>
      <c r="W101" s="601">
        <f t="shared" si="158"/>
        <v>0</v>
      </c>
      <c r="X101" s="601">
        <f t="shared" si="158"/>
        <v>0</v>
      </c>
      <c r="Y101" s="601">
        <f t="shared" si="158"/>
        <v>0</v>
      </c>
      <c r="Z101" s="601">
        <f t="shared" si="158"/>
        <v>0</v>
      </c>
      <c r="AA101" s="601">
        <f t="shared" si="158"/>
        <v>0</v>
      </c>
      <c r="AB101" s="601">
        <f t="shared" si="158"/>
        <v>0</v>
      </c>
      <c r="AC101" s="601">
        <f t="shared" si="158"/>
        <v>0</v>
      </c>
      <c r="AD101" s="601">
        <f t="shared" si="158"/>
        <v>0</v>
      </c>
      <c r="AE101" s="38">
        <f t="shared" si="144"/>
        <v>0</v>
      </c>
      <c r="AF101" s="27"/>
      <c r="AG101" s="27"/>
      <c r="AH101" s="27"/>
      <c r="AI101" s="27"/>
      <c r="AJ101" s="27"/>
      <c r="AK101" s="27"/>
    </row>
    <row r="102" spans="1:37">
      <c r="A102" s="237"/>
      <c r="B102" s="617">
        <f t="shared" si="108"/>
        <v>101</v>
      </c>
      <c r="C102" s="263"/>
      <c r="D102" s="264"/>
      <c r="E102" s="264"/>
      <c r="F102" s="56" t="s">
        <v>13</v>
      </c>
      <c r="G102" s="205">
        <f>G104*2/3</f>
        <v>0</v>
      </c>
      <c r="H102" s="206">
        <f t="shared" ref="H102:R102" si="159">H104*2/3</f>
        <v>0</v>
      </c>
      <c r="I102" s="206">
        <f t="shared" si="159"/>
        <v>0</v>
      </c>
      <c r="J102" s="206">
        <f t="shared" si="159"/>
        <v>0</v>
      </c>
      <c r="K102" s="206">
        <f t="shared" si="159"/>
        <v>0</v>
      </c>
      <c r="L102" s="206">
        <f t="shared" si="159"/>
        <v>0</v>
      </c>
      <c r="M102" s="206">
        <f t="shared" si="159"/>
        <v>0</v>
      </c>
      <c r="N102" s="206">
        <f t="shared" si="159"/>
        <v>0</v>
      </c>
      <c r="O102" s="206">
        <f t="shared" si="159"/>
        <v>0</v>
      </c>
      <c r="P102" s="206">
        <f t="shared" si="159"/>
        <v>0</v>
      </c>
      <c r="Q102" s="206">
        <f t="shared" si="159"/>
        <v>0</v>
      </c>
      <c r="R102" s="206">
        <f t="shared" si="159"/>
        <v>0</v>
      </c>
      <c r="S102" s="600">
        <f>S104*2/3</f>
        <v>0</v>
      </c>
      <c r="T102" s="601">
        <f t="shared" ref="T102:AD102" si="160">T104*2/3</f>
        <v>0</v>
      </c>
      <c r="U102" s="601">
        <f t="shared" si="160"/>
        <v>0</v>
      </c>
      <c r="V102" s="601">
        <f t="shared" si="160"/>
        <v>0</v>
      </c>
      <c r="W102" s="601">
        <f t="shared" si="160"/>
        <v>0</v>
      </c>
      <c r="X102" s="601">
        <f t="shared" si="160"/>
        <v>0</v>
      </c>
      <c r="Y102" s="601">
        <f t="shared" si="160"/>
        <v>0</v>
      </c>
      <c r="Z102" s="601">
        <f t="shared" si="160"/>
        <v>0</v>
      </c>
      <c r="AA102" s="601">
        <f t="shared" si="160"/>
        <v>0</v>
      </c>
      <c r="AB102" s="601">
        <f t="shared" si="160"/>
        <v>0</v>
      </c>
      <c r="AC102" s="601">
        <f t="shared" si="160"/>
        <v>0</v>
      </c>
      <c r="AD102" s="601">
        <f t="shared" si="160"/>
        <v>0</v>
      </c>
      <c r="AE102" s="38">
        <f t="shared" si="144"/>
        <v>0</v>
      </c>
      <c r="AF102" s="27"/>
      <c r="AG102" s="27"/>
      <c r="AH102" s="27"/>
      <c r="AI102" s="27"/>
      <c r="AJ102" s="27"/>
      <c r="AK102" s="27"/>
    </row>
    <row r="103" spans="1:37">
      <c r="A103" s="237"/>
      <c r="B103" s="617">
        <f t="shared" si="108"/>
        <v>102</v>
      </c>
      <c r="C103" s="263"/>
      <c r="D103" s="264"/>
      <c r="E103" s="264"/>
      <c r="F103" s="56" t="s">
        <v>164</v>
      </c>
      <c r="G103" s="205">
        <f>G100+G101</f>
        <v>0</v>
      </c>
      <c r="H103" s="206">
        <f t="shared" ref="H103:R103" si="161">H100+H101</f>
        <v>0</v>
      </c>
      <c r="I103" s="206">
        <f t="shared" si="161"/>
        <v>0</v>
      </c>
      <c r="J103" s="206">
        <f t="shared" si="161"/>
        <v>0</v>
      </c>
      <c r="K103" s="206">
        <f t="shared" si="161"/>
        <v>0</v>
      </c>
      <c r="L103" s="206">
        <f t="shared" si="161"/>
        <v>0</v>
      </c>
      <c r="M103" s="206">
        <f t="shared" si="161"/>
        <v>0</v>
      </c>
      <c r="N103" s="206">
        <f t="shared" si="161"/>
        <v>0</v>
      </c>
      <c r="O103" s="206">
        <f t="shared" si="161"/>
        <v>0</v>
      </c>
      <c r="P103" s="206">
        <f t="shared" si="161"/>
        <v>0</v>
      </c>
      <c r="Q103" s="206">
        <f t="shared" si="161"/>
        <v>0</v>
      </c>
      <c r="R103" s="206">
        <f t="shared" si="161"/>
        <v>0</v>
      </c>
      <c r="S103" s="600">
        <f>S100+S101</f>
        <v>0</v>
      </c>
      <c r="T103" s="601">
        <f t="shared" ref="T103:AD103" si="162">T100+T101</f>
        <v>0</v>
      </c>
      <c r="U103" s="601">
        <f t="shared" si="162"/>
        <v>0</v>
      </c>
      <c r="V103" s="601">
        <f t="shared" si="162"/>
        <v>0</v>
      </c>
      <c r="W103" s="601">
        <f t="shared" si="162"/>
        <v>0</v>
      </c>
      <c r="X103" s="601">
        <f t="shared" si="162"/>
        <v>0</v>
      </c>
      <c r="Y103" s="601">
        <f t="shared" si="162"/>
        <v>0</v>
      </c>
      <c r="Z103" s="601">
        <f t="shared" si="162"/>
        <v>0</v>
      </c>
      <c r="AA103" s="601">
        <f t="shared" si="162"/>
        <v>0</v>
      </c>
      <c r="AB103" s="601">
        <f t="shared" si="162"/>
        <v>0</v>
      </c>
      <c r="AC103" s="601">
        <f t="shared" si="162"/>
        <v>0</v>
      </c>
      <c r="AD103" s="601">
        <f t="shared" si="162"/>
        <v>0</v>
      </c>
      <c r="AE103" s="38">
        <f t="shared" si="144"/>
        <v>0</v>
      </c>
      <c r="AF103" s="27"/>
      <c r="AG103" s="27"/>
      <c r="AH103" s="27"/>
      <c r="AI103" s="27"/>
      <c r="AJ103" s="27"/>
      <c r="AK103" s="27"/>
    </row>
    <row r="104" spans="1:37">
      <c r="A104" s="237"/>
      <c r="B104" s="617">
        <f t="shared" si="108"/>
        <v>103</v>
      </c>
      <c r="C104" s="263"/>
      <c r="D104" s="264"/>
      <c r="E104" s="264"/>
      <c r="F104" s="56" t="s">
        <v>35</v>
      </c>
      <c r="G104" s="341">
        <f t="shared" ref="G104:K104" si="163">297/3*(((G12*G4)&gt;=9/37)+((G12*G4)&gt;=18/37)+((G12*G4)&gt;=27/37))</f>
        <v>0</v>
      </c>
      <c r="H104" s="341">
        <f t="shared" si="163"/>
        <v>0</v>
      </c>
      <c r="I104" s="341">
        <f t="shared" si="163"/>
        <v>0</v>
      </c>
      <c r="J104" s="341">
        <f t="shared" si="163"/>
        <v>0</v>
      </c>
      <c r="K104" s="341">
        <f t="shared" si="163"/>
        <v>0</v>
      </c>
      <c r="L104" s="341">
        <f>297/3*(((L12*L4)&gt;=9/37)+((L12*L4)&gt;=18/37)+((L12*L4)&gt;=27/37))</f>
        <v>0</v>
      </c>
      <c r="M104" s="341">
        <f t="shared" ref="M104:AD104" si="164">297/3*(((M12*M4)&gt;=9/37)+((M12*M4)&gt;=18/37)+((M12*M4)&gt;=27/37))</f>
        <v>0</v>
      </c>
      <c r="N104" s="341">
        <f t="shared" si="164"/>
        <v>0</v>
      </c>
      <c r="O104" s="341">
        <f t="shared" si="164"/>
        <v>0</v>
      </c>
      <c r="P104" s="341">
        <f t="shared" si="164"/>
        <v>0</v>
      </c>
      <c r="Q104" s="341">
        <f t="shared" si="164"/>
        <v>0</v>
      </c>
      <c r="R104" s="341">
        <f t="shared" si="164"/>
        <v>0</v>
      </c>
      <c r="S104" s="341">
        <f t="shared" si="164"/>
        <v>0</v>
      </c>
      <c r="T104" s="341">
        <f t="shared" si="164"/>
        <v>0</v>
      </c>
      <c r="U104" s="341">
        <f t="shared" si="164"/>
        <v>0</v>
      </c>
      <c r="V104" s="341">
        <f t="shared" si="164"/>
        <v>0</v>
      </c>
      <c r="W104" s="341">
        <f t="shared" si="164"/>
        <v>0</v>
      </c>
      <c r="X104" s="341">
        <f t="shared" si="164"/>
        <v>0</v>
      </c>
      <c r="Y104" s="341">
        <f t="shared" si="164"/>
        <v>0</v>
      </c>
      <c r="Z104" s="341">
        <f t="shared" si="164"/>
        <v>0</v>
      </c>
      <c r="AA104" s="341">
        <f t="shared" si="164"/>
        <v>0</v>
      </c>
      <c r="AB104" s="341">
        <f t="shared" si="164"/>
        <v>0</v>
      </c>
      <c r="AC104" s="341">
        <f t="shared" si="164"/>
        <v>0</v>
      </c>
      <c r="AD104" s="341">
        <f t="shared" si="164"/>
        <v>0</v>
      </c>
      <c r="AE104" s="38">
        <f t="shared" si="144"/>
        <v>0</v>
      </c>
      <c r="AF104" s="27"/>
      <c r="AG104" s="27"/>
      <c r="AH104" s="27"/>
      <c r="AI104" s="27"/>
      <c r="AJ104" s="27"/>
      <c r="AK104" s="27"/>
    </row>
    <row r="105" spans="1:37">
      <c r="A105" s="237"/>
      <c r="B105" s="617">
        <f t="shared" si="108"/>
        <v>104</v>
      </c>
      <c r="C105" s="263"/>
      <c r="D105" s="264"/>
      <c r="E105" s="264"/>
      <c r="F105" s="56" t="s">
        <v>30</v>
      </c>
      <c r="G105" s="206">
        <f>G24</f>
        <v>0</v>
      </c>
      <c r="H105" s="206">
        <f t="shared" ref="H105:R105" si="165">H24</f>
        <v>0</v>
      </c>
      <c r="I105" s="206">
        <f t="shared" si="165"/>
        <v>0</v>
      </c>
      <c r="J105" s="206">
        <f t="shared" si="165"/>
        <v>0</v>
      </c>
      <c r="K105" s="206">
        <f t="shared" si="165"/>
        <v>0</v>
      </c>
      <c r="L105" s="206">
        <f t="shared" si="165"/>
        <v>0</v>
      </c>
      <c r="M105" s="206">
        <f t="shared" si="165"/>
        <v>0</v>
      </c>
      <c r="N105" s="206">
        <f t="shared" si="165"/>
        <v>0</v>
      </c>
      <c r="O105" s="206">
        <f t="shared" si="165"/>
        <v>0</v>
      </c>
      <c r="P105" s="206">
        <f t="shared" si="165"/>
        <v>0</v>
      </c>
      <c r="Q105" s="206">
        <f t="shared" si="165"/>
        <v>0</v>
      </c>
      <c r="R105" s="206">
        <f t="shared" si="165"/>
        <v>0</v>
      </c>
      <c r="S105" s="601">
        <f>S24</f>
        <v>0</v>
      </c>
      <c r="T105" s="601">
        <f t="shared" ref="T105:AD105" si="166">T24</f>
        <v>0</v>
      </c>
      <c r="U105" s="601">
        <f t="shared" si="166"/>
        <v>0</v>
      </c>
      <c r="V105" s="601">
        <f t="shared" si="166"/>
        <v>0</v>
      </c>
      <c r="W105" s="601">
        <f t="shared" si="166"/>
        <v>0</v>
      </c>
      <c r="X105" s="601">
        <f t="shared" si="166"/>
        <v>0</v>
      </c>
      <c r="Y105" s="601">
        <f t="shared" si="166"/>
        <v>0</v>
      </c>
      <c r="Z105" s="601">
        <f t="shared" si="166"/>
        <v>0</v>
      </c>
      <c r="AA105" s="601">
        <f t="shared" si="166"/>
        <v>0</v>
      </c>
      <c r="AB105" s="601">
        <f t="shared" si="166"/>
        <v>0</v>
      </c>
      <c r="AC105" s="601">
        <f t="shared" si="166"/>
        <v>0</v>
      </c>
      <c r="AD105" s="601">
        <f t="shared" si="166"/>
        <v>0</v>
      </c>
      <c r="AE105" s="38">
        <f t="shared" si="144"/>
        <v>0</v>
      </c>
      <c r="AF105" s="27"/>
      <c r="AG105" s="27"/>
      <c r="AH105" s="27"/>
      <c r="AI105" s="27"/>
      <c r="AJ105" s="27"/>
      <c r="AK105" s="27"/>
    </row>
    <row r="106" spans="1:37">
      <c r="A106" s="238"/>
      <c r="B106" s="617">
        <f t="shared" si="108"/>
        <v>105</v>
      </c>
      <c r="C106" s="408"/>
      <c r="D106" s="409"/>
      <c r="E106" s="409"/>
      <c r="F106" s="57" t="s">
        <v>70</v>
      </c>
      <c r="G106" s="208">
        <f t="shared" ref="G106:AD106" si="167">IF(G6="nej",G91*-1)+G74-(G97+G92+G94+G105)-G47-G48-G49</f>
        <v>0</v>
      </c>
      <c r="H106" s="208">
        <f t="shared" si="167"/>
        <v>0</v>
      </c>
      <c r="I106" s="208">
        <f t="shared" si="167"/>
        <v>0</v>
      </c>
      <c r="J106" s="208">
        <f t="shared" si="167"/>
        <v>0</v>
      </c>
      <c r="K106" s="208">
        <f t="shared" si="167"/>
        <v>0</v>
      </c>
      <c r="L106" s="208">
        <f t="shared" si="167"/>
        <v>0</v>
      </c>
      <c r="M106" s="208">
        <f t="shared" si="167"/>
        <v>0</v>
      </c>
      <c r="N106" s="208">
        <f t="shared" si="167"/>
        <v>0</v>
      </c>
      <c r="O106" s="208">
        <f t="shared" si="167"/>
        <v>0</v>
      </c>
      <c r="P106" s="208">
        <f t="shared" si="167"/>
        <v>0</v>
      </c>
      <c r="Q106" s="208">
        <f t="shared" si="167"/>
        <v>0</v>
      </c>
      <c r="R106" s="208">
        <f t="shared" si="167"/>
        <v>0</v>
      </c>
      <c r="S106" s="605">
        <f t="shared" si="167"/>
        <v>0</v>
      </c>
      <c r="T106" s="605">
        <f t="shared" si="167"/>
        <v>0</v>
      </c>
      <c r="U106" s="605">
        <f t="shared" si="167"/>
        <v>0</v>
      </c>
      <c r="V106" s="605">
        <f t="shared" si="167"/>
        <v>0</v>
      </c>
      <c r="W106" s="605">
        <f t="shared" si="167"/>
        <v>0</v>
      </c>
      <c r="X106" s="605">
        <f t="shared" si="167"/>
        <v>0</v>
      </c>
      <c r="Y106" s="605">
        <f t="shared" si="167"/>
        <v>0</v>
      </c>
      <c r="Z106" s="605">
        <f t="shared" si="167"/>
        <v>0</v>
      </c>
      <c r="AA106" s="605">
        <f t="shared" si="167"/>
        <v>0</v>
      </c>
      <c r="AB106" s="605">
        <f t="shared" si="167"/>
        <v>0</v>
      </c>
      <c r="AC106" s="605">
        <f t="shared" si="167"/>
        <v>0</v>
      </c>
      <c r="AD106" s="605">
        <f t="shared" si="167"/>
        <v>0</v>
      </c>
      <c r="AE106" s="40">
        <f>SUM(G106:R106)</f>
        <v>0</v>
      </c>
      <c r="AF106" s="28"/>
      <c r="AG106" s="28"/>
      <c r="AH106" s="27"/>
      <c r="AI106" s="27"/>
      <c r="AJ106" s="27"/>
      <c r="AK106" s="27"/>
    </row>
    <row r="107" spans="1:37" ht="14">
      <c r="A107" s="241"/>
      <c r="B107" s="617">
        <f t="shared" si="108"/>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108"/>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168">(SUM(M$51:M$68)+M$91+M92)*(1-12/260*M$26)</f>
        <v>0</v>
      </c>
      <c r="N108" s="498">
        <f t="shared" si="168"/>
        <v>0</v>
      </c>
      <c r="O108" s="498">
        <f t="shared" si="168"/>
        <v>0</v>
      </c>
      <c r="P108" s="498">
        <f t="shared" si="168"/>
        <v>0</v>
      </c>
      <c r="Q108" s="498">
        <f t="shared" si="168"/>
        <v>0</v>
      </c>
      <c r="R108" s="498">
        <f t="shared" si="168"/>
        <v>0</v>
      </c>
      <c r="S108" s="802" t="s">
        <v>72</v>
      </c>
      <c r="T108" s="802"/>
      <c r="U108" s="802"/>
      <c r="V108" s="802"/>
      <c r="W108" s="802"/>
      <c r="X108" s="606">
        <f>(SUM(X$51:X$68)+X$91+X92)*(1-12/260*X$26)</f>
        <v>0</v>
      </c>
      <c r="Y108" s="606">
        <f t="shared" ref="Y108:AD108" si="169">(SUM(Y$51:Y$68)+Y$91+Y92)*(1-12/260*Y$26)</f>
        <v>0</v>
      </c>
      <c r="Z108" s="606">
        <f t="shared" si="169"/>
        <v>0</v>
      </c>
      <c r="AA108" s="606">
        <f t="shared" si="169"/>
        <v>0</v>
      </c>
      <c r="AB108" s="606">
        <f t="shared" si="169"/>
        <v>0</v>
      </c>
      <c r="AC108" s="606">
        <f t="shared" si="169"/>
        <v>0</v>
      </c>
      <c r="AD108" s="606">
        <f t="shared" si="169"/>
        <v>0</v>
      </c>
      <c r="AE108" s="499">
        <f t="shared" si="144"/>
        <v>0</v>
      </c>
      <c r="AF108" s="42"/>
      <c r="AG108" s="42"/>
      <c r="AH108" s="27"/>
      <c r="AI108" s="27"/>
      <c r="AJ108" s="27"/>
      <c r="AK108" s="27"/>
    </row>
    <row r="109" spans="1:37">
      <c r="A109" s="242"/>
      <c r="B109" s="617">
        <f t="shared" si="108"/>
        <v>108</v>
      </c>
      <c r="C109" s="249"/>
      <c r="D109" s="1"/>
      <c r="E109" s="1"/>
      <c r="F109" s="219" t="s">
        <v>147</v>
      </c>
      <c r="G109" s="220">
        <f t="shared" ref="G109:R109" si="170">G51*$D51+G52*$D52+G54*$D54+G55*$D55+G56*$D56+G57*$D57+G58*$D58+G59*$D59+G60*$D60+G61*$D61+G64*$D64</f>
        <v>0</v>
      </c>
      <c r="H109" s="220">
        <f t="shared" si="170"/>
        <v>0</v>
      </c>
      <c r="I109" s="220">
        <f t="shared" si="170"/>
        <v>0</v>
      </c>
      <c r="J109" s="220">
        <f t="shared" si="170"/>
        <v>0</v>
      </c>
      <c r="K109" s="220">
        <f t="shared" si="170"/>
        <v>0</v>
      </c>
      <c r="L109" s="220">
        <f t="shared" si="170"/>
        <v>0</v>
      </c>
      <c r="M109" s="220">
        <f t="shared" si="170"/>
        <v>0</v>
      </c>
      <c r="N109" s="220">
        <f t="shared" si="170"/>
        <v>0</v>
      </c>
      <c r="O109" s="220">
        <f t="shared" si="170"/>
        <v>0</v>
      </c>
      <c r="P109" s="220">
        <f t="shared" si="170"/>
        <v>0</v>
      </c>
      <c r="Q109" s="220">
        <f t="shared" si="170"/>
        <v>0</v>
      </c>
      <c r="R109" s="220">
        <f t="shared" si="170"/>
        <v>0</v>
      </c>
      <c r="S109" s="609">
        <f t="shared" ref="S109:AD109" si="171">S51*$D51+S52*$D52+S54*$D54+S55*$D55+S56*$D56+S57*$D57+S58*$D58+S59*$D59+S60*$D60+S61*$D61+S64*$D64</f>
        <v>0</v>
      </c>
      <c r="T109" s="609">
        <f t="shared" si="171"/>
        <v>0</v>
      </c>
      <c r="U109" s="609">
        <f t="shared" si="171"/>
        <v>0</v>
      </c>
      <c r="V109" s="609">
        <f t="shared" si="171"/>
        <v>0</v>
      </c>
      <c r="W109" s="609">
        <f t="shared" si="171"/>
        <v>0</v>
      </c>
      <c r="X109" s="609">
        <f t="shared" si="171"/>
        <v>0</v>
      </c>
      <c r="Y109" s="609">
        <f t="shared" si="171"/>
        <v>0</v>
      </c>
      <c r="Z109" s="609">
        <f t="shared" si="171"/>
        <v>0</v>
      </c>
      <c r="AA109" s="609">
        <f t="shared" si="171"/>
        <v>0</v>
      </c>
      <c r="AB109" s="609">
        <f t="shared" si="171"/>
        <v>0</v>
      </c>
      <c r="AC109" s="609">
        <f t="shared" si="171"/>
        <v>0</v>
      </c>
      <c r="AD109" s="609">
        <f t="shared" si="171"/>
        <v>0</v>
      </c>
      <c r="AF109" s="27"/>
      <c r="AG109" s="27"/>
      <c r="AH109" s="27"/>
      <c r="AI109" s="27"/>
      <c r="AJ109" s="27"/>
      <c r="AK109" s="27"/>
    </row>
    <row r="110" spans="1:37">
      <c r="A110" s="243"/>
      <c r="B110" s="617">
        <f t="shared" si="108"/>
        <v>109</v>
      </c>
      <c r="C110" s="250"/>
      <c r="D110" s="232"/>
      <c r="E110" s="232"/>
      <c r="F110" s="272" t="s">
        <v>157</v>
      </c>
      <c r="G110" s="273" t="str">
        <f t="shared" ref="G110:O110" si="172">IF(G12&gt;0,IF(G12&gt;G28,(G12-G28)/G28&gt;=20%,(G12-G28)/G28&lt;=-20%),"")</f>
        <v/>
      </c>
      <c r="H110" s="273" t="str">
        <f t="shared" si="172"/>
        <v/>
      </c>
      <c r="I110" s="273" t="str">
        <f t="shared" si="172"/>
        <v/>
      </c>
      <c r="J110" s="273" t="str">
        <f t="shared" si="172"/>
        <v/>
      </c>
      <c r="K110" s="273" t="str">
        <f t="shared" si="172"/>
        <v/>
      </c>
      <c r="L110" s="273" t="str">
        <f t="shared" si="172"/>
        <v/>
      </c>
      <c r="M110" s="273" t="str">
        <f t="shared" si="172"/>
        <v/>
      </c>
      <c r="N110" s="273" t="str">
        <f t="shared" si="172"/>
        <v/>
      </c>
      <c r="O110" s="273" t="str">
        <f t="shared" si="172"/>
        <v/>
      </c>
      <c r="P110" s="273" t="str">
        <f>IF(P12&gt;0,IF(P12&gt;P29,(P12-P29)/P29&gt;=20%,(P12-P29)/P29&lt;=-20%),"")</f>
        <v/>
      </c>
      <c r="Q110" s="273" t="str">
        <f>IF(Q12&gt;0,IF(Q12&gt;Q29,(Q12-Q29)/Q29&gt;=20%,(Q12-Q29)/Q29&lt;=-20%),"")</f>
        <v/>
      </c>
      <c r="R110" s="273" t="str">
        <f>IF(R12&gt;0,IF(R12&gt;R29,(R12-R29)/R29&gt;=20%,(R12-R29)/R29&lt;=-20%),"")</f>
        <v/>
      </c>
      <c r="S110" s="610" t="str">
        <f t="shared" ref="S110:AA110" si="173">IF(S12&gt;0,IF(S12&gt;S28,(S12-S28)/S28&gt;=20%,(S12-S28)/S28&lt;=-20%),"")</f>
        <v/>
      </c>
      <c r="T110" s="610" t="str">
        <f t="shared" si="173"/>
        <v/>
      </c>
      <c r="U110" s="610" t="str">
        <f t="shared" si="173"/>
        <v/>
      </c>
      <c r="V110" s="610" t="str">
        <f t="shared" si="173"/>
        <v/>
      </c>
      <c r="W110" s="610" t="str">
        <f t="shared" si="173"/>
        <v/>
      </c>
      <c r="X110" s="610" t="str">
        <f t="shared" si="173"/>
        <v/>
      </c>
      <c r="Y110" s="610" t="str">
        <f t="shared" si="173"/>
        <v/>
      </c>
      <c r="Z110" s="610" t="str">
        <f t="shared" si="173"/>
        <v/>
      </c>
      <c r="AA110" s="610" t="str">
        <f t="shared" si="173"/>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174">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174"/>
        <v>2</v>
      </c>
      <c r="C161" s="468"/>
      <c r="D161" s="468"/>
      <c r="E161" s="468"/>
      <c r="F161" s="469" t="str">
        <f>IF(ISNUMBER(G1),"Skalatrinsløn","HK-løn")</f>
        <v>HK-løn</v>
      </c>
      <c r="G161" s="470" t="e">
        <f t="shared" ref="G161:AD161" si="175">"= "&amp;TEXT(ROUND(VLOOKUP(G13,Skalalontabel12,G11,0)*G10,0),"#.000")&amp;" / 12 * "&amp;TEXT(G12,"0,0000")&amp;" * "&amp;TEXT(G$4,"#0/#0")&amp;" ="</f>
        <v>#N/A</v>
      </c>
      <c r="H161" s="470" t="e">
        <f t="shared" si="175"/>
        <v>#N/A</v>
      </c>
      <c r="I161" s="470" t="e">
        <f t="shared" si="175"/>
        <v>#N/A</v>
      </c>
      <c r="J161" s="470" t="e">
        <f t="shared" si="175"/>
        <v>#N/A</v>
      </c>
      <c r="K161" s="470" t="e">
        <f t="shared" si="175"/>
        <v>#N/A</v>
      </c>
      <c r="L161" s="470" t="e">
        <f t="shared" si="175"/>
        <v>#N/A</v>
      </c>
      <c r="M161" s="470" t="e">
        <f t="shared" si="175"/>
        <v>#N/A</v>
      </c>
      <c r="N161" s="470" t="e">
        <f t="shared" si="175"/>
        <v>#N/A</v>
      </c>
      <c r="O161" s="470" t="e">
        <f t="shared" si="175"/>
        <v>#N/A</v>
      </c>
      <c r="P161" s="470" t="e">
        <f t="shared" si="175"/>
        <v>#N/A</v>
      </c>
      <c r="Q161" s="470" t="e">
        <f t="shared" si="175"/>
        <v>#N/A</v>
      </c>
      <c r="R161" s="470" t="e">
        <f t="shared" si="175"/>
        <v>#N/A</v>
      </c>
      <c r="S161" s="614" t="e">
        <f t="shared" si="175"/>
        <v>#N/A</v>
      </c>
      <c r="T161" s="614" t="e">
        <f t="shared" si="175"/>
        <v>#N/A</v>
      </c>
      <c r="U161" s="614" t="e">
        <f t="shared" si="175"/>
        <v>#N/A</v>
      </c>
      <c r="V161" s="614" t="e">
        <f t="shared" si="175"/>
        <v>#N/A</v>
      </c>
      <c r="W161" s="614" t="e">
        <f t="shared" si="175"/>
        <v>#N/A</v>
      </c>
      <c r="X161" s="614" t="e">
        <f t="shared" si="175"/>
        <v>#N/A</v>
      </c>
      <c r="Y161" s="614" t="e">
        <f t="shared" si="175"/>
        <v>#N/A</v>
      </c>
      <c r="Z161" s="614" t="e">
        <f t="shared" si="175"/>
        <v>#N/A</v>
      </c>
      <c r="AA161" s="614" t="e">
        <f t="shared" si="175"/>
        <v>#N/A</v>
      </c>
      <c r="AB161" s="614" t="e">
        <f t="shared" si="175"/>
        <v>#N/A</v>
      </c>
      <c r="AC161" s="614" t="e">
        <f t="shared" si="175"/>
        <v>#N/A</v>
      </c>
      <c r="AD161" s="614" t="e">
        <f t="shared" si="175"/>
        <v>#N/A</v>
      </c>
    </row>
    <row r="162" spans="2:30" s="2" customFormat="1">
      <c r="B162" s="467">
        <f t="shared" si="174"/>
        <v>3</v>
      </c>
      <c r="C162" s="468"/>
      <c r="D162" s="468"/>
      <c r="E162" s="468"/>
      <c r="F162" s="471" t="s">
        <v>129</v>
      </c>
      <c r="G162" s="470" t="str">
        <f t="shared" ref="G162:R162" si="176">"= "&amp;TEXT(G14,"#.000,00")&amp;" / 12 "&amp;IF($D52&gt;0," * "&amp;TEXT(G$12,"0,0000"),"")&amp;IF($E52&gt;0," * "&amp;G$10,"")&amp;" * "&amp;TEXT(G$4,"#0/#0")&amp;" ="</f>
        <v>= 000,00 / 12  * 0,0000 * 1,233095 * 1/1 =</v>
      </c>
      <c r="H162" s="470" t="str">
        <f t="shared" si="176"/>
        <v>= 000,00 / 12  * 0,0000 * 1,233095 * 1/1 =</v>
      </c>
      <c r="I162" s="470" t="str">
        <f t="shared" si="176"/>
        <v>= 000,00 / 12  * 0,0000 * 1,233095 * 1/1 =</v>
      </c>
      <c r="J162" s="470" t="str">
        <f t="shared" si="176"/>
        <v>= 000,00 / 12  * 0,0000 *  * 1/1 =</v>
      </c>
      <c r="K162" s="470" t="str">
        <f t="shared" si="176"/>
        <v>= 000,00 / 12  * 0,0000 * 0 * 1/1 =</v>
      </c>
      <c r="L162" s="470" t="str">
        <f t="shared" si="176"/>
        <v>= 000,00 / 12  * 0,0000 * 0 * 1/1 =</v>
      </c>
      <c r="M162" s="470" t="str">
        <f t="shared" si="176"/>
        <v>= 000,00 / 12  * 0,0000 * 0 * 1/1 =</v>
      </c>
      <c r="N162" s="470" t="str">
        <f t="shared" si="176"/>
        <v>= 000,00 / 12  * 0,0000 * 0 * 1/1 =</v>
      </c>
      <c r="O162" s="470" t="str">
        <f t="shared" si="176"/>
        <v>= 000,00 / 12  * 0,0000 *  * 1/1 =</v>
      </c>
      <c r="P162" s="470" t="str">
        <f t="shared" si="176"/>
        <v>= 000,00 / 12  * 0,0000 * 0 * 1/1 =</v>
      </c>
      <c r="Q162" s="470" t="str">
        <f t="shared" si="176"/>
        <v>= 000,00 / 12  * 0,0000 * 0 * 1/1 =</v>
      </c>
      <c r="R162" s="470" t="str">
        <f t="shared" si="176"/>
        <v>= 000,00 / 12  * 0,0000 * 0 * 1/1 =</v>
      </c>
      <c r="S162" s="614" t="str">
        <f t="shared" ref="S162:AD162" si="177">"= "&amp;TEXT(S14,"#.000,00")&amp;" / 12 "&amp;IF($D52&gt;0," * "&amp;TEXT(S$12,"0,0000"),"")&amp;IF($E52&gt;0," * "&amp;S$10,"")&amp;" * "&amp;TEXT(S$4,"#0/#0")&amp;" ="</f>
        <v>= 000,00 / 12  * 0,0000 * 1,233095 * 1/1 =</v>
      </c>
      <c r="T162" s="614" t="str">
        <f t="shared" si="177"/>
        <v>= 000,00 / 12  * 0,0000 * 1,233095 * 1/1 =</v>
      </c>
      <c r="U162" s="614" t="str">
        <f t="shared" si="177"/>
        <v>= 000,00 / 12  * 0,0000 * 1,233095 * 1/1 =</v>
      </c>
      <c r="V162" s="614" t="str">
        <f t="shared" si="177"/>
        <v>= 000,00 / 12  * 0,0000 * 0 * 1/1 =</v>
      </c>
      <c r="W162" s="614" t="str">
        <f t="shared" si="177"/>
        <v>= 000,00 / 12  * 0,0000 * 0 * 1/1 =</v>
      </c>
      <c r="X162" s="614" t="str">
        <f t="shared" si="177"/>
        <v>= 000,00 / 12  * 0,0000 * 0 * 1/1 =</v>
      </c>
      <c r="Y162" s="614" t="str">
        <f t="shared" si="177"/>
        <v>= 000,00 / 12  * 0,0000 * 0 * 1/1 =</v>
      </c>
      <c r="Z162" s="614" t="str">
        <f t="shared" si="177"/>
        <v>= 000,00 / 12  * 0,0000 * 0 * 1/1 =</v>
      </c>
      <c r="AA162" s="614" t="str">
        <f t="shared" si="177"/>
        <v>= 000,00 / 12  * 0,0000 * 0 * 1/1 =</v>
      </c>
      <c r="AB162" s="614" t="str">
        <f t="shared" si="177"/>
        <v>= 000,00 / 12  * 0,0000 * 0 * 1/1 =</v>
      </c>
      <c r="AC162" s="614" t="str">
        <f t="shared" si="177"/>
        <v>= 000,00 / 12  * 0,0000 * 0 * 1/1 =</v>
      </c>
      <c r="AD162" s="614" t="str">
        <f t="shared" si="177"/>
        <v>= 000,00 / 12  * 0,0000 * 0 * 1/1 =</v>
      </c>
    </row>
    <row r="163" spans="2:30" s="2" customFormat="1">
      <c r="B163" s="467"/>
      <c r="C163" s="468"/>
      <c r="D163" s="468"/>
      <c r="E163" s="468"/>
      <c r="F163" s="471" t="s">
        <v>298</v>
      </c>
      <c r="G163" s="470" t="str">
        <f t="shared" ref="G163:R163" si="178">"= "&amp;TEXT(G15,"#.000,00")&amp;" / 12 "&amp;IF($D53&gt;0," * "&amp;TEXT(G$12,"0,0000"),"")&amp;IF($E53&gt;0," * "&amp;G$10,"")&amp;" * "&amp;TEXT(G$4,"#0/#0")&amp;" ="</f>
        <v>= 000,00 / 12  * 0,0000 * 1,233095 * 1/1 =</v>
      </c>
      <c r="H163" s="470" t="str">
        <f t="shared" si="178"/>
        <v>= 000,00 / 12  * 0,0000 * 1,233095 * 1/1 =</v>
      </c>
      <c r="I163" s="470" t="str">
        <f t="shared" si="178"/>
        <v>= 000,00 / 12  * 0,0000 * 1,233095 * 1/1 =</v>
      </c>
      <c r="J163" s="470" t="str">
        <f t="shared" si="178"/>
        <v>= 000,00 / 12  * 0,0000 *  * 1/1 =</v>
      </c>
      <c r="K163" s="470" t="str">
        <f t="shared" si="178"/>
        <v>= 000,00 / 12  * 0,0000 * 0 * 1/1 =</v>
      </c>
      <c r="L163" s="470" t="str">
        <f t="shared" si="178"/>
        <v>= 000,00 / 12  * 0,0000 * 0 * 1/1 =</v>
      </c>
      <c r="M163" s="470" t="str">
        <f t="shared" si="178"/>
        <v>= 000,00 / 12  * 0,0000 * 0 * 1/1 =</v>
      </c>
      <c r="N163" s="470" t="str">
        <f t="shared" si="178"/>
        <v>= 000,00 / 12  * 0,0000 * 0 * 1/1 =</v>
      </c>
      <c r="O163" s="470" t="str">
        <f t="shared" si="178"/>
        <v>= 000,00 / 12  * 0,0000 *  * 1/1 =</v>
      </c>
      <c r="P163" s="470" t="str">
        <f t="shared" si="178"/>
        <v>= 000,00 / 12  * 0,0000 * 0 * 1/1 =</v>
      </c>
      <c r="Q163" s="470" t="str">
        <f t="shared" si="178"/>
        <v>= 000,00 / 12  * 0,0000 * 0 * 1/1 =</v>
      </c>
      <c r="R163" s="470" t="str">
        <f t="shared" si="178"/>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ref="G164:R164" si="179">"= "&amp;TEXT(G16,"#.000,00")&amp;" / 12 "&amp;IF($D54&gt;0," * "&amp;TEXT(G$12,"0,0000"),"")&amp;IF($E54&gt;0," * "&amp;G$10,"")&amp;" * "&amp;TEXT(G$4,"#0/#0")&amp;" ="</f>
        <v>= 000,00 / 12  * 1,233095 * 1/1 =</v>
      </c>
      <c r="H164" s="470" t="str">
        <f t="shared" si="179"/>
        <v>= 000,00 / 12  * 1,233095 * 1/1 =</v>
      </c>
      <c r="I164" s="470" t="str">
        <f t="shared" si="179"/>
        <v>= 000,00 / 12  * 1,233095 * 1/1 =</v>
      </c>
      <c r="J164" s="470" t="str">
        <f t="shared" si="179"/>
        <v>= 000,00 / 12  *  * 1/1 =</v>
      </c>
      <c r="K164" s="470" t="str">
        <f t="shared" si="179"/>
        <v>= 000,00 / 12  * 0 * 1/1 =</v>
      </c>
      <c r="L164" s="470" t="str">
        <f t="shared" si="179"/>
        <v>= 000,00 / 12  * 0 * 1/1 =</v>
      </c>
      <c r="M164" s="470" t="str">
        <f t="shared" si="179"/>
        <v>= 000,00 / 12  * 0 * 1/1 =</v>
      </c>
      <c r="N164" s="470" t="str">
        <f t="shared" si="179"/>
        <v>= 000,00 / 12  * 0 * 1/1 =</v>
      </c>
      <c r="O164" s="470" t="str">
        <f t="shared" si="179"/>
        <v>= 000,00 / 12  *  * 1/1 =</v>
      </c>
      <c r="P164" s="470" t="str">
        <f t="shared" si="179"/>
        <v>= 000,00 / 12  * 0 * 1/1 =</v>
      </c>
      <c r="Q164" s="470" t="str">
        <f t="shared" si="179"/>
        <v>= 000,00 / 12  * 0 * 1/1 =</v>
      </c>
      <c r="R164" s="470" t="str">
        <f t="shared" si="179"/>
        <v>= 000,00 / 12  * 0 * 1/1 =</v>
      </c>
      <c r="S164" s="614" t="str">
        <f t="shared" ref="S164:AD164" si="180">"= "&amp;TEXT(S16,"#.000,00")&amp;" / 12 "&amp;IF($D54&gt;0," * "&amp;TEXT(S$12,"0,0000"),"")&amp;IF($E54&gt;0," * "&amp;S$10,"")&amp;" * "&amp;TEXT(S$4,"#0/#0")&amp;" ="</f>
        <v>= 000,00 / 12  * 1,233095 * 1/1 =</v>
      </c>
      <c r="T164" s="614" t="str">
        <f t="shared" si="180"/>
        <v>= 000,00 / 12  * 1,233095 * 1/1 =</v>
      </c>
      <c r="U164" s="614" t="str">
        <f t="shared" si="180"/>
        <v>= 000,00 / 12  * 1,233095 * 1/1 =</v>
      </c>
      <c r="V164" s="614" t="str">
        <f t="shared" si="180"/>
        <v>= 000,00 / 12  * 0 * 1/1 =</v>
      </c>
      <c r="W164" s="614" t="str">
        <f t="shared" si="180"/>
        <v>= 000,00 / 12  * 0 * 1/1 =</v>
      </c>
      <c r="X164" s="614" t="str">
        <f t="shared" si="180"/>
        <v>= 000,00 / 12  * 0 * 1/1 =</v>
      </c>
      <c r="Y164" s="614" t="str">
        <f t="shared" si="180"/>
        <v>= 000,00 / 12  * 0 * 1/1 =</v>
      </c>
      <c r="Z164" s="614" t="str">
        <f t="shared" si="180"/>
        <v>= 000,00 / 12  * 0 * 1/1 =</v>
      </c>
      <c r="AA164" s="614" t="str">
        <f t="shared" si="180"/>
        <v>= 000,00 / 12  * 0 * 1/1 =</v>
      </c>
      <c r="AB164" s="614" t="str">
        <f t="shared" si="180"/>
        <v>= 000,00 / 12  * 0 * 1/1 =</v>
      </c>
      <c r="AC164" s="614" t="str">
        <f t="shared" si="180"/>
        <v>= 000,00 / 12  * 0 * 1/1 =</v>
      </c>
      <c r="AD164" s="614" t="str">
        <f t="shared" si="180"/>
        <v>= 000,00 / 12  * 0 * 1/1 =</v>
      </c>
    </row>
    <row r="165" spans="2:30" s="2" customFormat="1">
      <c r="B165" s="467">
        <f t="shared" si="174"/>
        <v>5</v>
      </c>
      <c r="C165" s="468"/>
      <c r="D165" s="468"/>
      <c r="E165" s="468"/>
      <c r="F165" s="471" t="s">
        <v>56</v>
      </c>
      <c r="G165" s="470" t="str">
        <f>"= "&amp;TEXT(G17,"#.000,00")&amp;" / 12 "&amp;IF($D55&gt;0," * "&amp;TEXT(G$12,"0,0000"),"")&amp;IF($E55&gt;0," * "&amp;G$10,"")&amp;" * "&amp;TEXT(G$4,"#0/#0")&amp;" ="</f>
        <v>= 000,00 / 12  * 1,233095 * 1/1 =</v>
      </c>
      <c r="H165" s="470" t="str">
        <f t="shared" ref="H165:R165" si="181">"= "&amp;TEXT(H17,"#.000,00")&amp;" / 12 "&amp;IF($D55&gt;0," * "&amp;TEXT(H$12,"0,0000"),"")&amp;IF($E165&gt;0," * "&amp;H$10,"")&amp;" * "&amp;TEXT(H$4,"#0/#0")&amp;" ="</f>
        <v>= 000,00 / 12  * 1/1 =</v>
      </c>
      <c r="I165" s="470" t="str">
        <f t="shared" si="181"/>
        <v>= 000,00 / 12  * 1/1 =</v>
      </c>
      <c r="J165" s="470" t="str">
        <f t="shared" si="181"/>
        <v>= 000,00 / 12  * 1/1 =</v>
      </c>
      <c r="K165" s="470" t="str">
        <f t="shared" si="181"/>
        <v>= 000,00 / 12  * 1/1 =</v>
      </c>
      <c r="L165" s="470" t="str">
        <f t="shared" si="181"/>
        <v>= 000,00 / 12  * 1/1 =</v>
      </c>
      <c r="M165" s="470" t="str">
        <f t="shared" si="181"/>
        <v>= 000,00 / 12  * 1/1 =</v>
      </c>
      <c r="N165" s="470" t="str">
        <f t="shared" si="181"/>
        <v>= 000,00 / 12  * 1/1 =</v>
      </c>
      <c r="O165" s="470" t="str">
        <f t="shared" si="181"/>
        <v>= 000,00 / 12  * 1/1 =</v>
      </c>
      <c r="P165" s="470" t="str">
        <f t="shared" si="181"/>
        <v>= 000,00 / 12  * 1/1 =</v>
      </c>
      <c r="Q165" s="470" t="str">
        <f t="shared" si="181"/>
        <v>= 000,00 / 12  * 1/1 =</v>
      </c>
      <c r="R165" s="470" t="str">
        <f t="shared" si="181"/>
        <v>= 000,00 / 12  * 1/1 =</v>
      </c>
      <c r="S165" s="614" t="str">
        <f t="shared" ref="S165:AD165" si="182">"= "&amp;TEXT(S17,"#.000,00")&amp;" / 12 "&amp;IF($D55&gt;0," * "&amp;TEXT(S$12,"0,0000"),"")&amp;IF($E165&gt;0," * "&amp;S$10,"")&amp;" * "&amp;TEXT(S$4,"#0/#0")&amp;" ="</f>
        <v>= 000,00 / 12  * 1/1 =</v>
      </c>
      <c r="T165" s="614" t="str">
        <f t="shared" si="182"/>
        <v>= 000,00 / 12  * 1/1 =</v>
      </c>
      <c r="U165" s="614" t="str">
        <f t="shared" si="182"/>
        <v>= 000,00 / 12  * 1/1 =</v>
      </c>
      <c r="V165" s="614" t="str">
        <f t="shared" si="182"/>
        <v>= 000,00 / 12  * 1/1 =</v>
      </c>
      <c r="W165" s="614" t="str">
        <f t="shared" si="182"/>
        <v>= 000,00 / 12  * 1/1 =</v>
      </c>
      <c r="X165" s="614" t="str">
        <f t="shared" si="182"/>
        <v>= 000,00 / 12  * 1/1 =</v>
      </c>
      <c r="Y165" s="614" t="str">
        <f t="shared" si="182"/>
        <v>= 000,00 / 12  * 1/1 =</v>
      </c>
      <c r="Z165" s="614" t="str">
        <f t="shared" si="182"/>
        <v>= 000,00 / 12  * 1/1 =</v>
      </c>
      <c r="AA165" s="614" t="str">
        <f t="shared" si="182"/>
        <v>= 000,00 / 12  * 1/1 =</v>
      </c>
      <c r="AB165" s="614" t="str">
        <f t="shared" si="182"/>
        <v>= 000,00 / 12  * 1/1 =</v>
      </c>
      <c r="AC165" s="614" t="str">
        <f t="shared" si="182"/>
        <v>= 000,00 / 12  * 1/1 =</v>
      </c>
      <c r="AD165" s="614" t="str">
        <f t="shared" si="182"/>
        <v>= 000,00 / 12  * 1/1 =</v>
      </c>
    </row>
    <row r="166" spans="2:30" s="2" customFormat="1">
      <c r="B166" s="467">
        <f t="shared" si="174"/>
        <v>6</v>
      </c>
      <c r="C166" s="468"/>
      <c r="D166" s="468"/>
      <c r="E166" s="468"/>
      <c r="F166" s="471" t="s">
        <v>57</v>
      </c>
      <c r="G166" s="470" t="str">
        <f t="shared" ref="G166:R166" si="183">"= "&amp;TEXT(G18,"#.000,00")&amp;" / 12 "&amp;IF($D56&gt;0," * "&amp;TEXT(G$12,"0,0000"),"")&amp;IF($E56&gt;0," * "&amp;G$10,"")&amp;" * "&amp;TEXT(G$4,"#0/#0")&amp;" ="</f>
        <v>= 000,00 / 12  * 1,233095 * 1/1 =</v>
      </c>
      <c r="H166" s="470" t="str">
        <f t="shared" si="183"/>
        <v>= 000,00 / 12  * 1,233095 * 1/1 =</v>
      </c>
      <c r="I166" s="470" t="str">
        <f t="shared" si="183"/>
        <v>= 000,00 / 12  * 1,233095 * 1/1 =</v>
      </c>
      <c r="J166" s="470" t="str">
        <f t="shared" si="183"/>
        <v>= 000,00 / 12  *  * 1/1 =</v>
      </c>
      <c r="K166" s="470" t="str">
        <f t="shared" si="183"/>
        <v>= 000,00 / 12  * 0 * 1/1 =</v>
      </c>
      <c r="L166" s="470" t="str">
        <f t="shared" si="183"/>
        <v>= 000,00 / 12  * 0 * 1/1 =</v>
      </c>
      <c r="M166" s="470" t="str">
        <f t="shared" si="183"/>
        <v>= 000,00 / 12  * 0 * 1/1 =</v>
      </c>
      <c r="N166" s="470" t="str">
        <f t="shared" si="183"/>
        <v>= 000,00 / 12  * 0 * 1/1 =</v>
      </c>
      <c r="O166" s="470" t="str">
        <f t="shared" si="183"/>
        <v>= 000,00 / 12  *  * 1/1 =</v>
      </c>
      <c r="P166" s="470" t="str">
        <f t="shared" si="183"/>
        <v>= 000,00 / 12  * 0 * 1/1 =</v>
      </c>
      <c r="Q166" s="470" t="str">
        <f t="shared" si="183"/>
        <v>= 000,00 / 12  * 0 * 1/1 =</v>
      </c>
      <c r="R166" s="470" t="str">
        <f t="shared" si="183"/>
        <v>= 000,00 / 12  * 0 * 1/1 =</v>
      </c>
      <c r="S166" s="614" t="str">
        <f t="shared" ref="S166:AD166" si="184">"= "&amp;TEXT(S18,"#.000,00")&amp;" / 12 "&amp;IF($D56&gt;0," * "&amp;TEXT(S$12,"0,0000"),"")&amp;IF($E56&gt;0," * "&amp;S$10,"")&amp;" * "&amp;TEXT(S$4,"#0/#0")&amp;" ="</f>
        <v>= 000,00 / 12  * 1,233095 * 1/1 =</v>
      </c>
      <c r="T166" s="614" t="str">
        <f t="shared" si="184"/>
        <v>= 000,00 / 12  * 1,233095 * 1/1 =</v>
      </c>
      <c r="U166" s="614" t="str">
        <f t="shared" si="184"/>
        <v>= 000,00 / 12  * 1,233095 * 1/1 =</v>
      </c>
      <c r="V166" s="614" t="str">
        <f t="shared" si="184"/>
        <v>= 000,00 / 12  * 0 * 1/1 =</v>
      </c>
      <c r="W166" s="614" t="str">
        <f t="shared" si="184"/>
        <v>= 000,00 / 12  * 0 * 1/1 =</v>
      </c>
      <c r="X166" s="614" t="str">
        <f t="shared" si="184"/>
        <v>= 000,00 / 12  * 0 * 1/1 =</v>
      </c>
      <c r="Y166" s="614" t="str">
        <f t="shared" si="184"/>
        <v>= 000,00 / 12  * 0 * 1/1 =</v>
      </c>
      <c r="Z166" s="614" t="str">
        <f t="shared" si="184"/>
        <v>= 000,00 / 12  * 0 * 1/1 =</v>
      </c>
      <c r="AA166" s="614" t="str">
        <f t="shared" si="184"/>
        <v>= 000,00 / 12  * 0 * 1/1 =</v>
      </c>
      <c r="AB166" s="614" t="str">
        <f t="shared" si="184"/>
        <v>= 000,00 / 12  * 0 * 1/1 =</v>
      </c>
      <c r="AC166" s="614" t="str">
        <f t="shared" si="184"/>
        <v>= 000,00 / 12  * 0 * 1/1 =</v>
      </c>
      <c r="AD166" s="614" t="str">
        <f t="shared" si="184"/>
        <v>= 000,00 / 12  * 0 * 1/1 =</v>
      </c>
    </row>
    <row r="167" spans="2:30" s="2" customFormat="1">
      <c r="B167" s="467">
        <f t="shared" si="174"/>
        <v>7</v>
      </c>
      <c r="C167" s="468"/>
      <c r="D167" s="468"/>
      <c r="E167" s="468"/>
      <c r="F167" s="471" t="s">
        <v>58</v>
      </c>
      <c r="G167" s="470" t="str">
        <f t="shared" ref="G167:R167" si="185">"= "&amp;TEXT(G19,"#.000,00")&amp;" / 12 "&amp;IF($D57&gt;0," * "&amp;TEXT(G$12,"0,0000"),"")&amp;IF($E57&gt;0," * "&amp;G$10,"")&amp;" * "&amp;TEXT(G$4,"#0/#0")&amp;" ="</f>
        <v>= 000,00 / 12  * 1,233095 * 1/1 =</v>
      </c>
      <c r="H167" s="470" t="str">
        <f t="shared" si="185"/>
        <v>= 000,00 / 12  * 1,233095 * 1/1 =</v>
      </c>
      <c r="I167" s="470" t="str">
        <f t="shared" si="185"/>
        <v>= 000,00 / 12  * 1,233095 * 1/1 =</v>
      </c>
      <c r="J167" s="470" t="str">
        <f t="shared" si="185"/>
        <v>= 000,00 / 12  *  * 1/1 =</v>
      </c>
      <c r="K167" s="470" t="str">
        <f t="shared" si="185"/>
        <v>= 000,00 / 12  * 0 * 1/1 =</v>
      </c>
      <c r="L167" s="470" t="str">
        <f t="shared" si="185"/>
        <v>= 000,00 / 12  * 0 * 1/1 =</v>
      </c>
      <c r="M167" s="470" t="str">
        <f t="shared" si="185"/>
        <v>= 000,00 / 12  * 0 * 1/1 =</v>
      </c>
      <c r="N167" s="470" t="str">
        <f t="shared" si="185"/>
        <v>= 000,00 / 12  * 0 * 1/1 =</v>
      </c>
      <c r="O167" s="470" t="str">
        <f t="shared" si="185"/>
        <v>= 000,00 / 12  *  * 1/1 =</v>
      </c>
      <c r="P167" s="470" t="str">
        <f t="shared" si="185"/>
        <v>= 000,00 / 12  * 0 * 1/1 =</v>
      </c>
      <c r="Q167" s="470" t="str">
        <f t="shared" si="185"/>
        <v>= 000,00 / 12  * 0 * 1/1 =</v>
      </c>
      <c r="R167" s="470" t="str">
        <f t="shared" si="185"/>
        <v>= 000,00 / 12  * 0 * 1/1 =</v>
      </c>
      <c r="S167" s="614" t="str">
        <f t="shared" ref="S167:AD167" si="186">"= "&amp;TEXT(S19,"#.000,00")&amp;" / 12 "&amp;IF($D57&gt;0," * "&amp;TEXT(S$12,"0,0000"),"")&amp;IF($E57&gt;0," * "&amp;S$10,"")&amp;" * "&amp;TEXT(S$4,"#0/#0")&amp;" ="</f>
        <v>= 000,00 / 12  * 1,233095 * 1/1 =</v>
      </c>
      <c r="T167" s="614" t="str">
        <f t="shared" si="186"/>
        <v>= 000,00 / 12  * 1,233095 * 1/1 =</v>
      </c>
      <c r="U167" s="614" t="str">
        <f t="shared" si="186"/>
        <v>= 000,00 / 12  * 1,233095 * 1/1 =</v>
      </c>
      <c r="V167" s="614" t="str">
        <f t="shared" si="186"/>
        <v>= 000,00 / 12  * 0 * 1/1 =</v>
      </c>
      <c r="W167" s="614" t="str">
        <f t="shared" si="186"/>
        <v>= 000,00 / 12  * 0 * 1/1 =</v>
      </c>
      <c r="X167" s="614" t="str">
        <f t="shared" si="186"/>
        <v>= 000,00 / 12  * 0 * 1/1 =</v>
      </c>
      <c r="Y167" s="614" t="str">
        <f t="shared" si="186"/>
        <v>= 000,00 / 12  * 0 * 1/1 =</v>
      </c>
      <c r="Z167" s="614" t="str">
        <f t="shared" si="186"/>
        <v>= 000,00 / 12  * 0 * 1/1 =</v>
      </c>
      <c r="AA167" s="614" t="str">
        <f t="shared" si="186"/>
        <v>= 000,00 / 12  * 0 * 1/1 =</v>
      </c>
      <c r="AB167" s="614" t="str">
        <f t="shared" si="186"/>
        <v>= 000,00 / 12  * 0 * 1/1 =</v>
      </c>
      <c r="AC167" s="614" t="str">
        <f t="shared" si="186"/>
        <v>= 000,00 / 12  * 0 * 1/1 =</v>
      </c>
      <c r="AD167" s="614" t="str">
        <f t="shared" si="186"/>
        <v>= 000,00 / 12  * 0 * 1/1 =</v>
      </c>
    </row>
    <row r="168" spans="2:30" s="2" customFormat="1">
      <c r="B168" s="467">
        <f t="shared" si="174"/>
        <v>8</v>
      </c>
      <c r="C168" s="468"/>
      <c r="D168" s="468"/>
      <c r="E168" s="468"/>
      <c r="F168" s="471" t="s">
        <v>59</v>
      </c>
      <c r="G168" s="470" t="str">
        <f t="shared" ref="G168:R168" si="187">"= "&amp;TEXT(G20,"#.000,00")&amp;" / 12 "&amp;IF($D58&gt;0," * "&amp;TEXT(G$12,"0,0000"),"")&amp;IF($E58&gt;0," * "&amp;G$10,"")&amp;" * "&amp;TEXT(G$4,"#0/#0")&amp;" ="</f>
        <v>= 000,00 / 12  * 0,0000 * 1,233095 * 1/1 =</v>
      </c>
      <c r="H168" s="470" t="str">
        <f t="shared" si="187"/>
        <v>= 000,00 / 12  * 0,0000 * 1,233095 * 1/1 =</v>
      </c>
      <c r="I168" s="470" t="str">
        <f t="shared" si="187"/>
        <v>= 000,00 / 12  * 0,0000 * 1,233095 * 1/1 =</v>
      </c>
      <c r="J168" s="470" t="str">
        <f t="shared" si="187"/>
        <v>= 000,00 / 12  * 0,0000 *  * 1/1 =</v>
      </c>
      <c r="K168" s="470" t="str">
        <f t="shared" si="187"/>
        <v>= 000,00 / 12  * 0,0000 * 0 * 1/1 =</v>
      </c>
      <c r="L168" s="470" t="str">
        <f t="shared" si="187"/>
        <v>= 000,00 / 12  * 0,0000 * 0 * 1/1 =</v>
      </c>
      <c r="M168" s="470" t="str">
        <f t="shared" si="187"/>
        <v>= 000,00 / 12  * 0,0000 * 0 * 1/1 =</v>
      </c>
      <c r="N168" s="470" t="str">
        <f t="shared" si="187"/>
        <v>= 000,00 / 12  * 0,0000 * 0 * 1/1 =</v>
      </c>
      <c r="O168" s="470" t="str">
        <f t="shared" si="187"/>
        <v>= 000,00 / 12  * 0,0000 *  * 1/1 =</v>
      </c>
      <c r="P168" s="470" t="str">
        <f t="shared" si="187"/>
        <v>= 000,00 / 12  * 0,0000 * 0 * 1/1 =</v>
      </c>
      <c r="Q168" s="470" t="str">
        <f t="shared" si="187"/>
        <v>= 000,00 / 12  * 0,0000 * 0 * 1/1 =</v>
      </c>
      <c r="R168" s="470" t="str">
        <f t="shared" si="187"/>
        <v>= 000,00 / 12  * 0,0000 * 0 * 1/1 =</v>
      </c>
      <c r="S168" s="614" t="str">
        <f t="shared" ref="S168:AD168" si="188">"= "&amp;TEXT(S20,"#.000,00")&amp;" / 12 "&amp;IF($D58&gt;0," * "&amp;TEXT(S$12,"0,0000"),"")&amp;IF($E58&gt;0," * "&amp;S$10,"")&amp;" * "&amp;TEXT(S$4,"#0/#0")&amp;" ="</f>
        <v>= 000,00 / 12  * 0,0000 * 1,233095 * 1/1 =</v>
      </c>
      <c r="T168" s="614" t="str">
        <f t="shared" si="188"/>
        <v>= 000,00 / 12  * 0,0000 * 1,233095 * 1/1 =</v>
      </c>
      <c r="U168" s="614" t="str">
        <f t="shared" si="188"/>
        <v>= 000,00 / 12  * 0,0000 * 1,233095 * 1/1 =</v>
      </c>
      <c r="V168" s="614" t="str">
        <f t="shared" si="188"/>
        <v>= 000,00 / 12  * 0,0000 * 0 * 1/1 =</v>
      </c>
      <c r="W168" s="614" t="str">
        <f t="shared" si="188"/>
        <v>= 000,00 / 12  * 0,0000 * 0 * 1/1 =</v>
      </c>
      <c r="X168" s="614" t="str">
        <f t="shared" si="188"/>
        <v>= 000,00 / 12  * 0,0000 * 0 * 1/1 =</v>
      </c>
      <c r="Y168" s="614" t="str">
        <f t="shared" si="188"/>
        <v>= 000,00 / 12  * 0,0000 * 0 * 1/1 =</v>
      </c>
      <c r="Z168" s="614" t="str">
        <f t="shared" si="188"/>
        <v>= 000,00 / 12  * 0,0000 * 0 * 1/1 =</v>
      </c>
      <c r="AA168" s="614" t="str">
        <f t="shared" si="188"/>
        <v>= 000,00 / 12  * 0,0000 * 0 * 1/1 =</v>
      </c>
      <c r="AB168" s="614" t="str">
        <f t="shared" si="188"/>
        <v>= 000,00 / 12  * 0,0000 * 0 * 1/1 =</v>
      </c>
      <c r="AC168" s="614" t="str">
        <f t="shared" si="188"/>
        <v>= 000,00 / 12  * 0,0000 * 0 * 1/1 =</v>
      </c>
      <c r="AD168" s="614" t="str">
        <f t="shared" si="188"/>
        <v>= 000,00 / 12  * 0,0000 * 0 * 1/1 =</v>
      </c>
    </row>
    <row r="169" spans="2:30" s="2" customFormat="1">
      <c r="B169" s="467">
        <f t="shared" si="174"/>
        <v>9</v>
      </c>
      <c r="C169" s="468"/>
      <c r="D169" s="468"/>
      <c r="E169" s="468"/>
      <c r="F169" s="471" t="s">
        <v>60</v>
      </c>
      <c r="G169" s="470" t="str">
        <f t="shared" ref="G169:R169" si="189">"= "&amp;TEXT(G21,"#.000,00")&amp;" / 12 "&amp;IF($D59&gt;0," * "&amp;TEXT(G$12,"0,0000"),"")&amp;IF($E59&gt;0," * "&amp;G$10,"")&amp;" * "&amp;TEXT(G$4,"#0/#0")&amp;" ="</f>
        <v>= 000,00 / 12  * 0,0000 * 1,233095 * 1/1 =</v>
      </c>
      <c r="H169" s="470" t="str">
        <f t="shared" si="189"/>
        <v>= 000,00 / 12  * 0,0000 * 1,233095 * 1/1 =</v>
      </c>
      <c r="I169" s="470" t="str">
        <f t="shared" si="189"/>
        <v>= 000,00 / 12  * 0,0000 * 1,233095 * 1/1 =</v>
      </c>
      <c r="J169" s="470" t="str">
        <f t="shared" si="189"/>
        <v>= 000,00 / 12  * 0,0000 *  * 1/1 =</v>
      </c>
      <c r="K169" s="470" t="str">
        <f t="shared" si="189"/>
        <v>= 000,00 / 12  * 0,0000 * 0 * 1/1 =</v>
      </c>
      <c r="L169" s="470" t="str">
        <f t="shared" si="189"/>
        <v>= 000,00 / 12  * 0,0000 * 0 * 1/1 =</v>
      </c>
      <c r="M169" s="470" t="str">
        <f t="shared" si="189"/>
        <v>= 000,00 / 12  * 0,0000 * 0 * 1/1 =</v>
      </c>
      <c r="N169" s="470" t="str">
        <f t="shared" si="189"/>
        <v>= 000,00 / 12  * 0,0000 * 0 * 1/1 =</v>
      </c>
      <c r="O169" s="470" t="str">
        <f t="shared" si="189"/>
        <v>= 000,00 / 12  * 0,0000 *  * 1/1 =</v>
      </c>
      <c r="P169" s="470" t="str">
        <f t="shared" si="189"/>
        <v>= 000,00 / 12  * 0,0000 * 0 * 1/1 =</v>
      </c>
      <c r="Q169" s="470" t="str">
        <f t="shared" si="189"/>
        <v>= 000,00 / 12  * 0,0000 * 0 * 1/1 =</v>
      </c>
      <c r="R169" s="470" t="str">
        <f t="shared" si="189"/>
        <v>= 000,00 / 12  * 0,0000 * 0 * 1/1 =</v>
      </c>
      <c r="S169" s="614" t="str">
        <f t="shared" ref="S169:AD169" si="190">"= "&amp;TEXT(S21,"#.000,00")&amp;" / 12 "&amp;IF($D59&gt;0," * "&amp;TEXT(S$12,"0,0000"),"")&amp;IF($E59&gt;0," * "&amp;S$10,"")&amp;" * "&amp;TEXT(S$4,"#0/#0")&amp;" ="</f>
        <v>= 000,00 / 12  * 0,0000 * 1,233095 * 1/1 =</v>
      </c>
      <c r="T169" s="614" t="str">
        <f t="shared" si="190"/>
        <v>= 000,00 / 12  * 0,0000 * 1,233095 * 1/1 =</v>
      </c>
      <c r="U169" s="614" t="str">
        <f t="shared" si="190"/>
        <v>= 000,00 / 12  * 0,0000 * 1,233095 * 1/1 =</v>
      </c>
      <c r="V169" s="614" t="str">
        <f t="shared" si="190"/>
        <v>= 000,00 / 12  * 0,0000 * 0 * 1/1 =</v>
      </c>
      <c r="W169" s="614" t="str">
        <f t="shared" si="190"/>
        <v>= 000,00 / 12  * 0,0000 * 0 * 1/1 =</v>
      </c>
      <c r="X169" s="614" t="str">
        <f t="shared" si="190"/>
        <v>= 000,00 / 12  * 0,0000 * 0 * 1/1 =</v>
      </c>
      <c r="Y169" s="614" t="str">
        <f t="shared" si="190"/>
        <v>= 000,00 / 12  * 0,0000 * 0 * 1/1 =</v>
      </c>
      <c r="Z169" s="614" t="str">
        <f t="shared" si="190"/>
        <v>= 000,00 / 12  * 0,0000 * 0 * 1/1 =</v>
      </c>
      <c r="AA169" s="614" t="str">
        <f t="shared" si="190"/>
        <v>= 000,00 / 12  * 0,0000 * 0 * 1/1 =</v>
      </c>
      <c r="AB169" s="614" t="str">
        <f t="shared" si="190"/>
        <v>= 000,00 / 12  * 0,0000 * 0 * 1/1 =</v>
      </c>
      <c r="AC169" s="614" t="str">
        <f t="shared" si="190"/>
        <v>= 000,00 / 12  * 0,0000 * 0 * 1/1 =</v>
      </c>
      <c r="AD169" s="614" t="str">
        <f t="shared" si="190"/>
        <v>= 000,00 / 12  * 0,0000 * 0 * 1/1 =</v>
      </c>
    </row>
    <row r="170" spans="2:30" s="2" customFormat="1">
      <c r="B170" s="467">
        <f t="shared" si="174"/>
        <v>10</v>
      </c>
      <c r="C170" s="468"/>
      <c r="D170" s="468"/>
      <c r="E170" s="468"/>
      <c r="F170" s="471" t="s">
        <v>61</v>
      </c>
      <c r="G170" s="470" t="str">
        <f t="shared" ref="G170:R170" si="191">"= "&amp;TEXT(G22,"#.000,00")&amp;" / 12 "&amp;IF($D60&gt;0," * "&amp;TEXT(G$12,"0,0000"),"")&amp;IF($E60&gt;0," * "&amp;G$10,"")&amp;" * "&amp;TEXT(G$4,"#0/#0")&amp;" ="</f>
        <v>= 000,00 / 12  * 0,0000 * 1,233095 * 1/1 =</v>
      </c>
      <c r="H170" s="470" t="str">
        <f t="shared" si="191"/>
        <v>= 000,00 / 12  * 0,0000 * 1,233095 * 1/1 =</v>
      </c>
      <c r="I170" s="470" t="str">
        <f t="shared" si="191"/>
        <v>= 000,00 / 12  * 0,0000 * 1,233095 * 1/1 =</v>
      </c>
      <c r="J170" s="470" t="str">
        <f t="shared" si="191"/>
        <v>= 000,00 / 12  * 0,0000 *  * 1/1 =</v>
      </c>
      <c r="K170" s="470" t="str">
        <f t="shared" si="191"/>
        <v>= 000,00 / 12  * 0,0000 * 0 * 1/1 =</v>
      </c>
      <c r="L170" s="470" t="str">
        <f t="shared" si="191"/>
        <v>= 000,00 / 12  * 0,0000 * 0 * 1/1 =</v>
      </c>
      <c r="M170" s="470" t="str">
        <f t="shared" si="191"/>
        <v>= 000,00 / 12  * 0,0000 * 0 * 1/1 =</v>
      </c>
      <c r="N170" s="470" t="str">
        <f t="shared" si="191"/>
        <v>= 000,00 / 12  * 0,0000 * 0 * 1/1 =</v>
      </c>
      <c r="O170" s="470" t="str">
        <f t="shared" si="191"/>
        <v>= 000,00 / 12  * 0,0000 *  * 1/1 =</v>
      </c>
      <c r="P170" s="470" t="str">
        <f t="shared" si="191"/>
        <v>= 000,00 / 12  * 0,0000 * 0 * 1/1 =</v>
      </c>
      <c r="Q170" s="470" t="str">
        <f t="shared" si="191"/>
        <v>= 000,00 / 12  * 0,0000 * 0 * 1/1 =</v>
      </c>
      <c r="R170" s="470" t="str">
        <f t="shared" si="191"/>
        <v>= 000,00 / 12  * 0,0000 * 0 * 1/1 =</v>
      </c>
      <c r="S170" s="614" t="str">
        <f t="shared" ref="S170:AD170" si="192">"= "&amp;TEXT(S22,"#.000,00")&amp;" / 12 "&amp;IF($D60&gt;0," * "&amp;TEXT(S$12,"0,0000"),"")&amp;IF($E60&gt;0," * "&amp;S$10,"")&amp;" * "&amp;TEXT(S$4,"#0/#0")&amp;" ="</f>
        <v>= 000,00 / 12  * 0,0000 * 1,233095 * 1/1 =</v>
      </c>
      <c r="T170" s="614" t="str">
        <f t="shared" si="192"/>
        <v>= 000,00 / 12  * 0,0000 * 1,233095 * 1/1 =</v>
      </c>
      <c r="U170" s="614" t="str">
        <f t="shared" si="192"/>
        <v>= 000,00 / 12  * 0,0000 * 1,233095 * 1/1 =</v>
      </c>
      <c r="V170" s="614" t="str">
        <f t="shared" si="192"/>
        <v>= 000,00 / 12  * 0,0000 * 0 * 1/1 =</v>
      </c>
      <c r="W170" s="614" t="str">
        <f t="shared" si="192"/>
        <v>= 000,00 / 12  * 0,0000 * 0 * 1/1 =</v>
      </c>
      <c r="X170" s="614" t="str">
        <f t="shared" si="192"/>
        <v>= 000,00 / 12  * 0,0000 * 0 * 1/1 =</v>
      </c>
      <c r="Y170" s="614" t="str">
        <f t="shared" si="192"/>
        <v>= 000,00 / 12  * 0,0000 * 0 * 1/1 =</v>
      </c>
      <c r="Z170" s="614" t="str">
        <f t="shared" si="192"/>
        <v>= 000,00 / 12  * 0,0000 * 0 * 1/1 =</v>
      </c>
      <c r="AA170" s="614" t="str">
        <f t="shared" si="192"/>
        <v>= 000,00 / 12  * 0,0000 * 0 * 1/1 =</v>
      </c>
      <c r="AB170" s="614" t="str">
        <f t="shared" si="192"/>
        <v>= 000,00 / 12  * 0,0000 * 0 * 1/1 =</v>
      </c>
      <c r="AC170" s="614" t="str">
        <f t="shared" si="192"/>
        <v>= 000,00 / 12  * 0,0000 * 0 * 1/1 =</v>
      </c>
      <c r="AD170" s="614" t="str">
        <f t="shared" si="192"/>
        <v>= 000,00 / 12  * 0,0000 * 0 * 1/1 =</v>
      </c>
    </row>
    <row r="171" spans="2:30" s="2" customFormat="1">
      <c r="B171" s="467">
        <f t="shared" si="174"/>
        <v>11</v>
      </c>
      <c r="C171" s="468"/>
      <c r="D171" s="468"/>
      <c r="E171" s="468"/>
      <c r="F171" s="471" t="s">
        <v>130</v>
      </c>
      <c r="G171" s="470" t="str">
        <f t="shared" ref="G171:R171" si="193">"= "&amp;TEXT(G23,"#.000,00")&amp;" / 12 "&amp;IF($D61&gt;0," * "&amp;TEXT(G$12,"0,0000"),"")&amp;IF($E61&gt;0," * "&amp;G$10,"")&amp;" * "&amp;TEXT(G$4,"#0/#0")&amp;" ="</f>
        <v>= 000,00 / 12  * 0,0000 * 1,233095 * 1/1 =</v>
      </c>
      <c r="H171" s="470" t="str">
        <f t="shared" si="193"/>
        <v>= 000,00 / 12  * 0,0000 * 1,233095 * 1/1 =</v>
      </c>
      <c r="I171" s="470" t="str">
        <f t="shared" si="193"/>
        <v>= 000,00 / 12  * 0,0000 * 1,233095 * 1/1 =</v>
      </c>
      <c r="J171" s="470" t="str">
        <f t="shared" si="193"/>
        <v>= 000,00 / 12  * 0,0000 *  * 1/1 =</v>
      </c>
      <c r="K171" s="470" t="str">
        <f t="shared" si="193"/>
        <v>= 000,00 / 12  * 0,0000 * 0 * 1/1 =</v>
      </c>
      <c r="L171" s="470" t="str">
        <f t="shared" si="193"/>
        <v>= 000,00 / 12  * 0,0000 * 0 * 1/1 =</v>
      </c>
      <c r="M171" s="470" t="str">
        <f t="shared" si="193"/>
        <v>= 000,00 / 12  * 0,0000 * 0 * 1/1 =</v>
      </c>
      <c r="N171" s="470" t="str">
        <f t="shared" si="193"/>
        <v>= 000,00 / 12  * 0,0000 * 0 * 1/1 =</v>
      </c>
      <c r="O171" s="470" t="str">
        <f t="shared" si="193"/>
        <v>= 000,00 / 12  * 0,0000 *  * 1/1 =</v>
      </c>
      <c r="P171" s="470" t="str">
        <f t="shared" si="193"/>
        <v>= 000,00 / 12  * 0,0000 * 0 * 1/1 =</v>
      </c>
      <c r="Q171" s="470" t="str">
        <f t="shared" si="193"/>
        <v>= 000,00 / 12  * 0,0000 * 0 * 1/1 =</v>
      </c>
      <c r="R171" s="470" t="str">
        <f t="shared" si="193"/>
        <v>= 000,00 / 12  * 0,0000 * 0 * 1/1 =</v>
      </c>
      <c r="S171" s="614" t="str">
        <f t="shared" ref="S171:AD171" si="194">"= "&amp;TEXT(S23,"#.000,00")&amp;" / 12 "&amp;IF($D61&gt;0," * "&amp;TEXT(S$12,"0,0000"),"")&amp;IF($E61&gt;0," * "&amp;S$10,"")&amp;" * "&amp;TEXT(S$4,"#0/#0")&amp;" ="</f>
        <v>= 000,00 / 12  * 0,0000 * 1,233095 * 1/1 =</v>
      </c>
      <c r="T171" s="614" t="str">
        <f t="shared" si="194"/>
        <v>= 000,00 / 12  * 0,0000 * 1,233095 * 1/1 =</v>
      </c>
      <c r="U171" s="614" t="str">
        <f t="shared" si="194"/>
        <v>= 000,00 / 12  * 0,0000 * 1,233095 * 1/1 =</v>
      </c>
      <c r="V171" s="614" t="str">
        <f t="shared" si="194"/>
        <v>= 000,00 / 12  * 0,0000 * 0 * 1/1 =</v>
      </c>
      <c r="W171" s="614" t="str">
        <f t="shared" si="194"/>
        <v>= 000,00 / 12  * 0,0000 * 0 * 1/1 =</v>
      </c>
      <c r="X171" s="614" t="str">
        <f t="shared" si="194"/>
        <v>= 000,00 / 12  * 0,0000 * 0 * 1/1 =</v>
      </c>
      <c r="Y171" s="614" t="str">
        <f t="shared" si="194"/>
        <v>= 000,00 / 12  * 0,0000 * 0 * 1/1 =</v>
      </c>
      <c r="Z171" s="614" t="str">
        <f t="shared" si="194"/>
        <v>= 000,00 / 12  * 0,0000 * 0 * 1/1 =</v>
      </c>
      <c r="AA171" s="614" t="str">
        <f t="shared" si="194"/>
        <v>= 000,00 / 12  * 0,0000 * 0 * 1/1 =</v>
      </c>
      <c r="AB171" s="614" t="str">
        <f t="shared" si="194"/>
        <v>= 000,00 / 12  * 0,0000 * 0 * 1/1 =</v>
      </c>
      <c r="AC171" s="614" t="str">
        <f t="shared" si="194"/>
        <v>= 000,00 / 12  * 0,0000 * 0 * 1/1 =</v>
      </c>
      <c r="AD171" s="614" t="str">
        <f t="shared" si="194"/>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95">"= "&amp;TEXT(H24,"#.##0,00")&amp;" * "&amp;TEXT(H$4,"#0/#0")&amp;" ="</f>
        <v>= 0,00 * 1/1 =</v>
      </c>
      <c r="I173" s="470" t="str">
        <f t="shared" si="195"/>
        <v>= 0,00 * 1/1 =</v>
      </c>
      <c r="J173" s="470" t="str">
        <f t="shared" si="195"/>
        <v>= 0,00 * 1/1 =</v>
      </c>
      <c r="K173" s="470" t="str">
        <f t="shared" si="195"/>
        <v>= 0,00 * 1/1 =</v>
      </c>
      <c r="L173" s="470" t="str">
        <f t="shared" si="195"/>
        <v>= 0,00 * 1/1 =</v>
      </c>
      <c r="M173" s="470" t="str">
        <f t="shared" si="195"/>
        <v>= 0,00 * 1/1 =</v>
      </c>
      <c r="N173" s="470" t="str">
        <f t="shared" si="195"/>
        <v>= 0,00 * 1/1 =</v>
      </c>
      <c r="O173" s="470" t="str">
        <f t="shared" si="195"/>
        <v>= 0,00 * 1/1 =</v>
      </c>
      <c r="P173" s="470" t="str">
        <f t="shared" si="195"/>
        <v>= 0,00 * 1/1 =</v>
      </c>
      <c r="Q173" s="470" t="str">
        <f t="shared" si="195"/>
        <v>= 0,00 * 1/1 =</v>
      </c>
      <c r="R173" s="470" t="str">
        <f t="shared" si="195"/>
        <v>= 0,00 * 1/1 =</v>
      </c>
      <c r="S173" s="614" t="str">
        <f>"= "&amp;TEXT(S24,"#.##0,00")&amp;" * "&amp;TEXT(S$4,"#0/#0")&amp;" ="</f>
        <v>= 0,00 * 1/1 =</v>
      </c>
      <c r="T173" s="614" t="str">
        <f t="shared" ref="T173:AD173" si="196">"= "&amp;TEXT(T24,"#.##0,00")&amp;" * "&amp;TEXT(T$4,"#0/#0")&amp;" ="</f>
        <v>= 0,00 * 1/1 =</v>
      </c>
      <c r="U173" s="614" t="str">
        <f t="shared" si="196"/>
        <v>= 0,00 * 1/1 =</v>
      </c>
      <c r="V173" s="614" t="str">
        <f t="shared" si="196"/>
        <v>= 0,00 * 1/1 =</v>
      </c>
      <c r="W173" s="614" t="str">
        <f t="shared" si="196"/>
        <v>= 0,00 * 1/1 =</v>
      </c>
      <c r="X173" s="614" t="str">
        <f t="shared" si="196"/>
        <v>= 0,00 * 1/1 =</v>
      </c>
      <c r="Y173" s="614" t="str">
        <f t="shared" si="196"/>
        <v>= 0,00 * 1/1 =</v>
      </c>
      <c r="Z173" s="614" t="str">
        <f t="shared" si="196"/>
        <v>= 0,00 * 1/1 =</v>
      </c>
      <c r="AA173" s="614" t="str">
        <f t="shared" si="196"/>
        <v>= 0,00 * 1/1 =</v>
      </c>
      <c r="AB173" s="614" t="str">
        <f t="shared" si="196"/>
        <v>= 0,00 * 1/1 =</v>
      </c>
      <c r="AC173" s="614" t="str">
        <f t="shared" si="196"/>
        <v>= 0,00 * 1/1 =</v>
      </c>
      <c r="AD173" s="614" t="str">
        <f t="shared" si="196"/>
        <v>= 0,00 * 1/1 =</v>
      </c>
    </row>
    <row r="174" spans="2:30" s="2" customFormat="1">
      <c r="B174" s="467">
        <f t="shared" si="174"/>
        <v>13</v>
      </c>
      <c r="C174" s="468"/>
      <c r="D174" s="468"/>
      <c r="E174" s="468"/>
      <c r="F174" s="471" t="s">
        <v>131</v>
      </c>
      <c r="G174" s="470" t="str">
        <f t="shared" ref="G174:R174" si="197">"= "&amp;TEXT(G25,"#,00")&amp;IF($D64&gt;0," * "&amp;TEXT(G$12,"0,0000"),"")&amp;IF($E64&gt;0," * "&amp;G$10,"")&amp;" * "&amp;TEXT(G$4,"#0/#0")&amp;" ="</f>
        <v>= ,00 * 1,233095 * 1/1 =</v>
      </c>
      <c r="H174" s="470" t="str">
        <f t="shared" si="197"/>
        <v>= ,00 * 1,233095 * 1/1 =</v>
      </c>
      <c r="I174" s="470" t="str">
        <f t="shared" si="197"/>
        <v>= ,00 * 1,233095 * 1/1 =</v>
      </c>
      <c r="J174" s="470" t="str">
        <f t="shared" si="197"/>
        <v>= ,00 *  * 1/1 =</v>
      </c>
      <c r="K174" s="470" t="str">
        <f t="shared" si="197"/>
        <v>= ,00 * 0 * 1/1 =</v>
      </c>
      <c r="L174" s="470" t="str">
        <f t="shared" si="197"/>
        <v>= ,00 * 0 * 1/1 =</v>
      </c>
      <c r="M174" s="470" t="str">
        <f t="shared" si="197"/>
        <v>= ,00 * 0 * 1/1 =</v>
      </c>
      <c r="N174" s="470" t="str">
        <f t="shared" si="197"/>
        <v>= ,00 * 0 * 1/1 =</v>
      </c>
      <c r="O174" s="470" t="str">
        <f t="shared" si="197"/>
        <v>= ,00 *  * 1/1 =</v>
      </c>
      <c r="P174" s="470" t="str">
        <f t="shared" si="197"/>
        <v>= ,00 * 0 * 1/1 =</v>
      </c>
      <c r="Q174" s="470" t="str">
        <f t="shared" si="197"/>
        <v>= ,00 * 0 * 1/1 =</v>
      </c>
      <c r="R174" s="470" t="str">
        <f t="shared" si="197"/>
        <v>= ,00 * 0 * 1/1 =</v>
      </c>
      <c r="S174" s="614" t="str">
        <f t="shared" ref="S174:AD174" si="198">"= "&amp;TEXT(S25,"#,00")&amp;IF($D64&gt;0," * "&amp;TEXT(S$12,"0,0000"),"")&amp;IF($E64&gt;0," * "&amp;S$10,"")&amp;" * "&amp;TEXT(S$4,"#0/#0")&amp;" ="</f>
        <v>= ,00 * 1,233095 * 1/1 =</v>
      </c>
      <c r="T174" s="614" t="str">
        <f t="shared" si="198"/>
        <v>= ,00 * 1,233095 * 1/1 =</v>
      </c>
      <c r="U174" s="614" t="str">
        <f t="shared" si="198"/>
        <v>= ,00 * 1,233095 * 1/1 =</v>
      </c>
      <c r="V174" s="614" t="str">
        <f t="shared" si="198"/>
        <v>= ,00 * 0 * 1/1 =</v>
      </c>
      <c r="W174" s="614" t="str">
        <f t="shared" si="198"/>
        <v>= ,00 * 0 * 1/1 =</v>
      </c>
      <c r="X174" s="614" t="str">
        <f t="shared" si="198"/>
        <v>= ,00 * 0 * 1/1 =</v>
      </c>
      <c r="Y174" s="614" t="str">
        <f t="shared" si="198"/>
        <v>= ,00 * 0 * 1/1 =</v>
      </c>
      <c r="Z174" s="614" t="str">
        <f t="shared" si="198"/>
        <v>= ,00 * 0 * 1/1 =</v>
      </c>
      <c r="AA174" s="614" t="str">
        <f t="shared" si="198"/>
        <v>= ,00 * 0 * 1/1 =</v>
      </c>
      <c r="AB174" s="614" t="str">
        <f t="shared" si="198"/>
        <v>= ,00 * 0 * 1/1 =</v>
      </c>
      <c r="AC174" s="614" t="str">
        <f t="shared" si="198"/>
        <v>= ,00 * 0 * 1/1 =</v>
      </c>
      <c r="AD174" s="614" t="str">
        <f t="shared" si="198"/>
        <v>= ,00 * 0 * 1/1 =</v>
      </c>
    </row>
    <row r="175" spans="2:30" s="2" customFormat="1">
      <c r="B175" s="467">
        <f t="shared" si="174"/>
        <v>14</v>
      </c>
      <c r="C175" s="468"/>
      <c r="D175" s="468"/>
      <c r="E175" s="468"/>
      <c r="F175" s="471" t="s">
        <v>74</v>
      </c>
      <c r="G175" s="470" t="str">
        <f>"= - "&amp;MAX(0,MIN(G26,G27*1))+G30&amp;" * "&amp;IF(G9="JA","4,62%","4,8%")&amp;" * SUM(Lin. 1 - Lin 12)"&amp;" * "&amp;TEXT(G$4,"#0/#0")&amp;" ="</f>
        <v>= - 0 * 4,62% * SUM(Lin. 1 - Lin 12) * 1/1 =</v>
      </c>
      <c r="H175" s="470" t="str">
        <f t="shared" ref="H175:R175" si="199">"= - "&amp;MAX(0,MIN(H26,H27*1))+H30&amp;" * "&amp;IF(H9="JA","4,62%","4,8%")&amp;" * SUM(Lin. 1 - Lin 12) ="</f>
        <v>= - 0 * 4,62% * SUM(Lin. 1 - Lin 12) =</v>
      </c>
      <c r="I175" s="470" t="str">
        <f t="shared" si="199"/>
        <v>= - 0 * 4,62% * SUM(Lin. 1 - Lin 12) =</v>
      </c>
      <c r="J175" s="470" t="str">
        <f t="shared" si="199"/>
        <v>= - 0 * 4,62% * SUM(Lin. 1 - Lin 12) =</v>
      </c>
      <c r="K175" s="470" t="str">
        <f t="shared" si="199"/>
        <v>= - 0 * 4,62% * SUM(Lin. 1 - Lin 12) =</v>
      </c>
      <c r="L175" s="470" t="str">
        <f t="shared" si="199"/>
        <v>= - 0 * 4,62% * SUM(Lin. 1 - Lin 12) =</v>
      </c>
      <c r="M175" s="470" t="str">
        <f t="shared" si="199"/>
        <v>= - 0 * 4,62% * SUM(Lin. 1 - Lin 12) =</v>
      </c>
      <c r="N175" s="470" t="str">
        <f t="shared" si="199"/>
        <v>= - 0 * 4,62% * SUM(Lin. 1 - Lin 12) =</v>
      </c>
      <c r="O175" s="470" t="str">
        <f t="shared" si="199"/>
        <v>= - 0 * 4,62% * SUM(Lin. 1 - Lin 12) =</v>
      </c>
      <c r="P175" s="470" t="str">
        <f t="shared" si="199"/>
        <v>= - 0 * 4,62% * SUM(Lin. 1 - Lin 12) =</v>
      </c>
      <c r="Q175" s="470" t="str">
        <f t="shared" si="199"/>
        <v>= - 0 * 4,62% * SUM(Lin. 1 - Lin 12) =</v>
      </c>
      <c r="R175" s="470" t="str">
        <f t="shared" si="199"/>
        <v>= - 0 * 4,62% * SUM(Lin. 1 - Lin 12) =</v>
      </c>
      <c r="S175" s="614" t="str">
        <f>"= - "&amp;MAX(0,MIN(S26,S27*1))+S30&amp;" * "&amp;IF(S9="JA","4,62%","4,8%")&amp;" * SUM(Lin. 1 - Lin 12)"&amp;" * "&amp;TEXT(S$4,"#0/#0")&amp;" ="</f>
        <v>= - 0 * 4,62% * SUM(Lin. 1 - Lin 12) * 1/1 =</v>
      </c>
      <c r="T175" s="614" t="str">
        <f t="shared" ref="T175:AD175" si="200">"= - "&amp;MAX(0,MIN(T26,T27*1))+T30&amp;" * "&amp;IF(T9="JA","4,62%","4,8%")&amp;" * SUM(Lin. 1 - Lin 12) ="</f>
        <v>= - 0 * 4,62% * SUM(Lin. 1 - Lin 12) =</v>
      </c>
      <c r="U175" s="614" t="str">
        <f t="shared" si="200"/>
        <v>= - 0 * 4,62% * SUM(Lin. 1 - Lin 12) =</v>
      </c>
      <c r="V175" s="614" t="str">
        <f t="shared" si="200"/>
        <v>= - 0 * 4,62% * SUM(Lin. 1 - Lin 12) =</v>
      </c>
      <c r="W175" s="614" t="str">
        <f t="shared" si="200"/>
        <v>= - 0 * 4,62% * SUM(Lin. 1 - Lin 12) =</v>
      </c>
      <c r="X175" s="614" t="str">
        <f t="shared" si="200"/>
        <v>= - 0 * 4,62% * SUM(Lin. 1 - Lin 12) =</v>
      </c>
      <c r="Y175" s="614" t="str">
        <f t="shared" si="200"/>
        <v>= - 0 * 4,62% * SUM(Lin. 1 - Lin 12) =</v>
      </c>
      <c r="Z175" s="614" t="str">
        <f t="shared" si="200"/>
        <v>= - 0 * 4,62% * SUM(Lin. 1 - Lin 12) =</v>
      </c>
      <c r="AA175" s="614" t="str">
        <f t="shared" si="200"/>
        <v>= - 0 * 4,62% * SUM(Lin. 1 - Lin 12) =</v>
      </c>
      <c r="AB175" s="614" t="str">
        <f t="shared" si="200"/>
        <v>= - 0 * 4,62% * SUM(Lin. 1 - Lin 12) =</v>
      </c>
      <c r="AC175" s="614" t="str">
        <f t="shared" si="200"/>
        <v>= - 0 * 4,62% * SUM(Lin. 1 - Lin 12) =</v>
      </c>
      <c r="AD175" s="614" t="str">
        <f t="shared" si="200"/>
        <v>= - 0 * 4,62% * SUM(Lin. 1 - Lin 12) =</v>
      </c>
    </row>
    <row r="176" spans="2:30" s="2" customFormat="1">
      <c r="B176" s="467">
        <v>16</v>
      </c>
      <c r="C176" s="468"/>
      <c r="D176" s="468"/>
      <c r="E176" s="468"/>
      <c r="F176" s="471" t="s">
        <v>267</v>
      </c>
      <c r="G176" s="470"/>
      <c r="H176" s="470" t="str">
        <f t="shared" ref="H176:O176" si="201">"= "&amp;IF(LEFT(H9)="N","( "&amp;H28&amp;" - "&amp;H12&amp;") * 4,8% * "&amp;H109&amp;" * "&amp;MAX((H26-H27),0)*H110,"( "&amp;H28&amp;" - "&amp;H12&amp;") * 4,62% * "&amp;H109&amp;" * "&amp;MAX((H26-H27),0))&amp;" ="</f>
        <v>= (  - 0) * 4,62% * 0 * 2 =</v>
      </c>
      <c r="I176" s="470" t="str">
        <f t="shared" si="201"/>
        <v>= (  - 0) * 4,62% * 0 * 5 =</v>
      </c>
      <c r="J176" s="470" t="str">
        <f t="shared" si="201"/>
        <v>= (  - 0) * 4,62% * 0 * 0 =</v>
      </c>
      <c r="K176" s="470" t="str">
        <f t="shared" si="201"/>
        <v>= (  - 0) * 4,62% * 0 * 0 =</v>
      </c>
      <c r="L176" s="470" t="str">
        <f t="shared" si="201"/>
        <v>= (  - 0) * 4,62% * 0 * 0 =</v>
      </c>
      <c r="M176" s="470" t="str">
        <f t="shared" si="201"/>
        <v>= (  - 0) * 4,62% * 0 * 5 =</v>
      </c>
      <c r="N176" s="470" t="str">
        <f t="shared" si="201"/>
        <v>= (  - 0) * 4,62% * 0 * 0 =</v>
      </c>
      <c r="O176" s="470" t="str">
        <f t="shared" si="201"/>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202">"= "&amp;IF(LEFT(T9)="N","( "&amp;T28&amp;" - "&amp;T12&amp;") * 4,8% * "&amp;T109&amp;" * "&amp;MAX((T26-T27),0)*T110,"( "&amp;T28&amp;" - "&amp;T12&amp;") * 4,62% * "&amp;T109&amp;" * "&amp;MAX((T26-T27),0))&amp;" ="</f>
        <v>= ( 0 - 0) * 4,62% * 0 * 2 =</v>
      </c>
      <c r="U176" s="614" t="str">
        <f t="shared" si="202"/>
        <v>= ( 0 - 0) * 4,62% * 0 * 5 =</v>
      </c>
      <c r="V176" s="614" t="str">
        <f t="shared" si="202"/>
        <v>= ( 0 - 0) * 4,62% * 0 * 0 =</v>
      </c>
      <c r="W176" s="614" t="str">
        <f t="shared" si="202"/>
        <v>= ( 0 - 0) * 4,62% * 0 * 0 =</v>
      </c>
      <c r="X176" s="614" t="str">
        <f t="shared" si="202"/>
        <v>= ( 0 - 0) * 4,62% * 0 * 0 =</v>
      </c>
      <c r="Y176" s="614" t="str">
        <f t="shared" si="202"/>
        <v>= ( 0 - 0) * 4,62% * 0 * 5 =</v>
      </c>
      <c r="Z176" s="614" t="str">
        <f t="shared" si="202"/>
        <v>= ( 0 - 0) * 4,62% * 0 * 0 =</v>
      </c>
      <c r="AA176" s="614" t="str">
        <f t="shared" si="202"/>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203">SUBSTITUTE(TRIM("=SUM("&amp;MAX(H36-8000,0)&amp;" "&amp;H37&amp;" "&amp;H38&amp;" "&amp;H39&amp;" "&amp;H40&amp;" "&amp;H42&amp;" "&amp;H43&amp;" "&amp;H44&amp;" "&amp;H45&amp;" "&amp;H46&amp;")")," ","; ")&amp;" ="</f>
        <v>=SUM(0; ) =</v>
      </c>
      <c r="I178" s="470" t="str">
        <f t="shared" si="203"/>
        <v>=SUM(0; ) =</v>
      </c>
      <c r="J178" s="470" t="str">
        <f t="shared" si="203"/>
        <v>=SUM(0; ) =</v>
      </c>
      <c r="K178" s="470" t="str">
        <f t="shared" si="203"/>
        <v>=SUM(0; ) =</v>
      </c>
      <c r="L178" s="470" t="str">
        <f t="shared" si="203"/>
        <v>=SUM(0; ) =</v>
      </c>
      <c r="M178" s="470" t="str">
        <f t="shared" si="203"/>
        <v>=SUM(0; ) =</v>
      </c>
      <c r="N178" s="470" t="str">
        <f t="shared" si="203"/>
        <v>=SUM(0; ) =</v>
      </c>
      <c r="O178" s="470" t="str">
        <f t="shared" si="203"/>
        <v>=SUM(0; ) =</v>
      </c>
      <c r="P178" s="470" t="str">
        <f t="shared" si="203"/>
        <v>=SUM(0; ) =</v>
      </c>
      <c r="Q178" s="470" t="str">
        <f t="shared" si="203"/>
        <v>=SUM(0; ) =</v>
      </c>
      <c r="R178" s="470" t="str">
        <f t="shared" si="203"/>
        <v>=SUM(0; ) =</v>
      </c>
      <c r="S178" s="614" t="str">
        <f>SUBSTITUTE(TRIM("=SUM("&amp;MAX(S36-8000,0)&amp;" "&amp;S37&amp;" "&amp;S38&amp;" "&amp;S39&amp;" "&amp;S40&amp;" "&amp;S42&amp;" "&amp;S43&amp;" "&amp;S44&amp;" "&amp;S45&amp;" "&amp;S46&amp;")")," ","; ")&amp;" ="</f>
        <v>=SUM(0; 0; 0; 0; 0; 0; 0; 0; 0; 0) =</v>
      </c>
      <c r="T178" s="614" t="str">
        <f t="shared" ref="T178:AD178" si="204">SUBSTITUTE(TRIM("=SUM("&amp;MAX(T36-8000,0)&amp;" "&amp;T37&amp;" "&amp;T38&amp;" "&amp;T39&amp;" "&amp;T40&amp;" "&amp;T42&amp;" "&amp;T43&amp;" "&amp;T44&amp;" "&amp;T45&amp;" "&amp;T46&amp;")")," ","; ")&amp;" ="</f>
        <v>=SUM(0; 0; 0; 0; 0; 0; 0; 0; 0; 0) =</v>
      </c>
      <c r="U178" s="614" t="str">
        <f t="shared" si="204"/>
        <v>=SUM(0; 0; 0; 0; 0; 0; 0; 0; 0; 0) =</v>
      </c>
      <c r="V178" s="614" t="str">
        <f t="shared" si="204"/>
        <v>=SUM(0; 0; 0; 0; 0; 0; 0; 0; 0; 0) =</v>
      </c>
      <c r="W178" s="614" t="str">
        <f t="shared" si="204"/>
        <v>=SUM(0; 0; 0; 0; 0; 0; 0; 0; 0; 0) =</v>
      </c>
      <c r="X178" s="614" t="str">
        <f t="shared" si="204"/>
        <v>=SUM(0; 0; 0; 0; 0; 0; 0; 0; 0; 0) =</v>
      </c>
      <c r="Y178" s="614" t="str">
        <f t="shared" si="204"/>
        <v>=SUM(0; 0; 0; 0; 0; 0; 0; 0; 0; 0) =</v>
      </c>
      <c r="Z178" s="614" t="str">
        <f t="shared" si="204"/>
        <v>=SUM(0; 0; 0; 0; 0; 0; 0; 0; 0; 0) =</v>
      </c>
      <c r="AA178" s="614" t="str">
        <f t="shared" si="204"/>
        <v>=SUM(0; 0; 0; 0; 0; 0; 0; 0; 0; 0) =</v>
      </c>
      <c r="AB178" s="614" t="str">
        <f t="shared" si="204"/>
        <v>=SUM(0; 0; 0; 0; 0; 0; 0; 0; 0; 0) =</v>
      </c>
      <c r="AC178" s="614" t="str">
        <f t="shared" si="204"/>
        <v>=SUM(0; 0; 0; 0; 0; 0; 0; 0; 0; 0) =</v>
      </c>
      <c r="AD178" s="614" t="str">
        <f t="shared" si="204"/>
        <v>=SUM(0; 0; 0; 0; 0; 0; 0; 0; 0; 0) =</v>
      </c>
    </row>
    <row r="179" spans="2:30" s="2" customFormat="1">
      <c r="B179" s="467">
        <f t="shared" si="174"/>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205">SUBSTITUTE(TRIM("=SUM("&amp;M33&amp;" * "&amp;$E33&amp;" "&amp;M34&amp;" * "&amp;$E34&amp;" "&amp;M35&amp;" "&amp;MIN(M36,8000)&amp;")")," ","; ")&amp;" ="</f>
        <v>=SUM(; *; *; 8000) =</v>
      </c>
      <c r="N179" s="472" t="str">
        <f t="shared" si="205"/>
        <v>=SUM(; *; *; 8000) =</v>
      </c>
      <c r="O179" s="472" t="str">
        <f t="shared" si="205"/>
        <v>=SUM(; *; *; 8000) =</v>
      </c>
      <c r="P179" s="472" t="str">
        <f t="shared" si="205"/>
        <v>=SUM(; *; *; 8000) =</v>
      </c>
      <c r="Q179" s="472" t="str">
        <f t="shared" si="205"/>
        <v>=SUM(; *; *; 8000) =</v>
      </c>
      <c r="R179" s="472" t="str">
        <f t="shared" si="205"/>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206">SUBSTITUTE(TRIM("=SUM("&amp;Y33&amp;" * "&amp;$E33&amp;" "&amp;Y34&amp;" * "&amp;$E34&amp;" "&amp;Y35&amp;" "&amp;MIN(Y36,8000)&amp;")")," ","; ")&amp;" ="</f>
        <v>=SUM(0; *; 0; *; 0; 0) =</v>
      </c>
      <c r="Z179" s="614" t="str">
        <f t="shared" si="206"/>
        <v>=SUM(0; *; 0; *; 0; 0) =</v>
      </c>
      <c r="AA179" s="614" t="str">
        <f t="shared" si="206"/>
        <v>=SUM(0; *; 0; *; 0; 0) =</v>
      </c>
      <c r="AB179" s="614" t="str">
        <f t="shared" si="206"/>
        <v>=SUM(0; *; 0; *; 0; 0) =</v>
      </c>
      <c r="AC179" s="614" t="str">
        <f t="shared" si="206"/>
        <v>=SUM(0; *; 0; *; 0; 0) =</v>
      </c>
      <c r="AD179" s="614" t="str">
        <f t="shared" si="206"/>
        <v>=SUM(0; *; 0; *; 0; 0) =</v>
      </c>
    </row>
    <row r="180" spans="2:30" s="2" customFormat="1">
      <c r="B180" s="467">
        <f t="shared" si="174"/>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174"/>
        <v>21</v>
      </c>
      <c r="C181" s="468"/>
      <c r="D181" s="468"/>
      <c r="E181" s="468"/>
      <c r="F181" s="469" t="s">
        <v>247</v>
      </c>
      <c r="G181" s="470" t="e">
        <f t="shared" ref="G181:AD181" si="207">"= "&amp;ROUND(VLOOKUP(G13,Skalalontabel12,7,0)*G$10,0)&amp;" / 12  * "&amp;TEXT(G$12,"0,0000")&amp;" * "&amp;G5&amp;"% / 3 ="</f>
        <v>#N/A</v>
      </c>
      <c r="H181" s="470" t="e">
        <f t="shared" si="207"/>
        <v>#N/A</v>
      </c>
      <c r="I181" s="470" t="e">
        <f t="shared" si="207"/>
        <v>#N/A</v>
      </c>
      <c r="J181" s="470" t="e">
        <f t="shared" si="207"/>
        <v>#N/A</v>
      </c>
      <c r="K181" s="470" t="e">
        <f t="shared" si="207"/>
        <v>#N/A</v>
      </c>
      <c r="L181" s="470" t="e">
        <f t="shared" si="207"/>
        <v>#N/A</v>
      </c>
      <c r="M181" s="470" t="e">
        <f t="shared" si="207"/>
        <v>#N/A</v>
      </c>
      <c r="N181" s="470" t="e">
        <f t="shared" si="207"/>
        <v>#N/A</v>
      </c>
      <c r="O181" s="470" t="e">
        <f t="shared" si="207"/>
        <v>#N/A</v>
      </c>
      <c r="P181" s="470" t="e">
        <f t="shared" si="207"/>
        <v>#N/A</v>
      </c>
      <c r="Q181" s="470" t="e">
        <f t="shared" si="207"/>
        <v>#N/A</v>
      </c>
      <c r="R181" s="470" t="e">
        <f t="shared" si="207"/>
        <v>#N/A</v>
      </c>
      <c r="S181" s="614" t="e">
        <f t="shared" si="207"/>
        <v>#N/A</v>
      </c>
      <c r="T181" s="614" t="e">
        <f t="shared" si="207"/>
        <v>#N/A</v>
      </c>
      <c r="U181" s="614" t="e">
        <f t="shared" si="207"/>
        <v>#N/A</v>
      </c>
      <c r="V181" s="614" t="e">
        <f t="shared" si="207"/>
        <v>#N/A</v>
      </c>
      <c r="W181" s="614" t="e">
        <f t="shared" si="207"/>
        <v>#N/A</v>
      </c>
      <c r="X181" s="614" t="e">
        <f t="shared" si="207"/>
        <v>#N/A</v>
      </c>
      <c r="Y181" s="614" t="e">
        <f t="shared" si="207"/>
        <v>#N/A</v>
      </c>
      <c r="Z181" s="614" t="e">
        <f t="shared" si="207"/>
        <v>#N/A</v>
      </c>
      <c r="AA181" s="614" t="e">
        <f t="shared" si="207"/>
        <v>#N/A</v>
      </c>
      <c r="AB181" s="614" t="e">
        <f t="shared" si="207"/>
        <v>#N/A</v>
      </c>
      <c r="AC181" s="614" t="e">
        <f t="shared" si="207"/>
        <v>#N/A</v>
      </c>
      <c r="AD181" s="614" t="e">
        <f t="shared" si="207"/>
        <v>#N/A</v>
      </c>
    </row>
    <row r="182" spans="2:30" s="2" customFormat="1">
      <c r="B182" s="467">
        <f t="shared" si="174"/>
        <v>22</v>
      </c>
      <c r="C182" s="468"/>
      <c r="D182" s="468"/>
      <c r="E182" s="468"/>
      <c r="F182" s="471" t="s">
        <v>300</v>
      </c>
      <c r="G182" s="470" t="str">
        <f t="shared" ref="G182:G191" si="208">IF($C52&gt;0,"= "&amp;G52&amp;" * "&amp;G$5&amp;"% / 3 =")</f>
        <v>= 0 * % / 3 =</v>
      </c>
      <c r="H182" s="470" t="str">
        <f t="shared" ref="H182:R182" si="209">IF($C52&gt;0,H52&amp;" * "&amp;H$5&amp;"% / 3 =")</f>
        <v>0 * 0% / 3 =</v>
      </c>
      <c r="I182" s="470" t="str">
        <f t="shared" si="209"/>
        <v>0 * 0% / 3 =</v>
      </c>
      <c r="J182" s="470" t="str">
        <f t="shared" si="209"/>
        <v>0 * 0% / 3 =</v>
      </c>
      <c r="K182" s="470" t="str">
        <f t="shared" si="209"/>
        <v>0 * 0% / 3 =</v>
      </c>
      <c r="L182" s="470" t="str">
        <f t="shared" si="209"/>
        <v>0 * 0% / 3 =</v>
      </c>
      <c r="M182" s="470" t="str">
        <f t="shared" si="209"/>
        <v>0 * 0% / 3 =</v>
      </c>
      <c r="N182" s="470" t="str">
        <f t="shared" si="209"/>
        <v>0 * 0% / 3 =</v>
      </c>
      <c r="O182" s="470" t="str">
        <f t="shared" si="209"/>
        <v>0 * 0% / 3 =</v>
      </c>
      <c r="P182" s="470" t="str">
        <f t="shared" si="209"/>
        <v>0 * 0% / 3 =</v>
      </c>
      <c r="Q182" s="470" t="str">
        <f t="shared" si="209"/>
        <v>0 * 0% / 3 =</v>
      </c>
      <c r="R182" s="470" t="str">
        <f t="shared" si="209"/>
        <v>0 * 0% / 3 =</v>
      </c>
      <c r="S182" s="614" t="str">
        <f>IF($C52&gt;0,"= "&amp;S52&amp;" * "&amp;S$5&amp;"% / 3 =")</f>
        <v>= 0 * 0% / 3 =</v>
      </c>
      <c r="T182" s="614" t="str">
        <f t="shared" ref="T182:AD182" si="210">IF($C52&gt;0,T52&amp;" * "&amp;T$5&amp;"% / 3 =")</f>
        <v>0 * 0% / 3 =</v>
      </c>
      <c r="U182" s="614" t="str">
        <f t="shared" si="210"/>
        <v>0 * 0% / 3 =</v>
      </c>
      <c r="V182" s="614" t="str">
        <f t="shared" si="210"/>
        <v>0 * 0% / 3 =</v>
      </c>
      <c r="W182" s="614" t="str">
        <f t="shared" si="210"/>
        <v>0 * 0% / 3 =</v>
      </c>
      <c r="X182" s="614" t="str">
        <f t="shared" si="210"/>
        <v>0 * 0% / 3 =</v>
      </c>
      <c r="Y182" s="614" t="str">
        <f t="shared" si="210"/>
        <v>0 * 0% / 3 =</v>
      </c>
      <c r="Z182" s="614" t="str">
        <f t="shared" si="210"/>
        <v>0 * 0% / 3 =</v>
      </c>
      <c r="AA182" s="614" t="str">
        <f t="shared" si="210"/>
        <v>0 * 0% / 3 =</v>
      </c>
      <c r="AB182" s="614" t="str">
        <f t="shared" si="210"/>
        <v>0 * 0% / 3 =</v>
      </c>
      <c r="AC182" s="614" t="str">
        <f t="shared" si="210"/>
        <v>0 * 0% / 3 =</v>
      </c>
      <c r="AD182" s="614" t="str">
        <f t="shared" si="210"/>
        <v>0 * 0% / 3 =</v>
      </c>
    </row>
    <row r="183" spans="2:30" s="2" customFormat="1">
      <c r="B183" s="467"/>
      <c r="C183" s="468"/>
      <c r="D183" s="468"/>
      <c r="E183" s="468"/>
      <c r="F183" s="471" t="s">
        <v>301</v>
      </c>
      <c r="G183" s="470" t="str">
        <f t="shared" si="208"/>
        <v>= 0 * % / 3 =</v>
      </c>
      <c r="H183" s="470" t="str">
        <f t="shared" ref="H183:R183" si="211">IF($C53&gt;0,"= "&amp;H53&amp;" * "&amp;H$5&amp;"% / 3 =")</f>
        <v>= 0 * 0% / 3 =</v>
      </c>
      <c r="I183" s="470" t="str">
        <f t="shared" si="211"/>
        <v>= 0 * 0% / 3 =</v>
      </c>
      <c r="J183" s="470" t="str">
        <f t="shared" si="211"/>
        <v>= 0 * 0% / 3 =</v>
      </c>
      <c r="K183" s="470" t="str">
        <f t="shared" si="211"/>
        <v>= 0 * 0% / 3 =</v>
      </c>
      <c r="L183" s="470" t="str">
        <f t="shared" si="211"/>
        <v>= 0 * 0% / 3 =</v>
      </c>
      <c r="M183" s="470" t="str">
        <f t="shared" si="211"/>
        <v>= 0 * 0% / 3 =</v>
      </c>
      <c r="N183" s="470" t="str">
        <f t="shared" si="211"/>
        <v>= 0 * 0% / 3 =</v>
      </c>
      <c r="O183" s="470" t="str">
        <f t="shared" si="211"/>
        <v>= 0 * 0% / 3 =</v>
      </c>
      <c r="P183" s="470" t="str">
        <f t="shared" si="211"/>
        <v>= 0 * 0% / 3 =</v>
      </c>
      <c r="Q183" s="470" t="str">
        <f t="shared" si="211"/>
        <v>= 0 * 0% / 3 =</v>
      </c>
      <c r="R183" s="470" t="str">
        <f t="shared" si="211"/>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208"/>
        <v>= 0 * % / 3 =</v>
      </c>
      <c r="H184" s="470" t="str">
        <f t="shared" ref="H184:R184" si="212">IF($C54&gt;0,H54&amp;" * "&amp;H$5&amp;"% / 3 =")</f>
        <v>0 * 0% / 3 =</v>
      </c>
      <c r="I184" s="470" t="str">
        <f t="shared" si="212"/>
        <v>0 * 0% / 3 =</v>
      </c>
      <c r="J184" s="470" t="str">
        <f t="shared" si="212"/>
        <v>0 * 0% / 3 =</v>
      </c>
      <c r="K184" s="470" t="str">
        <f t="shared" si="212"/>
        <v>0 * 0% / 3 =</v>
      </c>
      <c r="L184" s="470" t="str">
        <f t="shared" si="212"/>
        <v>0 * 0% / 3 =</v>
      </c>
      <c r="M184" s="470" t="str">
        <f t="shared" si="212"/>
        <v>0 * 0% / 3 =</v>
      </c>
      <c r="N184" s="470" t="str">
        <f t="shared" si="212"/>
        <v>0 * 0% / 3 =</v>
      </c>
      <c r="O184" s="470" t="str">
        <f t="shared" si="212"/>
        <v>0 * 0% / 3 =</v>
      </c>
      <c r="P184" s="470" t="str">
        <f t="shared" si="212"/>
        <v>0 * 0% / 3 =</v>
      </c>
      <c r="Q184" s="470" t="str">
        <f t="shared" si="212"/>
        <v>0 * 0% / 3 =</v>
      </c>
      <c r="R184" s="470" t="str">
        <f t="shared" si="212"/>
        <v>0 * 0% / 3 =</v>
      </c>
      <c r="S184" s="614" t="str">
        <f t="shared" ref="S184:S191" si="213">IF($C54&gt;0,"= "&amp;S54&amp;" * "&amp;S$5&amp;"% / 3 =")</f>
        <v>= 0 * 0% / 3 =</v>
      </c>
      <c r="T184" s="614" t="str">
        <f t="shared" ref="T184:AD184" si="214">IF($C54&gt;0,T54&amp;" * "&amp;T$5&amp;"% / 3 =")</f>
        <v>0 * 0% / 3 =</v>
      </c>
      <c r="U184" s="614" t="str">
        <f t="shared" si="214"/>
        <v>0 * 0% / 3 =</v>
      </c>
      <c r="V184" s="614" t="str">
        <f t="shared" si="214"/>
        <v>0 * 0% / 3 =</v>
      </c>
      <c r="W184" s="614" t="str">
        <f t="shared" si="214"/>
        <v>0 * 0% / 3 =</v>
      </c>
      <c r="X184" s="614" t="str">
        <f t="shared" si="214"/>
        <v>0 * 0% / 3 =</v>
      </c>
      <c r="Y184" s="614" t="str">
        <f t="shared" si="214"/>
        <v>0 * 0% / 3 =</v>
      </c>
      <c r="Z184" s="614" t="str">
        <f t="shared" si="214"/>
        <v>0 * 0% / 3 =</v>
      </c>
      <c r="AA184" s="614" t="str">
        <f t="shared" si="214"/>
        <v>0 * 0% / 3 =</v>
      </c>
      <c r="AB184" s="614" t="str">
        <f t="shared" si="214"/>
        <v>0 * 0% / 3 =</v>
      </c>
      <c r="AC184" s="614" t="str">
        <f t="shared" si="214"/>
        <v>0 * 0% / 3 =</v>
      </c>
      <c r="AD184" s="614" t="str">
        <f t="shared" si="214"/>
        <v>0 * 0% / 3 =</v>
      </c>
    </row>
    <row r="185" spans="2:30" s="2" customFormat="1">
      <c r="B185" s="467">
        <f t="shared" si="174"/>
        <v>24</v>
      </c>
      <c r="C185" s="468"/>
      <c r="D185" s="468"/>
      <c r="E185" s="468"/>
      <c r="F185" s="471" t="s">
        <v>65</v>
      </c>
      <c r="G185" s="470" t="str">
        <f t="shared" si="208"/>
        <v>= 0 * % / 3 =</v>
      </c>
      <c r="H185" s="470" t="str">
        <f t="shared" ref="H185:R185" si="215">IF($C55&gt;0,H55&amp;" * "&amp;H$5&amp;"% / 3 =")</f>
        <v>0 * 0% / 3 =</v>
      </c>
      <c r="I185" s="470" t="str">
        <f t="shared" si="215"/>
        <v>0 * 0% / 3 =</v>
      </c>
      <c r="J185" s="470" t="str">
        <f t="shared" si="215"/>
        <v>0 * 0% / 3 =</v>
      </c>
      <c r="K185" s="470" t="str">
        <f t="shared" si="215"/>
        <v>0 * 0% / 3 =</v>
      </c>
      <c r="L185" s="470" t="str">
        <f t="shared" si="215"/>
        <v>0 * 0% / 3 =</v>
      </c>
      <c r="M185" s="470" t="str">
        <f t="shared" si="215"/>
        <v>0 * 0% / 3 =</v>
      </c>
      <c r="N185" s="470" t="str">
        <f t="shared" si="215"/>
        <v>0 * 0% / 3 =</v>
      </c>
      <c r="O185" s="470" t="str">
        <f t="shared" si="215"/>
        <v>0 * 0% / 3 =</v>
      </c>
      <c r="P185" s="470" t="str">
        <f t="shared" si="215"/>
        <v>0 * 0% / 3 =</v>
      </c>
      <c r="Q185" s="470" t="str">
        <f t="shared" si="215"/>
        <v>0 * 0% / 3 =</v>
      </c>
      <c r="R185" s="470" t="str">
        <f t="shared" si="215"/>
        <v>0 * 0% / 3 =</v>
      </c>
      <c r="S185" s="614" t="str">
        <f t="shared" si="213"/>
        <v>= 0 * 0% / 3 =</v>
      </c>
      <c r="T185" s="614" t="str">
        <f t="shared" ref="T185:AD185" si="216">IF($C55&gt;0,T55&amp;" * "&amp;T$5&amp;"% / 3 =")</f>
        <v>0 * 0% / 3 =</v>
      </c>
      <c r="U185" s="614" t="str">
        <f t="shared" si="216"/>
        <v>0 * 0% / 3 =</v>
      </c>
      <c r="V185" s="614" t="str">
        <f t="shared" si="216"/>
        <v>0 * 0% / 3 =</v>
      </c>
      <c r="W185" s="614" t="str">
        <f t="shared" si="216"/>
        <v>0 * 0% / 3 =</v>
      </c>
      <c r="X185" s="614" t="str">
        <f t="shared" si="216"/>
        <v>0 * 0% / 3 =</v>
      </c>
      <c r="Y185" s="614" t="str">
        <f t="shared" si="216"/>
        <v>0 * 0% / 3 =</v>
      </c>
      <c r="Z185" s="614" t="str">
        <f t="shared" si="216"/>
        <v>0 * 0% / 3 =</v>
      </c>
      <c r="AA185" s="614" t="str">
        <f t="shared" si="216"/>
        <v>0 * 0% / 3 =</v>
      </c>
      <c r="AB185" s="614" t="str">
        <f t="shared" si="216"/>
        <v>0 * 0% / 3 =</v>
      </c>
      <c r="AC185" s="614" t="str">
        <f t="shared" si="216"/>
        <v>0 * 0% / 3 =</v>
      </c>
      <c r="AD185" s="614" t="str">
        <f t="shared" si="216"/>
        <v>0 * 0% / 3 =</v>
      </c>
    </row>
    <row r="186" spans="2:30" s="2" customFormat="1">
      <c r="B186" s="467">
        <f t="shared" si="174"/>
        <v>25</v>
      </c>
      <c r="C186" s="468"/>
      <c r="D186" s="468"/>
      <c r="E186" s="468"/>
      <c r="F186" s="471" t="s">
        <v>66</v>
      </c>
      <c r="G186" s="470" t="str">
        <f t="shared" si="208"/>
        <v>= 0 * % / 3 =</v>
      </c>
      <c r="H186" s="470" t="str">
        <f t="shared" ref="H186:R186" si="217">IF($C56&gt;0,H56&amp;" * "&amp;H$5&amp;"% / 3 =")</f>
        <v>0 * 0% / 3 =</v>
      </c>
      <c r="I186" s="470" t="str">
        <f t="shared" si="217"/>
        <v>0 * 0% / 3 =</v>
      </c>
      <c r="J186" s="470" t="str">
        <f t="shared" si="217"/>
        <v>0 * 0% / 3 =</v>
      </c>
      <c r="K186" s="470" t="str">
        <f t="shared" si="217"/>
        <v>0 * 0% / 3 =</v>
      </c>
      <c r="L186" s="470" t="str">
        <f t="shared" si="217"/>
        <v>0 * 0% / 3 =</v>
      </c>
      <c r="M186" s="470" t="str">
        <f t="shared" si="217"/>
        <v>0 * 0% / 3 =</v>
      </c>
      <c r="N186" s="470" t="str">
        <f t="shared" si="217"/>
        <v>0 * 0% / 3 =</v>
      </c>
      <c r="O186" s="470" t="str">
        <f t="shared" si="217"/>
        <v>0 * 0% / 3 =</v>
      </c>
      <c r="P186" s="470" t="str">
        <f t="shared" si="217"/>
        <v>0 * 0% / 3 =</v>
      </c>
      <c r="Q186" s="470" t="str">
        <f t="shared" si="217"/>
        <v>0 * 0% / 3 =</v>
      </c>
      <c r="R186" s="470" t="str">
        <f t="shared" si="217"/>
        <v>0 * 0% / 3 =</v>
      </c>
      <c r="S186" s="614" t="str">
        <f t="shared" si="213"/>
        <v>= 0 * 0% / 3 =</v>
      </c>
      <c r="T186" s="614" t="str">
        <f t="shared" ref="T186:AD186" si="218">IF($C56&gt;0,T56&amp;" * "&amp;T$5&amp;"% / 3 =")</f>
        <v>0 * 0% / 3 =</v>
      </c>
      <c r="U186" s="614" t="str">
        <f t="shared" si="218"/>
        <v>0 * 0% / 3 =</v>
      </c>
      <c r="V186" s="614" t="str">
        <f t="shared" si="218"/>
        <v>0 * 0% / 3 =</v>
      </c>
      <c r="W186" s="614" t="str">
        <f t="shared" si="218"/>
        <v>0 * 0% / 3 =</v>
      </c>
      <c r="X186" s="614" t="str">
        <f t="shared" si="218"/>
        <v>0 * 0% / 3 =</v>
      </c>
      <c r="Y186" s="614" t="str">
        <f t="shared" si="218"/>
        <v>0 * 0% / 3 =</v>
      </c>
      <c r="Z186" s="614" t="str">
        <f t="shared" si="218"/>
        <v>0 * 0% / 3 =</v>
      </c>
      <c r="AA186" s="614" t="str">
        <f t="shared" si="218"/>
        <v>0 * 0% / 3 =</v>
      </c>
      <c r="AB186" s="614" t="str">
        <f t="shared" si="218"/>
        <v>0 * 0% / 3 =</v>
      </c>
      <c r="AC186" s="614" t="str">
        <f t="shared" si="218"/>
        <v>0 * 0% / 3 =</v>
      </c>
      <c r="AD186" s="614" t="str">
        <f t="shared" si="218"/>
        <v>0 * 0% / 3 =</v>
      </c>
    </row>
    <row r="187" spans="2:30" s="2" customFormat="1">
      <c r="B187" s="467">
        <f t="shared" si="174"/>
        <v>26</v>
      </c>
      <c r="C187" s="468"/>
      <c r="D187" s="468"/>
      <c r="E187" s="468"/>
      <c r="F187" s="471" t="s">
        <v>17</v>
      </c>
      <c r="G187" s="470" t="str">
        <f t="shared" si="208"/>
        <v>= 0 * % / 3 =</v>
      </c>
      <c r="H187" s="470" t="str">
        <f t="shared" ref="H187:R187" si="219">IF($C57&gt;0,H57&amp;" * "&amp;H$5&amp;"% / 3 =")</f>
        <v>0 * 0% / 3 =</v>
      </c>
      <c r="I187" s="470" t="str">
        <f t="shared" si="219"/>
        <v>0 * 0% / 3 =</v>
      </c>
      <c r="J187" s="470" t="str">
        <f t="shared" si="219"/>
        <v>0 * 0% / 3 =</v>
      </c>
      <c r="K187" s="470" t="str">
        <f t="shared" si="219"/>
        <v>0 * 0% / 3 =</v>
      </c>
      <c r="L187" s="470" t="str">
        <f t="shared" si="219"/>
        <v>0 * 0% / 3 =</v>
      </c>
      <c r="M187" s="470" t="str">
        <f t="shared" si="219"/>
        <v>0 * 0% / 3 =</v>
      </c>
      <c r="N187" s="470" t="str">
        <f t="shared" si="219"/>
        <v>0 * 0% / 3 =</v>
      </c>
      <c r="O187" s="470" t="str">
        <f t="shared" si="219"/>
        <v>0 * 0% / 3 =</v>
      </c>
      <c r="P187" s="470" t="str">
        <f t="shared" si="219"/>
        <v>0 * 0% / 3 =</v>
      </c>
      <c r="Q187" s="470" t="str">
        <f t="shared" si="219"/>
        <v>0 * 0% / 3 =</v>
      </c>
      <c r="R187" s="470" t="str">
        <f t="shared" si="219"/>
        <v>0 * 0% / 3 =</v>
      </c>
      <c r="S187" s="614" t="str">
        <f t="shared" si="213"/>
        <v>= 0 * 0% / 3 =</v>
      </c>
      <c r="T187" s="614" t="str">
        <f t="shared" ref="T187:AD187" si="220">IF($C57&gt;0,T57&amp;" * "&amp;T$5&amp;"% / 3 =")</f>
        <v>0 * 0% / 3 =</v>
      </c>
      <c r="U187" s="614" t="str">
        <f t="shared" si="220"/>
        <v>0 * 0% / 3 =</v>
      </c>
      <c r="V187" s="614" t="str">
        <f t="shared" si="220"/>
        <v>0 * 0% / 3 =</v>
      </c>
      <c r="W187" s="614" t="str">
        <f t="shared" si="220"/>
        <v>0 * 0% / 3 =</v>
      </c>
      <c r="X187" s="614" t="str">
        <f t="shared" si="220"/>
        <v>0 * 0% / 3 =</v>
      </c>
      <c r="Y187" s="614" t="str">
        <f t="shared" si="220"/>
        <v>0 * 0% / 3 =</v>
      </c>
      <c r="Z187" s="614" t="str">
        <f t="shared" si="220"/>
        <v>0 * 0% / 3 =</v>
      </c>
      <c r="AA187" s="614" t="str">
        <f t="shared" si="220"/>
        <v>0 * 0% / 3 =</v>
      </c>
      <c r="AB187" s="614" t="str">
        <f t="shared" si="220"/>
        <v>0 * 0% / 3 =</v>
      </c>
      <c r="AC187" s="614" t="str">
        <f t="shared" si="220"/>
        <v>0 * 0% / 3 =</v>
      </c>
      <c r="AD187" s="614" t="str">
        <f t="shared" si="220"/>
        <v>0 * 0% / 3 =</v>
      </c>
    </row>
    <row r="188" spans="2:30" s="2" customFormat="1">
      <c r="B188" s="467">
        <f t="shared" si="174"/>
        <v>27</v>
      </c>
      <c r="C188" s="468"/>
      <c r="D188" s="468"/>
      <c r="E188" s="468"/>
      <c r="F188" s="471" t="s">
        <v>18</v>
      </c>
      <c r="G188" s="470" t="str">
        <f t="shared" si="208"/>
        <v>= 0 * % / 3 =</v>
      </c>
      <c r="H188" s="470" t="str">
        <f t="shared" ref="H188:R188" si="221">IF($C58&gt;0,H58&amp;" * "&amp;H$5&amp;"% / 3 =")</f>
        <v>0 * 0% / 3 =</v>
      </c>
      <c r="I188" s="470" t="str">
        <f t="shared" si="221"/>
        <v>0 * 0% / 3 =</v>
      </c>
      <c r="J188" s="470" t="str">
        <f t="shared" si="221"/>
        <v>0 * 0% / 3 =</v>
      </c>
      <c r="K188" s="470" t="str">
        <f t="shared" si="221"/>
        <v>0 * 0% / 3 =</v>
      </c>
      <c r="L188" s="470" t="str">
        <f t="shared" si="221"/>
        <v>0 * 0% / 3 =</v>
      </c>
      <c r="M188" s="470" t="str">
        <f t="shared" si="221"/>
        <v>0 * 0% / 3 =</v>
      </c>
      <c r="N188" s="470" t="str">
        <f t="shared" si="221"/>
        <v>0 * 0% / 3 =</v>
      </c>
      <c r="O188" s="470" t="str">
        <f t="shared" si="221"/>
        <v>0 * 0% / 3 =</v>
      </c>
      <c r="P188" s="470" t="str">
        <f t="shared" si="221"/>
        <v>0 * 0% / 3 =</v>
      </c>
      <c r="Q188" s="470" t="str">
        <f t="shared" si="221"/>
        <v>0 * 0% / 3 =</v>
      </c>
      <c r="R188" s="470" t="str">
        <f t="shared" si="221"/>
        <v>0 * 0% / 3 =</v>
      </c>
      <c r="S188" s="614" t="str">
        <f t="shared" si="213"/>
        <v>= 0 * 0% / 3 =</v>
      </c>
      <c r="T188" s="614" t="str">
        <f t="shared" ref="T188:AD188" si="222">IF($C58&gt;0,T58&amp;" * "&amp;T$5&amp;"% / 3 =")</f>
        <v>0 * 0% / 3 =</v>
      </c>
      <c r="U188" s="614" t="str">
        <f t="shared" si="222"/>
        <v>0 * 0% / 3 =</v>
      </c>
      <c r="V188" s="614" t="str">
        <f t="shared" si="222"/>
        <v>0 * 0% / 3 =</v>
      </c>
      <c r="W188" s="614" t="str">
        <f t="shared" si="222"/>
        <v>0 * 0% / 3 =</v>
      </c>
      <c r="X188" s="614" t="str">
        <f t="shared" si="222"/>
        <v>0 * 0% / 3 =</v>
      </c>
      <c r="Y188" s="614" t="str">
        <f t="shared" si="222"/>
        <v>0 * 0% / 3 =</v>
      </c>
      <c r="Z188" s="614" t="str">
        <f t="shared" si="222"/>
        <v>0 * 0% / 3 =</v>
      </c>
      <c r="AA188" s="614" t="str">
        <f t="shared" si="222"/>
        <v>0 * 0% / 3 =</v>
      </c>
      <c r="AB188" s="614" t="str">
        <f t="shared" si="222"/>
        <v>0 * 0% / 3 =</v>
      </c>
      <c r="AC188" s="614" t="str">
        <f t="shared" si="222"/>
        <v>0 * 0% / 3 =</v>
      </c>
      <c r="AD188" s="614" t="str">
        <f t="shared" si="222"/>
        <v>0 * 0% / 3 =</v>
      </c>
    </row>
    <row r="189" spans="2:30" s="2" customFormat="1">
      <c r="B189" s="467">
        <f t="shared" si="174"/>
        <v>28</v>
      </c>
      <c r="C189" s="468"/>
      <c r="D189" s="468"/>
      <c r="E189" s="468"/>
      <c r="F189" s="471" t="s">
        <v>19</v>
      </c>
      <c r="G189" s="470" t="str">
        <f t="shared" si="208"/>
        <v>= 0 * % / 3 =</v>
      </c>
      <c r="H189" s="470" t="str">
        <f t="shared" ref="H189:R189" si="223">IF($C59&gt;0,H59&amp;" * "&amp;H$5&amp;"% / 3 =")</f>
        <v>0 * 0% / 3 =</v>
      </c>
      <c r="I189" s="470" t="str">
        <f t="shared" si="223"/>
        <v>0 * 0% / 3 =</v>
      </c>
      <c r="J189" s="470" t="str">
        <f t="shared" si="223"/>
        <v>0 * 0% / 3 =</v>
      </c>
      <c r="K189" s="470" t="str">
        <f t="shared" si="223"/>
        <v>0 * 0% / 3 =</v>
      </c>
      <c r="L189" s="470" t="str">
        <f t="shared" si="223"/>
        <v>0 * 0% / 3 =</v>
      </c>
      <c r="M189" s="470" t="str">
        <f t="shared" si="223"/>
        <v>0 * 0% / 3 =</v>
      </c>
      <c r="N189" s="470" t="str">
        <f t="shared" si="223"/>
        <v>0 * 0% / 3 =</v>
      </c>
      <c r="O189" s="470" t="str">
        <f t="shared" si="223"/>
        <v>0 * 0% / 3 =</v>
      </c>
      <c r="P189" s="470" t="str">
        <f t="shared" si="223"/>
        <v>0 * 0% / 3 =</v>
      </c>
      <c r="Q189" s="470" t="str">
        <f t="shared" si="223"/>
        <v>0 * 0% / 3 =</v>
      </c>
      <c r="R189" s="470" t="str">
        <f t="shared" si="223"/>
        <v>0 * 0% / 3 =</v>
      </c>
      <c r="S189" s="614" t="str">
        <f t="shared" si="213"/>
        <v>= 0 * 0% / 3 =</v>
      </c>
      <c r="T189" s="614" t="str">
        <f t="shared" ref="T189:AD189" si="224">IF($C59&gt;0,T59&amp;" * "&amp;T$5&amp;"% / 3 =")</f>
        <v>0 * 0% / 3 =</v>
      </c>
      <c r="U189" s="614" t="str">
        <f t="shared" si="224"/>
        <v>0 * 0% / 3 =</v>
      </c>
      <c r="V189" s="614" t="str">
        <f t="shared" si="224"/>
        <v>0 * 0% / 3 =</v>
      </c>
      <c r="W189" s="614" t="str">
        <f t="shared" si="224"/>
        <v>0 * 0% / 3 =</v>
      </c>
      <c r="X189" s="614" t="str">
        <f t="shared" si="224"/>
        <v>0 * 0% / 3 =</v>
      </c>
      <c r="Y189" s="614" t="str">
        <f t="shared" si="224"/>
        <v>0 * 0% / 3 =</v>
      </c>
      <c r="Z189" s="614" t="str">
        <f t="shared" si="224"/>
        <v>0 * 0% / 3 =</v>
      </c>
      <c r="AA189" s="614" t="str">
        <f t="shared" si="224"/>
        <v>0 * 0% / 3 =</v>
      </c>
      <c r="AB189" s="614" t="str">
        <f t="shared" si="224"/>
        <v>0 * 0% / 3 =</v>
      </c>
      <c r="AC189" s="614" t="str">
        <f t="shared" si="224"/>
        <v>0 * 0% / 3 =</v>
      </c>
      <c r="AD189" s="614" t="str">
        <f t="shared" si="224"/>
        <v>0 * 0% / 3 =</v>
      </c>
    </row>
    <row r="190" spans="2:30" s="2" customFormat="1">
      <c r="B190" s="467">
        <f t="shared" si="174"/>
        <v>29</v>
      </c>
      <c r="C190" s="468"/>
      <c r="D190" s="468"/>
      <c r="E190" s="468"/>
      <c r="F190" s="471" t="s">
        <v>20</v>
      </c>
      <c r="G190" s="470" t="str">
        <f t="shared" si="208"/>
        <v>= 0 * % / 3 =</v>
      </c>
      <c r="H190" s="470" t="str">
        <f t="shared" ref="H190:R190" si="225">IF($C60&gt;0,H60&amp;" * "&amp;H$5&amp;"% / 3 =")</f>
        <v>0 * 0% / 3 =</v>
      </c>
      <c r="I190" s="470" t="str">
        <f t="shared" si="225"/>
        <v>0 * 0% / 3 =</v>
      </c>
      <c r="J190" s="470" t="str">
        <f t="shared" si="225"/>
        <v>0 * 0% / 3 =</v>
      </c>
      <c r="K190" s="470" t="str">
        <f t="shared" si="225"/>
        <v>0 * 0% / 3 =</v>
      </c>
      <c r="L190" s="470" t="str">
        <f t="shared" si="225"/>
        <v>0 * 0% / 3 =</v>
      </c>
      <c r="M190" s="470" t="str">
        <f t="shared" si="225"/>
        <v>0 * 0% / 3 =</v>
      </c>
      <c r="N190" s="470" t="str">
        <f t="shared" si="225"/>
        <v>0 * 0% / 3 =</v>
      </c>
      <c r="O190" s="470" t="str">
        <f t="shared" si="225"/>
        <v>0 * 0% / 3 =</v>
      </c>
      <c r="P190" s="470" t="str">
        <f t="shared" si="225"/>
        <v>0 * 0% / 3 =</v>
      </c>
      <c r="Q190" s="470" t="str">
        <f t="shared" si="225"/>
        <v>0 * 0% / 3 =</v>
      </c>
      <c r="R190" s="470" t="str">
        <f t="shared" si="225"/>
        <v>0 * 0% / 3 =</v>
      </c>
      <c r="S190" s="614" t="str">
        <f t="shared" si="213"/>
        <v>= 0 * 0% / 3 =</v>
      </c>
      <c r="T190" s="614" t="str">
        <f t="shared" ref="T190:AD190" si="226">IF($C60&gt;0,T60&amp;" * "&amp;T$5&amp;"% / 3 =")</f>
        <v>0 * 0% / 3 =</v>
      </c>
      <c r="U190" s="614" t="str">
        <f t="shared" si="226"/>
        <v>0 * 0% / 3 =</v>
      </c>
      <c r="V190" s="614" t="str">
        <f t="shared" si="226"/>
        <v>0 * 0% / 3 =</v>
      </c>
      <c r="W190" s="614" t="str">
        <f t="shared" si="226"/>
        <v>0 * 0% / 3 =</v>
      </c>
      <c r="X190" s="614" t="str">
        <f t="shared" si="226"/>
        <v>0 * 0% / 3 =</v>
      </c>
      <c r="Y190" s="614" t="str">
        <f t="shared" si="226"/>
        <v>0 * 0% / 3 =</v>
      </c>
      <c r="Z190" s="614" t="str">
        <f t="shared" si="226"/>
        <v>0 * 0% / 3 =</v>
      </c>
      <c r="AA190" s="614" t="str">
        <f t="shared" si="226"/>
        <v>0 * 0% / 3 =</v>
      </c>
      <c r="AB190" s="614" t="str">
        <f t="shared" si="226"/>
        <v>0 * 0% / 3 =</v>
      </c>
      <c r="AC190" s="614" t="str">
        <f t="shared" si="226"/>
        <v>0 * 0% / 3 =</v>
      </c>
      <c r="AD190" s="614" t="str">
        <f t="shared" si="226"/>
        <v>0 * 0% / 3 =</v>
      </c>
    </row>
    <row r="191" spans="2:30" s="2" customFormat="1">
      <c r="B191" s="467">
        <f t="shared" si="174"/>
        <v>30</v>
      </c>
      <c r="C191" s="468"/>
      <c r="D191" s="468"/>
      <c r="E191" s="468"/>
      <c r="F191" s="471" t="s">
        <v>0</v>
      </c>
      <c r="G191" s="470" t="str">
        <f t="shared" si="208"/>
        <v>= 0 * % / 3 =</v>
      </c>
      <c r="H191" s="470" t="str">
        <f t="shared" ref="H191:R191" si="227">IF($C61&gt;0,H61&amp;" * "&amp;H$5&amp;"% / 3 =")</f>
        <v>0 * 0% / 3 =</v>
      </c>
      <c r="I191" s="470" t="str">
        <f t="shared" si="227"/>
        <v>0 * 0% / 3 =</v>
      </c>
      <c r="J191" s="470" t="str">
        <f t="shared" si="227"/>
        <v>0 * 0% / 3 =</v>
      </c>
      <c r="K191" s="470" t="str">
        <f t="shared" si="227"/>
        <v>0 * 0% / 3 =</v>
      </c>
      <c r="L191" s="470" t="str">
        <f t="shared" si="227"/>
        <v>0 * 0% / 3 =</v>
      </c>
      <c r="M191" s="470" t="str">
        <f t="shared" si="227"/>
        <v>0 * 0% / 3 =</v>
      </c>
      <c r="N191" s="470" t="str">
        <f t="shared" si="227"/>
        <v>0 * 0% / 3 =</v>
      </c>
      <c r="O191" s="470" t="str">
        <f t="shared" si="227"/>
        <v>0 * 0% / 3 =</v>
      </c>
      <c r="P191" s="470" t="str">
        <f t="shared" si="227"/>
        <v>0 * 0% / 3 =</v>
      </c>
      <c r="Q191" s="470" t="str">
        <f t="shared" si="227"/>
        <v>0 * 0% / 3 =</v>
      </c>
      <c r="R191" s="470" t="str">
        <f t="shared" si="227"/>
        <v>0 * 0% / 3 =</v>
      </c>
      <c r="S191" s="614" t="str">
        <f t="shared" si="213"/>
        <v>= 0 * 0% / 3 =</v>
      </c>
      <c r="T191" s="614" t="str">
        <f t="shared" ref="T191:AD191" si="228">IF($C61&gt;0,T61&amp;" * "&amp;T$5&amp;"% / 3 =")</f>
        <v>0 * 0% / 3 =</v>
      </c>
      <c r="U191" s="614" t="str">
        <f t="shared" si="228"/>
        <v>0 * 0% / 3 =</v>
      </c>
      <c r="V191" s="614" t="str">
        <f t="shared" si="228"/>
        <v>0 * 0% / 3 =</v>
      </c>
      <c r="W191" s="614" t="str">
        <f t="shared" si="228"/>
        <v>0 * 0% / 3 =</v>
      </c>
      <c r="X191" s="614" t="str">
        <f t="shared" si="228"/>
        <v>0 * 0% / 3 =</v>
      </c>
      <c r="Y191" s="614" t="str">
        <f t="shared" si="228"/>
        <v>0 * 0% / 3 =</v>
      </c>
      <c r="Z191" s="614" t="str">
        <f t="shared" si="228"/>
        <v>0 * 0% / 3 =</v>
      </c>
      <c r="AA191" s="614" t="str">
        <f t="shared" si="228"/>
        <v>0 * 0% / 3 =</v>
      </c>
      <c r="AB191" s="614" t="str">
        <f t="shared" si="228"/>
        <v>0 * 0% / 3 =</v>
      </c>
      <c r="AC191" s="614" t="str">
        <f t="shared" si="228"/>
        <v>0 * 0% / 3 =</v>
      </c>
      <c r="AD191" s="614" t="str">
        <f t="shared" si="228"/>
        <v>0 * 0% / 3 =</v>
      </c>
    </row>
    <row r="192" spans="2:30" s="2" customFormat="1">
      <c r="B192" s="467">
        <f t="shared" si="174"/>
        <v>31</v>
      </c>
      <c r="C192" s="468"/>
      <c r="D192" s="468"/>
      <c r="E192" s="468"/>
      <c r="F192" s="471" t="s">
        <v>73</v>
      </c>
      <c r="G192" s="470" t="str">
        <f t="shared" ref="G192:R192" si="229">"= "&amp;G65&amp;" * "&amp;G$5&amp;"% / 3 ="</f>
        <v>= 0 * % / 3 =</v>
      </c>
      <c r="H192" s="470" t="str">
        <f t="shared" si="229"/>
        <v>= 0 * 0% / 3 =</v>
      </c>
      <c r="I192" s="470" t="str">
        <f t="shared" si="229"/>
        <v>= 0 * 0% / 3 =</v>
      </c>
      <c r="J192" s="470" t="str">
        <f t="shared" si="229"/>
        <v>= 0 * 0% / 3 =</v>
      </c>
      <c r="K192" s="470" t="str">
        <f t="shared" si="229"/>
        <v>= 0 * 0% / 3 =</v>
      </c>
      <c r="L192" s="470" t="str">
        <f t="shared" si="229"/>
        <v>= 0 * 0% / 3 =</v>
      </c>
      <c r="M192" s="470" t="str">
        <f t="shared" si="229"/>
        <v>= 0 * 0% / 3 =</v>
      </c>
      <c r="N192" s="470" t="str">
        <f t="shared" si="229"/>
        <v>= 0 * 0% / 3 =</v>
      </c>
      <c r="O192" s="470" t="str">
        <f t="shared" si="229"/>
        <v>= 0 * 0% / 3 =</v>
      </c>
      <c r="P192" s="470" t="str">
        <f t="shared" si="229"/>
        <v>= 0 * 0% / 3 =</v>
      </c>
      <c r="Q192" s="470" t="str">
        <f t="shared" si="229"/>
        <v>= 0 * 0% / 3 =</v>
      </c>
      <c r="R192" s="470" t="str">
        <f t="shared" si="229"/>
        <v>= 0 * 0% / 3 =</v>
      </c>
      <c r="S192" s="614" t="str">
        <f t="shared" ref="S192:AD192" si="230">"= "&amp;S65&amp;" * "&amp;S$5&amp;"% / 3 ="</f>
        <v>= 0 * 0% / 3 =</v>
      </c>
      <c r="T192" s="614" t="str">
        <f t="shared" si="230"/>
        <v>= 0 * 0% / 3 =</v>
      </c>
      <c r="U192" s="614" t="str">
        <f t="shared" si="230"/>
        <v>= 0 * 0% / 3 =</v>
      </c>
      <c r="V192" s="614" t="str">
        <f t="shared" si="230"/>
        <v>= 0 * 0% / 3 =</v>
      </c>
      <c r="W192" s="614" t="str">
        <f t="shared" si="230"/>
        <v>= 0 * 0% / 3 =</v>
      </c>
      <c r="X192" s="614" t="str">
        <f t="shared" si="230"/>
        <v>= 0 * 0% / 3 =</v>
      </c>
      <c r="Y192" s="614" t="str">
        <f t="shared" si="230"/>
        <v>= 0 * 0% / 3 =</v>
      </c>
      <c r="Z192" s="614" t="str">
        <f t="shared" si="230"/>
        <v>= 0 * 0% / 3 =</v>
      </c>
      <c r="AA192" s="614" t="str">
        <f t="shared" si="230"/>
        <v>= 0 * 0% / 3 =</v>
      </c>
      <c r="AB192" s="614" t="str">
        <f t="shared" si="230"/>
        <v>= 0 * 0% / 3 =</v>
      </c>
      <c r="AC192" s="614" t="str">
        <f t="shared" si="230"/>
        <v>= 0 * 0% / 3 =</v>
      </c>
      <c r="AD192" s="614" t="str">
        <f t="shared" si="230"/>
        <v>= 0 * 0% / 3 =</v>
      </c>
    </row>
    <row r="193" spans="2:30" s="2" customFormat="1">
      <c r="B193" s="467">
        <f t="shared" si="174"/>
        <v>32</v>
      </c>
      <c r="C193" s="468"/>
      <c r="D193" s="468"/>
      <c r="E193" s="468"/>
      <c r="F193" s="475" t="s">
        <v>11</v>
      </c>
      <c r="G193" s="470" t="str">
        <f t="shared" ref="G193:R193" si="231">"= "&amp;G66&amp;" * "&amp;G$5&amp;"% / 3 ="</f>
        <v>= 0 * % / 3 =</v>
      </c>
      <c r="H193" s="470" t="str">
        <f t="shared" si="231"/>
        <v>= 0 * 0% / 3 =</v>
      </c>
      <c r="I193" s="470" t="str">
        <f t="shared" si="231"/>
        <v>= 0 * 0% / 3 =</v>
      </c>
      <c r="J193" s="470" t="str">
        <f t="shared" si="231"/>
        <v>= 0 * 0% / 3 =</v>
      </c>
      <c r="K193" s="470" t="str">
        <f t="shared" si="231"/>
        <v>= 0 * 0% / 3 =</v>
      </c>
      <c r="L193" s="470" t="str">
        <f t="shared" si="231"/>
        <v>= 0 * 0% / 3 =</v>
      </c>
      <c r="M193" s="470" t="str">
        <f t="shared" si="231"/>
        <v>= 0 * 0% / 3 =</v>
      </c>
      <c r="N193" s="470" t="str">
        <f t="shared" si="231"/>
        <v>= 0 * 0% / 3 =</v>
      </c>
      <c r="O193" s="470" t="str">
        <f t="shared" si="231"/>
        <v>= 0 * 0% / 3 =</v>
      </c>
      <c r="P193" s="470" t="str">
        <f t="shared" si="231"/>
        <v>= 0 * 0% / 3 =</v>
      </c>
      <c r="Q193" s="470" t="str">
        <f t="shared" si="231"/>
        <v>= 0 * 0% / 3 =</v>
      </c>
      <c r="R193" s="470" t="str">
        <f t="shared" si="231"/>
        <v>= 0 * 0% / 3 =</v>
      </c>
      <c r="S193" s="614" t="str">
        <f t="shared" ref="S193:AD193" si="232">"= "&amp;S66&amp;" * "&amp;S$5&amp;"% / 3 ="</f>
        <v>= 0 * 0% / 3 =</v>
      </c>
      <c r="T193" s="614" t="str">
        <f t="shared" si="232"/>
        <v>= 0 * 0% / 3 =</v>
      </c>
      <c r="U193" s="614" t="str">
        <f t="shared" si="232"/>
        <v>= 0 * 0% / 3 =</v>
      </c>
      <c r="V193" s="614" t="str">
        <f t="shared" si="232"/>
        <v>= 0 * 0% / 3 =</v>
      </c>
      <c r="W193" s="614" t="str">
        <f t="shared" si="232"/>
        <v>= 0 * 0% / 3 =</v>
      </c>
      <c r="X193" s="614" t="str">
        <f t="shared" si="232"/>
        <v>= 0 * 0% / 3 =</v>
      </c>
      <c r="Y193" s="614" t="str">
        <f t="shared" si="232"/>
        <v>= 0 * 0% / 3 =</v>
      </c>
      <c r="Z193" s="614" t="str">
        <f t="shared" si="232"/>
        <v>= 0 * 0% / 3 =</v>
      </c>
      <c r="AA193" s="614" t="str">
        <f t="shared" si="232"/>
        <v>= 0 * 0% / 3 =</v>
      </c>
      <c r="AB193" s="614" t="str">
        <f t="shared" si="232"/>
        <v>= 0 * 0% / 3 =</v>
      </c>
      <c r="AC193" s="614" t="str">
        <f t="shared" si="232"/>
        <v>= 0 * 0% / 3 =</v>
      </c>
      <c r="AD193" s="614" t="str">
        <f t="shared" si="232"/>
        <v>= 0 * 0% / 3 =</v>
      </c>
    </row>
    <row r="194" spans="2:30" s="2" customFormat="1">
      <c r="B194" s="467">
        <f t="shared" si="174"/>
        <v>33</v>
      </c>
      <c r="C194" s="468"/>
      <c r="D194" s="468"/>
      <c r="E194" s="468"/>
      <c r="F194" s="473" t="s">
        <v>159</v>
      </c>
      <c r="G194" s="470" t="str">
        <f t="shared" ref="G194:AD194" si="233">SUBSTITUTE(TRIM("=SUM("&amp;IF($G38&gt;0,G38&amp;" ","")&amp;IF($C42&lt;&gt;"",G42&amp;" ","")&amp;IF($C43&lt;&gt;"",G43&amp;" ","")&amp;IF($C44&lt;&gt;"",G44&amp;" ","")&amp;IF($C45&lt;&gt;"",G45&amp;" ","")&amp;IF($C46&lt;&gt;"",G46,"")&amp;")")," ","; ")&amp;" * "&amp;G5&amp;"% / 3 ="</f>
        <v>=SUM(; ) * % / 3 =</v>
      </c>
      <c r="H194" s="470" t="str">
        <f t="shared" si="233"/>
        <v>=SUM(; ) * 0% / 3 =</v>
      </c>
      <c r="I194" s="470" t="str">
        <f t="shared" si="233"/>
        <v>=SUM(; ) * 0% / 3 =</v>
      </c>
      <c r="J194" s="470" t="str">
        <f t="shared" si="233"/>
        <v>=SUM(; ) * 0% / 3 =</v>
      </c>
      <c r="K194" s="470" t="str">
        <f t="shared" si="233"/>
        <v>=SUM(; ) * 0% / 3 =</v>
      </c>
      <c r="L194" s="470" t="str">
        <f t="shared" si="233"/>
        <v>=SUM(; ) * 0% / 3 =</v>
      </c>
      <c r="M194" s="470" t="str">
        <f t="shared" si="233"/>
        <v>=SUM(; ) * 0% / 3 =</v>
      </c>
      <c r="N194" s="470" t="str">
        <f t="shared" si="233"/>
        <v>=SUM(; ) * 0% / 3 =</v>
      </c>
      <c r="O194" s="470" t="str">
        <f t="shared" si="233"/>
        <v>=SUM(; ) * 0% / 3 =</v>
      </c>
      <c r="P194" s="470" t="str">
        <f t="shared" si="233"/>
        <v>=SUM(; ) * 0% / 3 =</v>
      </c>
      <c r="Q194" s="470" t="str">
        <f t="shared" si="233"/>
        <v>=SUM(; ) * 0% / 3 =</v>
      </c>
      <c r="R194" s="470" t="str">
        <f t="shared" si="233"/>
        <v>=SUM(; ) * 0% / 3 =</v>
      </c>
      <c r="S194" s="614" t="str">
        <f t="shared" si="233"/>
        <v>=SUM(0; 0; 0; ) * 0% / 3 =</v>
      </c>
      <c r="T194" s="614" t="str">
        <f t="shared" si="233"/>
        <v>=SUM(0; 0; 0; ) * 0% / 3 =</v>
      </c>
      <c r="U194" s="614" t="str">
        <f t="shared" si="233"/>
        <v>=SUM(0; 0; 0; ) * 0% / 3 =</v>
      </c>
      <c r="V194" s="614" t="str">
        <f t="shared" si="233"/>
        <v>=SUM(0; 0; 0; ) * 0% / 3 =</v>
      </c>
      <c r="W194" s="614" t="str">
        <f t="shared" si="233"/>
        <v>=SUM(0; 0; 0; ) * 0% / 3 =</v>
      </c>
      <c r="X194" s="614" t="str">
        <f t="shared" si="233"/>
        <v>=SUM(0; 0; 0; ) * 0% / 3 =</v>
      </c>
      <c r="Y194" s="614" t="str">
        <f t="shared" si="233"/>
        <v>=SUM(0; 0; 0; ) * 0% / 3 =</v>
      </c>
      <c r="Z194" s="614" t="str">
        <f t="shared" si="233"/>
        <v>=SUM(0; 0; 0; ) * 0% / 3 =</v>
      </c>
      <c r="AA194" s="614" t="str">
        <f t="shared" si="233"/>
        <v>=SUM(0; 0; 0; ) * 0% / 3 =</v>
      </c>
      <c r="AB194" s="614" t="str">
        <f t="shared" si="233"/>
        <v>=SUM(0; 0; 0; ) * 0% / 3 =</v>
      </c>
      <c r="AC194" s="614" t="str">
        <f t="shared" si="233"/>
        <v>=SUM(0; 0; 0; ) * 0% / 3 =</v>
      </c>
      <c r="AD194" s="614" t="str">
        <f t="shared" si="23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174"/>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174"/>
        <v>37</v>
      </c>
      <c r="C198" s="468"/>
      <c r="D198" s="468"/>
      <c r="E198" s="468"/>
      <c r="F198" s="477" t="s">
        <v>26</v>
      </c>
      <c r="G198" s="470" t="str">
        <f>"= SUM(Lin. 1 - Lin. 18) + SUM(Lin 22 - Lin23) - "&amp;G92&amp;" ="</f>
        <v>= SUM(Lin. 1 - Lin. 18) + SUM(Lin 22 - Lin23) - 0 =</v>
      </c>
      <c r="H198" s="470" t="str">
        <f t="shared" ref="H198:R198" si="234">"= SUM(Lin. 1 - Lin. 18) + SUM(Lin 22 - Lin23) - "&amp;H92&amp;" ="</f>
        <v>= SUM(Lin. 1 - Lin. 18) + SUM(Lin 22 - Lin23) - 0 =</v>
      </c>
      <c r="I198" s="470" t="str">
        <f t="shared" si="234"/>
        <v>= SUM(Lin. 1 - Lin. 18) + SUM(Lin 22 - Lin23) - 0 =</v>
      </c>
      <c r="J198" s="470" t="str">
        <f t="shared" si="234"/>
        <v>= SUM(Lin. 1 - Lin. 18) + SUM(Lin 22 - Lin23) - 0 =</v>
      </c>
      <c r="K198" s="470" t="str">
        <f t="shared" si="234"/>
        <v>= SUM(Lin. 1 - Lin. 18) + SUM(Lin 22 - Lin23) - 0 =</v>
      </c>
      <c r="L198" s="470" t="str">
        <f t="shared" si="234"/>
        <v>= SUM(Lin. 1 - Lin. 18) + SUM(Lin 22 - Lin23) - 0 =</v>
      </c>
      <c r="M198" s="470" t="str">
        <f t="shared" si="234"/>
        <v>= SUM(Lin. 1 - Lin. 18) + SUM(Lin 22 - Lin23) - 0 =</v>
      </c>
      <c r="N198" s="470" t="str">
        <f t="shared" si="234"/>
        <v>= SUM(Lin. 1 - Lin. 18) + SUM(Lin 22 - Lin23) - 0 =</v>
      </c>
      <c r="O198" s="470" t="str">
        <f t="shared" si="234"/>
        <v>= SUM(Lin. 1 - Lin. 18) + SUM(Lin 22 - Lin23) - 0 =</v>
      </c>
      <c r="P198" s="470" t="str">
        <f t="shared" si="234"/>
        <v>= SUM(Lin. 1 - Lin. 18) + SUM(Lin 22 - Lin23) - 0 =</v>
      </c>
      <c r="Q198" s="470" t="str">
        <f t="shared" si="234"/>
        <v>= SUM(Lin. 1 - Lin. 18) + SUM(Lin 22 - Lin23) - 0 =</v>
      </c>
      <c r="R198" s="470" t="str">
        <f t="shared" si="234"/>
        <v>= SUM(Lin. 1 - Lin. 18) + SUM(Lin 22 - Lin23) - 0 =</v>
      </c>
      <c r="S198" s="614" t="str">
        <f>"= SUM(Lin. 1 - Lin. 14) + SUM(Lin 19 - Lin28) - "&amp;S92&amp;" ="</f>
        <v>= SUM(Lin. 1 - Lin. 14) + SUM(Lin 19 - Lin28) - 0 =</v>
      </c>
      <c r="T198" s="614" t="str">
        <f t="shared" ref="T198:AD198" si="235">"= SUM(Lin. 1 - Lin. 14) + SUM(Lin 19 - Lin28) - "&amp;T92&amp;" ="</f>
        <v>= SUM(Lin. 1 - Lin. 14) + SUM(Lin 19 - Lin28) - 0 =</v>
      </c>
      <c r="U198" s="614" t="str">
        <f t="shared" si="235"/>
        <v>= SUM(Lin. 1 - Lin. 14) + SUM(Lin 19 - Lin28) - 0 =</v>
      </c>
      <c r="V198" s="614" t="str">
        <f t="shared" si="235"/>
        <v>= SUM(Lin. 1 - Lin. 14) + SUM(Lin 19 - Lin28) - 0 =</v>
      </c>
      <c r="W198" s="614" t="str">
        <f t="shared" si="235"/>
        <v>= SUM(Lin. 1 - Lin. 14) + SUM(Lin 19 - Lin28) - 0 =</v>
      </c>
      <c r="X198" s="614" t="str">
        <f t="shared" si="235"/>
        <v>= SUM(Lin. 1 - Lin. 14) + SUM(Lin 19 - Lin28) - 0 =</v>
      </c>
      <c r="Y198" s="614" t="str">
        <f t="shared" si="235"/>
        <v>= SUM(Lin. 1 - Lin. 14) + SUM(Lin 19 - Lin28) - 0 =</v>
      </c>
      <c r="Z198" s="614" t="str">
        <f t="shared" si="235"/>
        <v>= SUM(Lin. 1 - Lin. 14) + SUM(Lin 19 - Lin28) - 0 =</v>
      </c>
      <c r="AA198" s="614" t="str">
        <f t="shared" si="235"/>
        <v>= SUM(Lin. 1 - Lin. 14) + SUM(Lin 19 - Lin28) - 0 =</v>
      </c>
      <c r="AB198" s="614" t="str">
        <f t="shared" si="235"/>
        <v>= SUM(Lin. 1 - Lin. 14) + SUM(Lin 19 - Lin28) - 0 =</v>
      </c>
      <c r="AC198" s="614" t="str">
        <f t="shared" si="235"/>
        <v>= SUM(Lin. 1 - Lin. 14) + SUM(Lin 19 - Lin28) - 0 =</v>
      </c>
      <c r="AD198" s="614" t="str">
        <f t="shared" si="235"/>
        <v>= SUM(Lin. 1 - Lin. 14) + SUM(Lin 19 - Lin28) - 0 =</v>
      </c>
    </row>
    <row r="199" spans="2:30" s="2" customFormat="1">
      <c r="B199" s="467">
        <f t="shared" si="174"/>
        <v>38</v>
      </c>
      <c r="C199" s="468"/>
      <c r="D199" s="468"/>
      <c r="E199" s="468"/>
      <c r="F199" s="478" t="s">
        <v>27</v>
      </c>
      <c r="G199" s="470" t="str">
        <f>"= "&amp;G93&amp;" * 8% (afrundet) ="</f>
        <v>= 0 * 8% (afrundet) =</v>
      </c>
      <c r="H199" s="470" t="str">
        <f t="shared" ref="H199:R199" si="236">"= "&amp;H93&amp;" * 8% (afrundet) ="</f>
        <v>= 0 * 8% (afrundet) =</v>
      </c>
      <c r="I199" s="470" t="str">
        <f t="shared" si="236"/>
        <v>= 0 * 8% (afrundet) =</v>
      </c>
      <c r="J199" s="470" t="str">
        <f t="shared" si="236"/>
        <v>= 0 * 8% (afrundet) =</v>
      </c>
      <c r="K199" s="470" t="str">
        <f t="shared" si="236"/>
        <v>= 0 * 8% (afrundet) =</v>
      </c>
      <c r="L199" s="470" t="str">
        <f t="shared" si="236"/>
        <v>= 0 * 8% (afrundet) =</v>
      </c>
      <c r="M199" s="470" t="str">
        <f t="shared" si="236"/>
        <v>= 0 * 8% (afrundet) =</v>
      </c>
      <c r="N199" s="470" t="str">
        <f t="shared" si="236"/>
        <v>= 0 * 8% (afrundet) =</v>
      </c>
      <c r="O199" s="470" t="str">
        <f t="shared" si="236"/>
        <v>= 0 * 8% (afrundet) =</v>
      </c>
      <c r="P199" s="470" t="str">
        <f t="shared" si="236"/>
        <v>= 0 * 8% (afrundet) =</v>
      </c>
      <c r="Q199" s="470" t="str">
        <f t="shared" si="236"/>
        <v>= 0 * 8% (afrundet) =</v>
      </c>
      <c r="R199" s="470" t="str">
        <f t="shared" si="236"/>
        <v>= 0 * 8% (afrundet) =</v>
      </c>
      <c r="S199" s="614" t="str">
        <f>"= "&amp;S93&amp;" * 8% (afrundet) ="</f>
        <v>= 0 * 8% (afrundet) =</v>
      </c>
      <c r="T199" s="614" t="str">
        <f t="shared" ref="T199:AD199" si="237">"= "&amp;T93&amp;" * 8% (afrundet) ="</f>
        <v>= 0 * 8% (afrundet) =</v>
      </c>
      <c r="U199" s="614" t="str">
        <f t="shared" si="237"/>
        <v>= 0 * 8% (afrundet) =</v>
      </c>
      <c r="V199" s="614" t="str">
        <f t="shared" si="237"/>
        <v>= 0 * 8% (afrundet) =</v>
      </c>
      <c r="W199" s="614" t="str">
        <f t="shared" si="237"/>
        <v>= 0 * 8% (afrundet) =</v>
      </c>
      <c r="X199" s="614" t="str">
        <f t="shared" si="237"/>
        <v>= 0 * 8% (afrundet) =</v>
      </c>
      <c r="Y199" s="614" t="str">
        <f t="shared" si="237"/>
        <v>= 0 * 8% (afrundet) =</v>
      </c>
      <c r="Z199" s="614" t="str">
        <f t="shared" si="237"/>
        <v>= 0 * 8% (afrundet) =</v>
      </c>
      <c r="AA199" s="614" t="str">
        <f t="shared" si="237"/>
        <v>= 0 * 8% (afrundet) =</v>
      </c>
      <c r="AB199" s="614" t="str">
        <f t="shared" si="237"/>
        <v>= 0 * 8% (afrundet) =</v>
      </c>
      <c r="AC199" s="614" t="str">
        <f t="shared" si="237"/>
        <v>= 0 * 8% (afrundet) =</v>
      </c>
      <c r="AD199" s="614" t="str">
        <f t="shared" si="237"/>
        <v>= 0 * 8% (afrundet) =</v>
      </c>
    </row>
    <row r="200" spans="2:30" s="2" customFormat="1">
      <c r="B200" s="467">
        <f t="shared" si="174"/>
        <v>39</v>
      </c>
      <c r="C200" s="468"/>
      <c r="D200" s="468"/>
      <c r="E200" s="468"/>
      <c r="F200" s="478" t="s">
        <v>28</v>
      </c>
      <c r="G200" s="470" t="str">
        <f>"= "&amp;G93&amp;" - "&amp;G94&amp;" ="</f>
        <v>= 0 - 0 =</v>
      </c>
      <c r="H200" s="470" t="str">
        <f t="shared" ref="H200:R200" si="238">"= "&amp;H93&amp;" - "&amp;H94&amp;" ="</f>
        <v>= 0 - 0 =</v>
      </c>
      <c r="I200" s="470" t="str">
        <f t="shared" si="238"/>
        <v>= 0 - 0 =</v>
      </c>
      <c r="J200" s="470" t="str">
        <f t="shared" si="238"/>
        <v>= 0 - 0 =</v>
      </c>
      <c r="K200" s="470" t="str">
        <f t="shared" si="238"/>
        <v>= 0 - 0 =</v>
      </c>
      <c r="L200" s="470" t="str">
        <f t="shared" si="238"/>
        <v>= 0 - 0 =</v>
      </c>
      <c r="M200" s="470" t="str">
        <f t="shared" si="238"/>
        <v>= 0 - 0 =</v>
      </c>
      <c r="N200" s="470" t="str">
        <f t="shared" si="238"/>
        <v>= 0 - 0 =</v>
      </c>
      <c r="O200" s="470" t="str">
        <f t="shared" si="238"/>
        <v>= 0 - 0 =</v>
      </c>
      <c r="P200" s="470" t="str">
        <f t="shared" si="238"/>
        <v>= 0 - 0 =</v>
      </c>
      <c r="Q200" s="470" t="str">
        <f t="shared" si="238"/>
        <v>= 0 - 0 =</v>
      </c>
      <c r="R200" s="470" t="str">
        <f t="shared" si="238"/>
        <v>= 0 - 0 =</v>
      </c>
      <c r="S200" s="614" t="str">
        <f>"= "&amp;S93&amp;" - "&amp;S94&amp;" ="</f>
        <v>= 0 - 0 =</v>
      </c>
      <c r="T200" s="614" t="str">
        <f t="shared" ref="T200:AD200" si="239">"= "&amp;T93&amp;" - "&amp;T94&amp;" ="</f>
        <v>= 0 - 0 =</v>
      </c>
      <c r="U200" s="614" t="str">
        <f t="shared" si="239"/>
        <v>= 0 - 0 =</v>
      </c>
      <c r="V200" s="614" t="str">
        <f t="shared" si="239"/>
        <v>= 0 - 0 =</v>
      </c>
      <c r="W200" s="614" t="str">
        <f t="shared" si="239"/>
        <v>= 0 - 0 =</v>
      </c>
      <c r="X200" s="614" t="str">
        <f t="shared" si="239"/>
        <v>= 0 - 0 =</v>
      </c>
      <c r="Y200" s="614" t="str">
        <f t="shared" si="239"/>
        <v>= 0 - 0 =</v>
      </c>
      <c r="Z200" s="614" t="str">
        <f t="shared" si="239"/>
        <v>= 0 - 0 =</v>
      </c>
      <c r="AA200" s="614" t="str">
        <f t="shared" si="239"/>
        <v>= 0 - 0 =</v>
      </c>
      <c r="AB200" s="614" t="str">
        <f t="shared" si="239"/>
        <v>= 0 - 0 =</v>
      </c>
      <c r="AC200" s="614" t="str">
        <f t="shared" si="239"/>
        <v>= 0 - 0 =</v>
      </c>
      <c r="AD200" s="614" t="str">
        <f t="shared" si="239"/>
        <v>= 0 - 0 =</v>
      </c>
    </row>
    <row r="201" spans="2:30" s="2" customFormat="1">
      <c r="B201" s="467">
        <f t="shared" si="174"/>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174"/>
        <v>41</v>
      </c>
      <c r="C202" s="468"/>
      <c r="D202" s="468"/>
      <c r="E202" s="468"/>
      <c r="F202" s="478" t="s">
        <v>29</v>
      </c>
      <c r="G202" s="470" t="str">
        <f>"= ("&amp;G95&amp;" - "&amp;G32&amp;") (afrundet) * "&amp;G31&amp;" / 100 ="</f>
        <v>= (0 - ) (afrundet) *  / 100 =</v>
      </c>
      <c r="H202" s="470" t="str">
        <f t="shared" ref="H202:R202" si="240">"= ("&amp;H95&amp;" - "&amp;H32&amp;") (afrundet) * "&amp;H31&amp;" / 100 ="</f>
        <v>= (0 - 0) (afrundet) * 0 / 100 =</v>
      </c>
      <c r="I202" s="470" t="str">
        <f t="shared" si="240"/>
        <v>= (0 - 0) (afrundet) * 0 / 100 =</v>
      </c>
      <c r="J202" s="470" t="str">
        <f t="shared" si="240"/>
        <v>= (0 - 0) (afrundet) * 0 / 100 =</v>
      </c>
      <c r="K202" s="470" t="str">
        <f t="shared" si="240"/>
        <v>= (0 - 0) (afrundet) * 0 / 100 =</v>
      </c>
      <c r="L202" s="470" t="str">
        <f t="shared" si="240"/>
        <v>= (0 - 0) (afrundet) * 0 / 100 =</v>
      </c>
      <c r="M202" s="470" t="str">
        <f t="shared" si="240"/>
        <v>= (0 - 0) (afrundet) * 0 / 100 =</v>
      </c>
      <c r="N202" s="470" t="str">
        <f t="shared" si="240"/>
        <v>= (0 - 0) (afrundet) * 0 / 100 =</v>
      </c>
      <c r="O202" s="470" t="str">
        <f t="shared" si="240"/>
        <v>= (0 - 0) (afrundet) * 0 / 100 =</v>
      </c>
      <c r="P202" s="470" t="str">
        <f t="shared" si="240"/>
        <v>= (0 - 0) (afrundet) * 0 / 100 =</v>
      </c>
      <c r="Q202" s="470" t="str">
        <f t="shared" si="240"/>
        <v>= (0 - 0) (afrundet) * 0 / 100 =</v>
      </c>
      <c r="R202" s="470" t="str">
        <f t="shared" si="240"/>
        <v>= (0 - 0) (afrundet) * 0 / 100 =</v>
      </c>
      <c r="S202" s="614" t="str">
        <f>"= ("&amp;S95&amp;" - "&amp;S32&amp;") (afrundet) * "&amp;S31&amp;" / 100 ="</f>
        <v>= (0 - 0) (afrundet) * 0 / 100 =</v>
      </c>
      <c r="T202" s="614" t="str">
        <f t="shared" ref="T202:AD202" si="241">"= ("&amp;T95&amp;" - "&amp;T32&amp;") (afrundet) * "&amp;T31&amp;" / 100 ="</f>
        <v>= (0 - 0) (afrundet) * 0 / 100 =</v>
      </c>
      <c r="U202" s="614" t="str">
        <f t="shared" si="241"/>
        <v>= (0 - 0) (afrundet) * 0 / 100 =</v>
      </c>
      <c r="V202" s="614" t="str">
        <f t="shared" si="241"/>
        <v>= (0 - 0) (afrundet) * 0 / 100 =</v>
      </c>
      <c r="W202" s="614" t="str">
        <f t="shared" si="241"/>
        <v>= (0 - 0) (afrundet) * 0 / 100 =</v>
      </c>
      <c r="X202" s="614" t="str">
        <f t="shared" si="241"/>
        <v>= (0 - 0) (afrundet) * 0 / 100 =</v>
      </c>
      <c r="Y202" s="614" t="str">
        <f t="shared" si="241"/>
        <v>= (0 - 0) (afrundet) * 0 / 100 =</v>
      </c>
      <c r="Z202" s="614" t="str">
        <f t="shared" si="241"/>
        <v>= (0 - 0) (afrundet) * 0 / 100 =</v>
      </c>
      <c r="AA202" s="614" t="str">
        <f t="shared" si="241"/>
        <v>= (0 - 0) (afrundet) * 0 / 100 =</v>
      </c>
      <c r="AB202" s="614" t="str">
        <f t="shared" si="241"/>
        <v>= (0 - 0) (afrundet) * 0 / 100 =</v>
      </c>
      <c r="AC202" s="614" t="str">
        <f t="shared" si="241"/>
        <v>= (0 - 0) (afrundet) * 0 / 100 =</v>
      </c>
      <c r="AD202" s="614" t="str">
        <f t="shared" si="241"/>
        <v>= (0 - 0) (afrundet) * 0 / 100 =</v>
      </c>
    </row>
    <row r="203" spans="2:30" s="2" customFormat="1">
      <c r="B203" s="467">
        <f t="shared" si="174"/>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174"/>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174"/>
        <v>44</v>
      </c>
      <c r="C205" s="468"/>
      <c r="D205" s="468"/>
      <c r="E205" s="468"/>
      <c r="F205" s="478" t="s">
        <v>134</v>
      </c>
      <c r="G205" s="470" t="str">
        <f>"= Lin. 43 ="</f>
        <v>= Lin. 43 =</v>
      </c>
      <c r="H205" s="470" t="str">
        <f t="shared" ref="H205:AD205" si="242">"= Lin. 43 ="</f>
        <v>= Lin. 43 =</v>
      </c>
      <c r="I205" s="470" t="str">
        <f t="shared" si="242"/>
        <v>= Lin. 43 =</v>
      </c>
      <c r="J205" s="470" t="str">
        <f t="shared" si="242"/>
        <v>= Lin. 43 =</v>
      </c>
      <c r="K205" s="470" t="str">
        <f t="shared" si="242"/>
        <v>= Lin. 43 =</v>
      </c>
      <c r="L205" s="470" t="str">
        <f t="shared" si="242"/>
        <v>= Lin. 43 =</v>
      </c>
      <c r="M205" s="470" t="str">
        <f t="shared" si="242"/>
        <v>= Lin. 43 =</v>
      </c>
      <c r="N205" s="470" t="str">
        <f t="shared" si="242"/>
        <v>= Lin. 43 =</v>
      </c>
      <c r="O205" s="470" t="str">
        <f t="shared" si="242"/>
        <v>= Lin. 43 =</v>
      </c>
      <c r="P205" s="470" t="str">
        <f t="shared" si="242"/>
        <v>= Lin. 43 =</v>
      </c>
      <c r="Q205" s="470" t="str">
        <f t="shared" si="242"/>
        <v>= Lin. 43 =</v>
      </c>
      <c r="R205" s="470" t="str">
        <f t="shared" si="242"/>
        <v>= Lin. 43 =</v>
      </c>
      <c r="S205" s="614" t="str">
        <f>"= Lin. 43 ="</f>
        <v>= Lin. 43 =</v>
      </c>
      <c r="T205" s="614" t="str">
        <f t="shared" si="242"/>
        <v>= Lin. 43 =</v>
      </c>
      <c r="U205" s="614" t="str">
        <f t="shared" si="242"/>
        <v>= Lin. 43 =</v>
      </c>
      <c r="V205" s="614" t="str">
        <f t="shared" si="242"/>
        <v>= Lin. 43 =</v>
      </c>
      <c r="W205" s="614" t="str">
        <f t="shared" si="242"/>
        <v>= Lin. 43 =</v>
      </c>
      <c r="X205" s="614" t="str">
        <f t="shared" si="242"/>
        <v>= Lin. 43 =</v>
      </c>
      <c r="Y205" s="614" t="str">
        <f t="shared" si="242"/>
        <v>= Lin. 43 =</v>
      </c>
      <c r="Z205" s="614" t="str">
        <f t="shared" si="242"/>
        <v>= Lin. 43 =</v>
      </c>
      <c r="AA205" s="614" t="str">
        <f t="shared" si="242"/>
        <v>= Lin. 43 =</v>
      </c>
      <c r="AB205" s="614" t="str">
        <f t="shared" si="242"/>
        <v>= Lin. 43 =</v>
      </c>
      <c r="AC205" s="614" t="str">
        <f t="shared" si="242"/>
        <v>= Lin. 43 =</v>
      </c>
      <c r="AD205" s="614" t="str">
        <f t="shared" si="242"/>
        <v>= Lin. 43 =</v>
      </c>
    </row>
    <row r="206" spans="2:30" s="2" customFormat="1">
      <c r="B206" s="467">
        <f t="shared" si="174"/>
        <v>45</v>
      </c>
      <c r="C206" s="468"/>
      <c r="D206" s="468"/>
      <c r="E206" s="468"/>
      <c r="F206" s="478" t="s">
        <v>165</v>
      </c>
      <c r="G206" s="470" t="str">
        <f>"= Lin. 43 * 2 ="</f>
        <v>= Lin. 43 * 2 =</v>
      </c>
      <c r="H206" s="470" t="str">
        <f t="shared" ref="H206:AD206" si="243">"= Lin. 43 * 2 ="</f>
        <v>= Lin. 43 * 2 =</v>
      </c>
      <c r="I206" s="470" t="str">
        <f t="shared" si="243"/>
        <v>= Lin. 43 * 2 =</v>
      </c>
      <c r="J206" s="470" t="str">
        <f t="shared" si="243"/>
        <v>= Lin. 43 * 2 =</v>
      </c>
      <c r="K206" s="470" t="str">
        <f t="shared" si="243"/>
        <v>= Lin. 43 * 2 =</v>
      </c>
      <c r="L206" s="470" t="str">
        <f t="shared" si="243"/>
        <v>= Lin. 43 * 2 =</v>
      </c>
      <c r="M206" s="470" t="str">
        <f t="shared" si="243"/>
        <v>= Lin. 43 * 2 =</v>
      </c>
      <c r="N206" s="470" t="str">
        <f t="shared" si="243"/>
        <v>= Lin. 43 * 2 =</v>
      </c>
      <c r="O206" s="470" t="str">
        <f t="shared" si="243"/>
        <v>= Lin. 43 * 2 =</v>
      </c>
      <c r="P206" s="470" t="str">
        <f t="shared" si="243"/>
        <v>= Lin. 43 * 2 =</v>
      </c>
      <c r="Q206" s="470" t="str">
        <f t="shared" si="243"/>
        <v>= Lin. 43 * 2 =</v>
      </c>
      <c r="R206" s="470" t="str">
        <f t="shared" si="243"/>
        <v>= Lin. 43 * 2 =</v>
      </c>
      <c r="S206" s="614" t="str">
        <f>"= Lin. 43 * 2 ="</f>
        <v>= Lin. 43 * 2 =</v>
      </c>
      <c r="T206" s="614" t="str">
        <f t="shared" si="243"/>
        <v>= Lin. 43 * 2 =</v>
      </c>
      <c r="U206" s="614" t="str">
        <f t="shared" si="243"/>
        <v>= Lin. 43 * 2 =</v>
      </c>
      <c r="V206" s="614" t="str">
        <f t="shared" si="243"/>
        <v>= Lin. 43 * 2 =</v>
      </c>
      <c r="W206" s="614" t="str">
        <f t="shared" si="243"/>
        <v>= Lin. 43 * 2 =</v>
      </c>
      <c r="X206" s="614" t="str">
        <f t="shared" si="243"/>
        <v>= Lin. 43 * 2 =</v>
      </c>
      <c r="Y206" s="614" t="str">
        <f t="shared" si="243"/>
        <v>= Lin. 43 * 2 =</v>
      </c>
      <c r="Z206" s="614" t="str">
        <f t="shared" si="243"/>
        <v>= Lin. 43 * 2 =</v>
      </c>
      <c r="AA206" s="614" t="str">
        <f t="shared" si="243"/>
        <v>= Lin. 43 * 2 =</v>
      </c>
      <c r="AB206" s="614" t="str">
        <f t="shared" si="243"/>
        <v>= Lin. 43 * 2 =</v>
      </c>
      <c r="AC206" s="614" t="str">
        <f t="shared" si="243"/>
        <v>= Lin. 43 * 2 =</v>
      </c>
      <c r="AD206" s="614" t="str">
        <f t="shared" si="243"/>
        <v>= Lin. 43 * 2 =</v>
      </c>
    </row>
    <row r="207" spans="2:30" s="2" customFormat="1">
      <c r="B207" s="467">
        <f t="shared" si="174"/>
        <v>46</v>
      </c>
      <c r="C207" s="468"/>
      <c r="D207" s="468"/>
      <c r="E207" s="468"/>
      <c r="F207" s="478" t="s">
        <v>13</v>
      </c>
      <c r="G207" s="470" t="str">
        <f>"= Lin. 44 * 2 ="</f>
        <v>= Lin. 44 * 2 =</v>
      </c>
      <c r="H207" s="470" t="str">
        <f t="shared" ref="H207:AD207" si="244">"= Lin. 44 * 2 ="</f>
        <v>= Lin. 44 * 2 =</v>
      </c>
      <c r="I207" s="470" t="str">
        <f t="shared" si="244"/>
        <v>= Lin. 44 * 2 =</v>
      </c>
      <c r="J207" s="470" t="str">
        <f t="shared" si="244"/>
        <v>= Lin. 44 * 2 =</v>
      </c>
      <c r="K207" s="470" t="str">
        <f t="shared" si="244"/>
        <v>= Lin. 44 * 2 =</v>
      </c>
      <c r="L207" s="470" t="str">
        <f t="shared" si="244"/>
        <v>= Lin. 44 * 2 =</v>
      </c>
      <c r="M207" s="470" t="str">
        <f t="shared" si="244"/>
        <v>= Lin. 44 * 2 =</v>
      </c>
      <c r="N207" s="470" t="str">
        <f t="shared" si="244"/>
        <v>= Lin. 44 * 2 =</v>
      </c>
      <c r="O207" s="470" t="str">
        <f t="shared" si="244"/>
        <v>= Lin. 44 * 2 =</v>
      </c>
      <c r="P207" s="470" t="str">
        <f t="shared" si="244"/>
        <v>= Lin. 44 * 2 =</v>
      </c>
      <c r="Q207" s="470" t="str">
        <f t="shared" si="244"/>
        <v>= Lin. 44 * 2 =</v>
      </c>
      <c r="R207" s="470" t="str">
        <f t="shared" si="244"/>
        <v>= Lin. 44 * 2 =</v>
      </c>
      <c r="S207" s="614" t="str">
        <f>"= Lin. 44 * 2 ="</f>
        <v>= Lin. 44 * 2 =</v>
      </c>
      <c r="T207" s="614" t="str">
        <f t="shared" si="244"/>
        <v>= Lin. 44 * 2 =</v>
      </c>
      <c r="U207" s="614" t="str">
        <f t="shared" si="244"/>
        <v>= Lin. 44 * 2 =</v>
      </c>
      <c r="V207" s="614" t="str">
        <f t="shared" si="244"/>
        <v>= Lin. 44 * 2 =</v>
      </c>
      <c r="W207" s="614" t="str">
        <f t="shared" si="244"/>
        <v>= Lin. 44 * 2 =</v>
      </c>
      <c r="X207" s="614" t="str">
        <f t="shared" si="244"/>
        <v>= Lin. 44 * 2 =</v>
      </c>
      <c r="Y207" s="614" t="str">
        <f t="shared" si="244"/>
        <v>= Lin. 44 * 2 =</v>
      </c>
      <c r="Z207" s="614" t="str">
        <f t="shared" si="244"/>
        <v>= Lin. 44 * 2 =</v>
      </c>
      <c r="AA207" s="614" t="str">
        <f t="shared" si="244"/>
        <v>= Lin. 44 * 2 =</v>
      </c>
      <c r="AB207" s="614" t="str">
        <f t="shared" si="244"/>
        <v>= Lin. 44 * 2 =</v>
      </c>
      <c r="AC207" s="614" t="str">
        <f t="shared" si="244"/>
        <v>= Lin. 44 * 2 =</v>
      </c>
      <c r="AD207" s="614" t="str">
        <f t="shared" si="244"/>
        <v>= Lin. 44 * 2 =</v>
      </c>
    </row>
    <row r="208" spans="2:30" s="2" customFormat="1">
      <c r="B208" s="467">
        <f t="shared" si="174"/>
        <v>47</v>
      </c>
      <c r="C208" s="468"/>
      <c r="D208" s="468"/>
      <c r="E208" s="468"/>
      <c r="F208" s="478" t="s">
        <v>164</v>
      </c>
      <c r="G208" s="470" t="str">
        <f>"= Lin. 51 + Lin. 52 ="</f>
        <v>= Lin. 51 + Lin. 52 =</v>
      </c>
      <c r="H208" s="470" t="str">
        <f t="shared" ref="H208:AD208" si="245">"= Lin. 51 + Lin. 52 ="</f>
        <v>= Lin. 51 + Lin. 52 =</v>
      </c>
      <c r="I208" s="470" t="str">
        <f t="shared" si="245"/>
        <v>= Lin. 51 + Lin. 52 =</v>
      </c>
      <c r="J208" s="470" t="str">
        <f t="shared" si="245"/>
        <v>= Lin. 51 + Lin. 52 =</v>
      </c>
      <c r="K208" s="470" t="str">
        <f t="shared" si="245"/>
        <v>= Lin. 51 + Lin. 52 =</v>
      </c>
      <c r="L208" s="470" t="str">
        <f t="shared" si="245"/>
        <v>= Lin. 51 + Lin. 52 =</v>
      </c>
      <c r="M208" s="470" t="str">
        <f t="shared" si="245"/>
        <v>= Lin. 51 + Lin. 52 =</v>
      </c>
      <c r="N208" s="470" t="str">
        <f t="shared" si="245"/>
        <v>= Lin. 51 + Lin. 52 =</v>
      </c>
      <c r="O208" s="470" t="str">
        <f t="shared" si="245"/>
        <v>= Lin. 51 + Lin. 52 =</v>
      </c>
      <c r="P208" s="470" t="str">
        <f t="shared" si="245"/>
        <v>= Lin. 51 + Lin. 52 =</v>
      </c>
      <c r="Q208" s="470" t="str">
        <f t="shared" si="245"/>
        <v>= Lin. 51 + Lin. 52 =</v>
      </c>
      <c r="R208" s="470" t="str">
        <f t="shared" si="245"/>
        <v>= Lin. 51 + Lin. 52 =</v>
      </c>
      <c r="S208" s="614" t="str">
        <f>"= Lin. 51 + Lin. 52 ="</f>
        <v>= Lin. 51 + Lin. 52 =</v>
      </c>
      <c r="T208" s="614" t="str">
        <f t="shared" si="245"/>
        <v>= Lin. 51 + Lin. 52 =</v>
      </c>
      <c r="U208" s="614" t="str">
        <f t="shared" si="245"/>
        <v>= Lin. 51 + Lin. 52 =</v>
      </c>
      <c r="V208" s="614" t="str">
        <f t="shared" si="245"/>
        <v>= Lin. 51 + Lin. 52 =</v>
      </c>
      <c r="W208" s="614" t="str">
        <f t="shared" si="245"/>
        <v>= Lin. 51 + Lin. 52 =</v>
      </c>
      <c r="X208" s="614" t="str">
        <f t="shared" si="245"/>
        <v>= Lin. 51 + Lin. 52 =</v>
      </c>
      <c r="Y208" s="614" t="str">
        <f t="shared" si="245"/>
        <v>= Lin. 51 + Lin. 52 =</v>
      </c>
      <c r="Z208" s="614" t="str">
        <f t="shared" si="245"/>
        <v>= Lin. 51 + Lin. 52 =</v>
      </c>
      <c r="AA208" s="614" t="str">
        <f t="shared" si="245"/>
        <v>= Lin. 51 + Lin. 52 =</v>
      </c>
      <c r="AB208" s="614" t="str">
        <f t="shared" si="245"/>
        <v>= Lin. 51 + Lin. 52 =</v>
      </c>
      <c r="AC208" s="614" t="str">
        <f t="shared" si="245"/>
        <v>= Lin. 51 + Lin. 52 =</v>
      </c>
      <c r="AD208" s="614" t="str">
        <f t="shared" si="245"/>
        <v>= Lin. 51 + Lin. 52 =</v>
      </c>
    </row>
    <row r="209" spans="2:30" s="2" customFormat="1">
      <c r="B209" s="467">
        <f t="shared" si="174"/>
        <v>48</v>
      </c>
      <c r="C209" s="468"/>
      <c r="D209" s="468"/>
      <c r="E209" s="468"/>
      <c r="F209" s="478" t="s">
        <v>35</v>
      </c>
      <c r="G209" s="470" t="str">
        <f>"= Lin. 44 + Lin. 53 ="</f>
        <v>= Lin. 44 + Lin. 53 =</v>
      </c>
      <c r="H209" s="470" t="str">
        <f t="shared" ref="H209:AD209" si="246">"= Lin. 44 + Lin. 53 ="</f>
        <v>= Lin. 44 + Lin. 53 =</v>
      </c>
      <c r="I209" s="470" t="str">
        <f t="shared" si="246"/>
        <v>= Lin. 44 + Lin. 53 =</v>
      </c>
      <c r="J209" s="470" t="str">
        <f t="shared" si="246"/>
        <v>= Lin. 44 + Lin. 53 =</v>
      </c>
      <c r="K209" s="470" t="str">
        <f t="shared" si="246"/>
        <v>= Lin. 44 + Lin. 53 =</v>
      </c>
      <c r="L209" s="470" t="str">
        <f t="shared" si="246"/>
        <v>= Lin. 44 + Lin. 53 =</v>
      </c>
      <c r="M209" s="470" t="str">
        <f t="shared" si="246"/>
        <v>= Lin. 44 + Lin. 53 =</v>
      </c>
      <c r="N209" s="470" t="str">
        <f t="shared" si="246"/>
        <v>= Lin. 44 + Lin. 53 =</v>
      </c>
      <c r="O209" s="470" t="str">
        <f t="shared" si="246"/>
        <v>= Lin. 44 + Lin. 53 =</v>
      </c>
      <c r="P209" s="470" t="str">
        <f t="shared" si="246"/>
        <v>= Lin. 44 + Lin. 53 =</v>
      </c>
      <c r="Q209" s="470" t="str">
        <f t="shared" si="246"/>
        <v>= Lin. 44 + Lin. 53 =</v>
      </c>
      <c r="R209" s="470" t="str">
        <f t="shared" si="246"/>
        <v>= Lin. 44 + Lin. 53 =</v>
      </c>
      <c r="S209" s="614" t="str">
        <f>"= Lin. 44 + Lin. 53 ="</f>
        <v>= Lin. 44 + Lin. 53 =</v>
      </c>
      <c r="T209" s="614" t="str">
        <f t="shared" si="246"/>
        <v>= Lin. 44 + Lin. 53 =</v>
      </c>
      <c r="U209" s="614" t="str">
        <f t="shared" si="246"/>
        <v>= Lin. 44 + Lin. 53 =</v>
      </c>
      <c r="V209" s="614" t="str">
        <f t="shared" si="246"/>
        <v>= Lin. 44 + Lin. 53 =</v>
      </c>
      <c r="W209" s="614" t="str">
        <f t="shared" si="246"/>
        <v>= Lin. 44 + Lin. 53 =</v>
      </c>
      <c r="X209" s="614" t="str">
        <f t="shared" si="246"/>
        <v>= Lin. 44 + Lin. 53 =</v>
      </c>
      <c r="Y209" s="614" t="str">
        <f t="shared" si="246"/>
        <v>= Lin. 44 + Lin. 53 =</v>
      </c>
      <c r="Z209" s="614" t="str">
        <f t="shared" si="246"/>
        <v>= Lin. 44 + Lin. 53 =</v>
      </c>
      <c r="AA209" s="614" t="str">
        <f t="shared" si="246"/>
        <v>= Lin. 44 + Lin. 53 =</v>
      </c>
      <c r="AB209" s="614" t="str">
        <f t="shared" si="246"/>
        <v>= Lin. 44 + Lin. 53 =</v>
      </c>
      <c r="AC209" s="614" t="str">
        <f t="shared" si="246"/>
        <v>= Lin. 44 + Lin. 53 =</v>
      </c>
      <c r="AD209" s="614" t="str">
        <f t="shared" si="246"/>
        <v>= Lin. 44 + Lin. 53 =</v>
      </c>
    </row>
    <row r="210" spans="2:30" s="2" customFormat="1">
      <c r="B210" s="467">
        <f t="shared" si="174"/>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174"/>
        <v>50</v>
      </c>
      <c r="C211" s="468"/>
      <c r="D211" s="468"/>
      <c r="E211" s="468"/>
      <c r="F211" s="479" t="s">
        <v>70</v>
      </c>
      <c r="G211" s="470" t="str">
        <f>"= "&amp;G74&amp;" - ( "&amp;G97&amp;" + "&amp;G92&amp;" + "&amp;G94&amp;" + "&amp;G105&amp;") - SUM(lin 57 : 59) ="</f>
        <v>= 0 - ( 0 + 0 + 0 + 0) - SUM(lin 57 : 59) =</v>
      </c>
      <c r="H211" s="470" t="str">
        <f t="shared" ref="H211:R211" si="247">"= "&amp;H74&amp;" - ( "&amp;H97&amp;" + "&amp;H92&amp;" + "&amp;H94&amp;" + "&amp;H105&amp;") - SUM(lin 57 : 59) ="</f>
        <v>= 0 - ( 0 + 0 + 0 + 0) - SUM(lin 57 : 59) =</v>
      </c>
      <c r="I211" s="470" t="str">
        <f t="shared" si="247"/>
        <v>= 0 - ( 0 + 0 + 0 + 0) - SUM(lin 57 : 59) =</v>
      </c>
      <c r="J211" s="470" t="str">
        <f t="shared" si="247"/>
        <v>= 0 - ( 0 + 0 + 0 + 0) - SUM(lin 57 : 59) =</v>
      </c>
      <c r="K211" s="470" t="str">
        <f t="shared" si="247"/>
        <v>= 0 - ( 0 + 0 + 0 + 0) - SUM(lin 57 : 59) =</v>
      </c>
      <c r="L211" s="470" t="str">
        <f t="shared" si="247"/>
        <v>= 0 - ( 0 + 0 + 0 + 0) - SUM(lin 57 : 59) =</v>
      </c>
      <c r="M211" s="470" t="str">
        <f t="shared" si="247"/>
        <v>= 0 - ( 0 + 0 + 0 + 0) - SUM(lin 57 : 59) =</v>
      </c>
      <c r="N211" s="470" t="str">
        <f t="shared" si="247"/>
        <v>= 0 - ( 0 + 0 + 0 + 0) - SUM(lin 57 : 59) =</v>
      </c>
      <c r="O211" s="470" t="str">
        <f t="shared" si="247"/>
        <v>= 0 - ( 0 + 0 + 0 + 0) - SUM(lin 57 : 59) =</v>
      </c>
      <c r="P211" s="470" t="str">
        <f t="shared" si="247"/>
        <v>= 0 - ( 0 + 0 + 0 + 0) - SUM(lin 57 : 59) =</v>
      </c>
      <c r="Q211" s="470" t="str">
        <f t="shared" si="247"/>
        <v>= 0 - ( 0 + 0 + 0 + 0) - SUM(lin 57 : 59) =</v>
      </c>
      <c r="R211" s="470" t="str">
        <f t="shared" si="247"/>
        <v>= 0 - ( 0 + 0 + 0 + 0) - SUM(lin 57 : 59) =</v>
      </c>
      <c r="S211" s="614" t="str">
        <f>"= "&amp;S74&amp;" - ( "&amp;S97&amp;" + "&amp;S92&amp;" + "&amp;S94&amp;" + "&amp;S105&amp;") - SUM(lin 57 : 59) ="</f>
        <v>= 0 - ( 0 + 0 + 0 + 0) - SUM(lin 57 : 59) =</v>
      </c>
      <c r="T211" s="614" t="str">
        <f t="shared" ref="T211:AD211" si="248">"= "&amp;T74&amp;" - ( "&amp;T97&amp;" + "&amp;T92&amp;" + "&amp;T94&amp;" + "&amp;T105&amp;") - SUM(lin 57 : 59) ="</f>
        <v>= 0 - ( 0 + 0 + 0 + 0) - SUM(lin 57 : 59) =</v>
      </c>
      <c r="U211" s="614" t="str">
        <f t="shared" si="248"/>
        <v>= 0 - ( 0 + 0 + 0 + 0) - SUM(lin 57 : 59) =</v>
      </c>
      <c r="V211" s="614" t="str">
        <f t="shared" si="248"/>
        <v>= 0 - ( 0 + 0 + 0 + 0) - SUM(lin 57 : 59) =</v>
      </c>
      <c r="W211" s="614" t="str">
        <f t="shared" si="248"/>
        <v>= 0 - ( 0 + 0 + 0 + 0) - SUM(lin 57 : 59) =</v>
      </c>
      <c r="X211" s="614" t="str">
        <f t="shared" si="248"/>
        <v>= 0 - ( 0 + 0 + 0 + 0) - SUM(lin 57 : 59) =</v>
      </c>
      <c r="Y211" s="614" t="str">
        <f t="shared" si="248"/>
        <v>= 0 - ( 0 + 0 + 0 + 0) - SUM(lin 57 : 59) =</v>
      </c>
      <c r="Z211" s="614" t="str">
        <f t="shared" si="248"/>
        <v>= 0 - ( 0 + 0 + 0 + 0) - SUM(lin 57 : 59) =</v>
      </c>
      <c r="AA211" s="614" t="str">
        <f t="shared" si="248"/>
        <v>= 0 - ( 0 + 0 + 0 + 0) - SUM(lin 57 : 59) =</v>
      </c>
      <c r="AB211" s="614" t="str">
        <f t="shared" si="248"/>
        <v>= 0 - ( 0 + 0 + 0 + 0) - SUM(lin 57 : 59) =</v>
      </c>
      <c r="AC211" s="614" t="str">
        <f t="shared" si="248"/>
        <v>= 0 - ( 0 + 0 + 0 + 0) - SUM(lin 57 : 59) =</v>
      </c>
      <c r="AD211" s="614" t="str">
        <f t="shared" si="248"/>
        <v>= 0 - ( 0 + 0 + 0 + 0) - SUM(lin 57 : 59) =</v>
      </c>
    </row>
    <row r="212" spans="2:30" s="2" customFormat="1" ht="14">
      <c r="B212" s="467">
        <f t="shared" si="174"/>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11:R11" xr:uid="{00000000-0002-0000-0800-000000000000}">
      <formula1>$AF$4:$AF$10</formula1>
    </dataValidation>
    <dataValidation type="list" allowBlank="1" showInputMessage="1" showErrorMessage="1" sqref="G6:R8" xr:uid="{DBFE4316-A577-EC41-96A0-AA645719CE5A}">
      <formula1>$AF$17:$AF$18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Grundlon12!$A$3:$A$62</xm:f>
          </x14:formula1>
          <xm:sqref>H13:R13</xm:sqref>
        </x14:dataValidation>
        <x14:dataValidation type="list" allowBlank="1" showInputMessage="1" showErrorMessage="1" xr:uid="{00000000-0002-0000-0800-000002000000}">
          <x14:formula1>
            <xm:f>Grundlon12!$G$93:$G$96</xm:f>
          </x14:formula1>
          <xm:sqref>G36:R36</xm:sqref>
        </x14:dataValidation>
        <x14:dataValidation type="list" allowBlank="1" showInputMessage="1" showErrorMessage="1" xr:uid="{429DB36B-F195-4C41-B2C0-E21F6D76E95E}">
          <x14:formula1>
            <xm:f>Grundlon12!$A$4:$A$58</xm:f>
          </x14:formula1>
          <xm:sqref>G13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9687C-8918-6F4C-865F-D217DC54A8D6}">
  <sheetPr codeName="Ark10">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G54" sqref="G54"/>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2</v>
      </c>
      <c r="H1" s="175" t="str">
        <f>G1</f>
        <v>R</v>
      </c>
      <c r="I1" s="175" t="str">
        <f t="shared" ref="I1:R2" si="0">H1</f>
        <v>R</v>
      </c>
      <c r="J1" s="175" t="str">
        <f t="shared" si="0"/>
        <v>R</v>
      </c>
      <c r="K1" s="175" t="str">
        <f t="shared" si="0"/>
        <v>R</v>
      </c>
      <c r="L1" s="175" t="str">
        <f t="shared" si="0"/>
        <v>R</v>
      </c>
      <c r="M1" s="175" t="str">
        <f t="shared" si="0"/>
        <v>R</v>
      </c>
      <c r="N1" s="175" t="str">
        <f t="shared" si="0"/>
        <v>R</v>
      </c>
      <c r="O1" s="175" t="str">
        <f t="shared" si="0"/>
        <v>R</v>
      </c>
      <c r="P1" s="175" t="str">
        <f t="shared" si="0"/>
        <v>R</v>
      </c>
      <c r="Q1" s="175" t="str">
        <f t="shared" si="0"/>
        <v>R</v>
      </c>
      <c r="R1" s="175" t="str">
        <f t="shared" si="0"/>
        <v>R</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ref="H15" si="11">G15</f>
        <v>0</v>
      </c>
      <c r="I15" s="216">
        <f t="shared" ref="I15" si="12">H15</f>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3">G18</f>
        <v>0</v>
      </c>
      <c r="I18" s="58">
        <f t="shared" si="13"/>
        <v>0</v>
      </c>
      <c r="J18" s="58">
        <f t="shared" si="13"/>
        <v>0</v>
      </c>
      <c r="K18" s="58">
        <f t="shared" si="13"/>
        <v>0</v>
      </c>
      <c r="L18" s="58">
        <f t="shared" si="13"/>
        <v>0</v>
      </c>
      <c r="M18" s="58">
        <f t="shared" si="13"/>
        <v>0</v>
      </c>
      <c r="N18" s="58">
        <f t="shared" si="13"/>
        <v>0</v>
      </c>
      <c r="O18" s="58">
        <f t="shared" si="13"/>
        <v>0</v>
      </c>
      <c r="P18" s="58">
        <f t="shared" si="13"/>
        <v>0</v>
      </c>
      <c r="Q18" s="58">
        <f t="shared" si="13"/>
        <v>0</v>
      </c>
      <c r="R18" s="58">
        <f t="shared" si="13"/>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3"/>
        <v>0</v>
      </c>
      <c r="J19" s="58">
        <f t="shared" si="13"/>
        <v>0</v>
      </c>
      <c r="K19" s="58">
        <f t="shared" si="13"/>
        <v>0</v>
      </c>
      <c r="L19" s="58">
        <f t="shared" si="13"/>
        <v>0</v>
      </c>
      <c r="M19" s="58">
        <f t="shared" si="13"/>
        <v>0</v>
      </c>
      <c r="N19" s="58">
        <f t="shared" si="13"/>
        <v>0</v>
      </c>
      <c r="O19" s="58">
        <f t="shared" si="13"/>
        <v>0</v>
      </c>
      <c r="P19" s="58">
        <f t="shared" si="13"/>
        <v>0</v>
      </c>
      <c r="Q19" s="58">
        <f t="shared" si="13"/>
        <v>0</v>
      </c>
      <c r="R19" s="58">
        <f t="shared" si="13"/>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3"/>
        <v>0</v>
      </c>
      <c r="I20" s="58">
        <f t="shared" si="13"/>
        <v>0</v>
      </c>
      <c r="J20" s="58">
        <f t="shared" si="13"/>
        <v>0</v>
      </c>
      <c r="K20" s="58">
        <f t="shared" si="13"/>
        <v>0</v>
      </c>
      <c r="L20" s="58">
        <f t="shared" si="13"/>
        <v>0</v>
      </c>
      <c r="M20" s="58">
        <f t="shared" si="13"/>
        <v>0</v>
      </c>
      <c r="N20" s="58">
        <f t="shared" si="13"/>
        <v>0</v>
      </c>
      <c r="O20" s="58">
        <f t="shared" si="13"/>
        <v>0</v>
      </c>
      <c r="P20" s="58">
        <f t="shared" si="13"/>
        <v>0</v>
      </c>
      <c r="Q20" s="58">
        <f t="shared" si="13"/>
        <v>0</v>
      </c>
      <c r="R20" s="58">
        <f t="shared" si="13"/>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3"/>
        <v>0</v>
      </c>
      <c r="I21" s="58">
        <f t="shared" si="13"/>
        <v>0</v>
      </c>
      <c r="J21" s="58">
        <f t="shared" si="13"/>
        <v>0</v>
      </c>
      <c r="K21" s="58">
        <f t="shared" si="13"/>
        <v>0</v>
      </c>
      <c r="L21" s="58">
        <f t="shared" si="13"/>
        <v>0</v>
      </c>
      <c r="M21" s="58">
        <f t="shared" si="13"/>
        <v>0</v>
      </c>
      <c r="N21" s="58">
        <f t="shared" si="13"/>
        <v>0</v>
      </c>
      <c r="O21" s="58">
        <f t="shared" si="13"/>
        <v>0</v>
      </c>
      <c r="P21" s="58">
        <f t="shared" si="13"/>
        <v>0</v>
      </c>
      <c r="Q21" s="58">
        <f t="shared" si="13"/>
        <v>0</v>
      </c>
      <c r="R21" s="58">
        <f t="shared" si="13"/>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3"/>
        <v>0</v>
      </c>
      <c r="I22" s="58">
        <f t="shared" si="13"/>
        <v>0</v>
      </c>
      <c r="J22" s="58">
        <f t="shared" si="13"/>
        <v>0</v>
      </c>
      <c r="K22" s="58">
        <f t="shared" si="13"/>
        <v>0</v>
      </c>
      <c r="L22" s="58">
        <f t="shared" si="13"/>
        <v>0</v>
      </c>
      <c r="M22" s="58">
        <f t="shared" si="13"/>
        <v>0</v>
      </c>
      <c r="N22" s="58">
        <f t="shared" si="13"/>
        <v>0</v>
      </c>
      <c r="O22" s="58">
        <f t="shared" si="13"/>
        <v>0</v>
      </c>
      <c r="P22" s="58">
        <f t="shared" si="13"/>
        <v>0</v>
      </c>
      <c r="Q22" s="58">
        <f t="shared" si="13"/>
        <v>0</v>
      </c>
      <c r="R22" s="58">
        <f t="shared" si="13"/>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3"/>
        <v>0</v>
      </c>
      <c r="I23" s="58">
        <f t="shared" si="13"/>
        <v>0</v>
      </c>
      <c r="J23" s="58">
        <f t="shared" si="13"/>
        <v>0</v>
      </c>
      <c r="K23" s="58">
        <f t="shared" si="13"/>
        <v>0</v>
      </c>
      <c r="L23" s="58">
        <f t="shared" si="13"/>
        <v>0</v>
      </c>
      <c r="M23" s="58">
        <f t="shared" si="13"/>
        <v>0</v>
      </c>
      <c r="N23" s="58">
        <f t="shared" si="13"/>
        <v>0</v>
      </c>
      <c r="O23" s="58">
        <f t="shared" si="13"/>
        <v>0</v>
      </c>
      <c r="P23" s="58">
        <f t="shared" si="13"/>
        <v>0</v>
      </c>
      <c r="Q23" s="58">
        <f t="shared" si="13"/>
        <v>0</v>
      </c>
      <c r="R23" s="58">
        <f t="shared" si="13"/>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3"/>
        <v>0</v>
      </c>
      <c r="I24" s="58">
        <f t="shared" si="13"/>
        <v>0</v>
      </c>
      <c r="J24" s="58">
        <f t="shared" si="13"/>
        <v>0</v>
      </c>
      <c r="K24" s="58">
        <f t="shared" si="13"/>
        <v>0</v>
      </c>
      <c r="L24" s="58">
        <f t="shared" si="13"/>
        <v>0</v>
      </c>
      <c r="M24" s="58">
        <f t="shared" si="13"/>
        <v>0</v>
      </c>
      <c r="N24" s="58">
        <f t="shared" si="13"/>
        <v>0</v>
      </c>
      <c r="O24" s="58">
        <f t="shared" si="13"/>
        <v>0</v>
      </c>
      <c r="P24" s="58">
        <f t="shared" si="13"/>
        <v>0</v>
      </c>
      <c r="Q24" s="58">
        <f t="shared" si="13"/>
        <v>0</v>
      </c>
      <c r="R24" s="58">
        <f t="shared" si="13"/>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3"/>
        <v>0</v>
      </c>
      <c r="J25" s="59">
        <f t="shared" si="13"/>
        <v>0</v>
      </c>
      <c r="K25" s="59">
        <f t="shared" si="13"/>
        <v>0</v>
      </c>
      <c r="L25" s="59">
        <f t="shared" si="13"/>
        <v>0</v>
      </c>
      <c r="M25" s="59">
        <f t="shared" si="13"/>
        <v>0</v>
      </c>
      <c r="N25" s="59">
        <f t="shared" si="13"/>
        <v>0</v>
      </c>
      <c r="O25" s="59">
        <f>N25</f>
        <v>0</v>
      </c>
      <c r="P25" s="59">
        <f t="shared" si="13"/>
        <v>0</v>
      </c>
      <c r="Q25" s="59">
        <f t="shared" si="13"/>
        <v>0</v>
      </c>
      <c r="R25" s="59">
        <f t="shared" si="13"/>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4">H26</f>
        <v>2</v>
      </c>
      <c r="U26" s="615">
        <f t="shared" si="14"/>
        <v>5</v>
      </c>
      <c r="V26" s="615">
        <f t="shared" si="14"/>
        <v>0</v>
      </c>
      <c r="W26" s="615">
        <f t="shared" si="14"/>
        <v>0</v>
      </c>
      <c r="X26" s="615">
        <f t="shared" si="14"/>
        <v>0</v>
      </c>
      <c r="Y26" s="615">
        <f t="shared" si="14"/>
        <v>5</v>
      </c>
      <c r="Z26" s="615">
        <f t="shared" si="14"/>
        <v>0</v>
      </c>
      <c r="AA26" s="615">
        <f t="shared" si="14"/>
        <v>0</v>
      </c>
      <c r="AB26" s="615">
        <f t="shared" si="14"/>
        <v>0</v>
      </c>
      <c r="AC26" s="615">
        <f t="shared" si="14"/>
        <v>0</v>
      </c>
      <c r="AD26" s="615">
        <f t="shared" si="14"/>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4"/>
        <v>0</v>
      </c>
      <c r="U27" s="615">
        <f t="shared" si="14"/>
        <v>0</v>
      </c>
      <c r="V27" s="615">
        <f t="shared" si="14"/>
        <v>0</v>
      </c>
      <c r="W27" s="615">
        <f t="shared" si="14"/>
        <v>0</v>
      </c>
      <c r="X27" s="615">
        <f t="shared" si="14"/>
        <v>0</v>
      </c>
      <c r="Y27" s="615">
        <f t="shared" si="14"/>
        <v>0</v>
      </c>
      <c r="Z27" s="615">
        <f t="shared" si="14"/>
        <v>0</v>
      </c>
      <c r="AA27" s="615">
        <f t="shared" si="14"/>
        <v>0</v>
      </c>
      <c r="AB27" s="615">
        <f t="shared" si="14"/>
        <v>0</v>
      </c>
      <c r="AC27" s="615">
        <f t="shared" si="14"/>
        <v>0</v>
      </c>
      <c r="AD27" s="615">
        <f t="shared" si="14"/>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4"/>
        <v>0</v>
      </c>
      <c r="U28" s="615">
        <f t="shared" si="14"/>
        <v>0</v>
      </c>
      <c r="V28" s="615">
        <f t="shared" si="14"/>
        <v>0</v>
      </c>
      <c r="W28" s="615">
        <f t="shared" si="14"/>
        <v>0</v>
      </c>
      <c r="X28" s="615">
        <f t="shared" si="14"/>
        <v>0</v>
      </c>
      <c r="Y28" s="615">
        <f t="shared" si="14"/>
        <v>0</v>
      </c>
      <c r="Z28" s="615">
        <f t="shared" si="14"/>
        <v>0</v>
      </c>
      <c r="AA28" s="615">
        <f t="shared" si="14"/>
        <v>0</v>
      </c>
      <c r="AB28" s="615">
        <f t="shared" si="14"/>
        <v>0</v>
      </c>
      <c r="AC28" s="615">
        <f t="shared" si="14"/>
        <v>0</v>
      </c>
      <c r="AD28" s="615">
        <f t="shared" si="14"/>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4"/>
        <v>0</v>
      </c>
      <c r="U29" s="615">
        <f t="shared" si="14"/>
        <v>0</v>
      </c>
      <c r="V29" s="615">
        <f t="shared" si="14"/>
        <v>0</v>
      </c>
      <c r="W29" s="615">
        <f t="shared" si="14"/>
        <v>0</v>
      </c>
      <c r="X29" s="615">
        <f t="shared" si="14"/>
        <v>0</v>
      </c>
      <c r="Y29" s="615">
        <f t="shared" si="14"/>
        <v>0</v>
      </c>
      <c r="Z29" s="615">
        <f t="shared" si="14"/>
        <v>0</v>
      </c>
      <c r="AA29" s="615">
        <f t="shared" si="14"/>
        <v>0</v>
      </c>
      <c r="AB29" s="615">
        <f t="shared" si="14"/>
        <v>0</v>
      </c>
      <c r="AC29" s="615">
        <f t="shared" si="14"/>
        <v>0</v>
      </c>
      <c r="AD29" s="615">
        <f t="shared" si="14"/>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4"/>
        <v>0</v>
      </c>
      <c r="U30" s="615">
        <f t="shared" si="14"/>
        <v>0</v>
      </c>
      <c r="V30" s="615">
        <f t="shared" si="14"/>
        <v>0</v>
      </c>
      <c r="W30" s="615">
        <f t="shared" si="14"/>
        <v>0</v>
      </c>
      <c r="X30" s="615">
        <f t="shared" si="14"/>
        <v>0</v>
      </c>
      <c r="Y30" s="615">
        <f t="shared" si="14"/>
        <v>0</v>
      </c>
      <c r="Z30" s="615">
        <f t="shared" si="14"/>
        <v>0</v>
      </c>
      <c r="AA30" s="615">
        <f t="shared" si="14"/>
        <v>0</v>
      </c>
      <c r="AB30" s="615">
        <f t="shared" si="14"/>
        <v>0</v>
      </c>
      <c r="AC30" s="615">
        <f t="shared" si="14"/>
        <v>0</v>
      </c>
      <c r="AD30" s="615">
        <f t="shared" si="14"/>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5">G31</f>
        <v>0</v>
      </c>
      <c r="I31" s="60">
        <f t="shared" si="15"/>
        <v>0</v>
      </c>
      <c r="J31" s="60">
        <f t="shared" si="15"/>
        <v>0</v>
      </c>
      <c r="K31" s="60">
        <f t="shared" si="15"/>
        <v>0</v>
      </c>
      <c r="L31" s="512">
        <f t="shared" si="15"/>
        <v>0</v>
      </c>
      <c r="M31" s="60">
        <f t="shared" si="15"/>
        <v>0</v>
      </c>
      <c r="N31" s="60">
        <f t="shared" si="15"/>
        <v>0</v>
      </c>
      <c r="O31" s="60">
        <f t="shared" si="15"/>
        <v>0</v>
      </c>
      <c r="P31" s="60">
        <f t="shared" si="15"/>
        <v>0</v>
      </c>
      <c r="Q31" s="60">
        <f t="shared" si="15"/>
        <v>0</v>
      </c>
      <c r="R31" s="60">
        <f t="shared" si="15"/>
        <v>0</v>
      </c>
      <c r="S31" s="615">
        <f t="shared" si="10"/>
        <v>0</v>
      </c>
      <c r="T31" s="615">
        <f t="shared" si="14"/>
        <v>0</v>
      </c>
      <c r="U31" s="615">
        <f t="shared" si="14"/>
        <v>0</v>
      </c>
      <c r="V31" s="615">
        <f t="shared" si="14"/>
        <v>0</v>
      </c>
      <c r="W31" s="615">
        <f t="shared" si="14"/>
        <v>0</v>
      </c>
      <c r="X31" s="615">
        <f t="shared" si="14"/>
        <v>0</v>
      </c>
      <c r="Y31" s="615">
        <f t="shared" si="14"/>
        <v>0</v>
      </c>
      <c r="Z31" s="615">
        <f t="shared" si="14"/>
        <v>0</v>
      </c>
      <c r="AA31" s="615">
        <f t="shared" si="14"/>
        <v>0</v>
      </c>
      <c r="AB31" s="615">
        <f t="shared" si="14"/>
        <v>0</v>
      </c>
      <c r="AC31" s="615">
        <f t="shared" si="14"/>
        <v>0</v>
      </c>
      <c r="AD31" s="615">
        <f t="shared" si="14"/>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5"/>
        <v>0</v>
      </c>
      <c r="I32" s="61">
        <f t="shared" si="15"/>
        <v>0</v>
      </c>
      <c r="J32" s="61">
        <f t="shared" si="15"/>
        <v>0</v>
      </c>
      <c r="K32" s="61">
        <f t="shared" si="15"/>
        <v>0</v>
      </c>
      <c r="L32" s="513">
        <f t="shared" si="15"/>
        <v>0</v>
      </c>
      <c r="M32" s="61">
        <f t="shared" si="15"/>
        <v>0</v>
      </c>
      <c r="N32" s="61">
        <f t="shared" si="15"/>
        <v>0</v>
      </c>
      <c r="O32" s="61">
        <f t="shared" si="15"/>
        <v>0</v>
      </c>
      <c r="P32" s="61">
        <f t="shared" si="15"/>
        <v>0</v>
      </c>
      <c r="Q32" s="61">
        <f t="shared" si="15"/>
        <v>0</v>
      </c>
      <c r="R32" s="61">
        <f t="shared" si="15"/>
        <v>0</v>
      </c>
      <c r="S32" s="615">
        <f t="shared" si="10"/>
        <v>0</v>
      </c>
      <c r="T32" s="615">
        <f t="shared" si="14"/>
        <v>0</v>
      </c>
      <c r="U32" s="615">
        <f t="shared" si="14"/>
        <v>0</v>
      </c>
      <c r="V32" s="615">
        <f t="shared" si="14"/>
        <v>0</v>
      </c>
      <c r="W32" s="615">
        <f t="shared" si="14"/>
        <v>0</v>
      </c>
      <c r="X32" s="615">
        <f t="shared" si="14"/>
        <v>0</v>
      </c>
      <c r="Y32" s="615">
        <f t="shared" si="14"/>
        <v>0</v>
      </c>
      <c r="Z32" s="615">
        <f t="shared" si="14"/>
        <v>0</v>
      </c>
      <c r="AA32" s="615">
        <f t="shared" si="14"/>
        <v>0</v>
      </c>
      <c r="AB32" s="615">
        <f t="shared" si="14"/>
        <v>0</v>
      </c>
      <c r="AC32" s="615">
        <f t="shared" si="14"/>
        <v>0</v>
      </c>
      <c r="AD32" s="615">
        <f t="shared" si="14"/>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4"/>
        <v>0</v>
      </c>
      <c r="U33" s="615">
        <f t="shared" si="14"/>
        <v>0</v>
      </c>
      <c r="V33" s="615">
        <f t="shared" si="14"/>
        <v>0</v>
      </c>
      <c r="W33" s="615">
        <f t="shared" si="14"/>
        <v>0</v>
      </c>
      <c r="X33" s="615">
        <f t="shared" si="14"/>
        <v>0</v>
      </c>
      <c r="Y33" s="615">
        <f t="shared" si="14"/>
        <v>0</v>
      </c>
      <c r="Z33" s="615">
        <f t="shared" si="14"/>
        <v>0</v>
      </c>
      <c r="AA33" s="615">
        <f t="shared" si="14"/>
        <v>0</v>
      </c>
      <c r="AB33" s="615">
        <f t="shared" si="14"/>
        <v>0</v>
      </c>
      <c r="AC33" s="615">
        <f t="shared" si="14"/>
        <v>0</v>
      </c>
      <c r="AD33" s="615">
        <f t="shared" si="14"/>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4"/>
        <v>0</v>
      </c>
      <c r="U34" s="615">
        <f t="shared" si="14"/>
        <v>0</v>
      </c>
      <c r="V34" s="615">
        <f t="shared" si="14"/>
        <v>0</v>
      </c>
      <c r="W34" s="615">
        <f t="shared" si="14"/>
        <v>0</v>
      </c>
      <c r="X34" s="615">
        <f t="shared" si="14"/>
        <v>0</v>
      </c>
      <c r="Y34" s="615">
        <f t="shared" si="14"/>
        <v>0</v>
      </c>
      <c r="Z34" s="615">
        <f t="shared" si="14"/>
        <v>0</v>
      </c>
      <c r="AA34" s="615">
        <f t="shared" si="14"/>
        <v>0</v>
      </c>
      <c r="AB34" s="615">
        <f t="shared" si="14"/>
        <v>0</v>
      </c>
      <c r="AC34" s="615">
        <f t="shared" si="14"/>
        <v>0</v>
      </c>
      <c r="AD34" s="615">
        <f t="shared" si="14"/>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4"/>
        <v>0</v>
      </c>
      <c r="U35" s="615">
        <f t="shared" si="14"/>
        <v>0</v>
      </c>
      <c r="V35" s="615">
        <f t="shared" si="14"/>
        <v>0</v>
      </c>
      <c r="W35" s="615">
        <f t="shared" si="14"/>
        <v>0</v>
      </c>
      <c r="X35" s="615">
        <f t="shared" si="14"/>
        <v>0</v>
      </c>
      <c r="Y35" s="615">
        <f t="shared" si="14"/>
        <v>0</v>
      </c>
      <c r="Z35" s="615">
        <f t="shared" si="14"/>
        <v>0</v>
      </c>
      <c r="AA35" s="615">
        <f t="shared" si="14"/>
        <v>0</v>
      </c>
      <c r="AB35" s="615">
        <f t="shared" si="14"/>
        <v>0</v>
      </c>
      <c r="AC35" s="615">
        <f t="shared" si="14"/>
        <v>0</v>
      </c>
      <c r="AD35" s="615">
        <f t="shared" si="14"/>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4"/>
        <v>0</v>
      </c>
      <c r="U36" s="615">
        <f t="shared" si="14"/>
        <v>0</v>
      </c>
      <c r="V36" s="615">
        <f t="shared" si="14"/>
        <v>0</v>
      </c>
      <c r="W36" s="615">
        <f t="shared" si="14"/>
        <v>0</v>
      </c>
      <c r="X36" s="615">
        <f t="shared" si="14"/>
        <v>0</v>
      </c>
      <c r="Y36" s="615">
        <f t="shared" si="14"/>
        <v>0</v>
      </c>
      <c r="Z36" s="615">
        <f t="shared" si="14"/>
        <v>0</v>
      </c>
      <c r="AA36" s="615">
        <f t="shared" si="14"/>
        <v>0</v>
      </c>
      <c r="AB36" s="615">
        <f t="shared" si="14"/>
        <v>0</v>
      </c>
      <c r="AC36" s="615">
        <f t="shared" si="14"/>
        <v>0</v>
      </c>
      <c r="AD36" s="615">
        <f t="shared" si="14"/>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4"/>
        <v>0</v>
      </c>
      <c r="U37" s="615">
        <f t="shared" si="14"/>
        <v>0</v>
      </c>
      <c r="V37" s="615">
        <f t="shared" si="14"/>
        <v>0</v>
      </c>
      <c r="W37" s="615">
        <f t="shared" si="14"/>
        <v>0</v>
      </c>
      <c r="X37" s="615">
        <f t="shared" si="14"/>
        <v>0</v>
      </c>
      <c r="Y37" s="615">
        <f t="shared" si="14"/>
        <v>0</v>
      </c>
      <c r="Z37" s="615">
        <f t="shared" si="14"/>
        <v>0</v>
      </c>
      <c r="AA37" s="615">
        <f t="shared" si="14"/>
        <v>0</v>
      </c>
      <c r="AB37" s="615">
        <f t="shared" si="14"/>
        <v>0</v>
      </c>
      <c r="AC37" s="615">
        <f t="shared" si="14"/>
        <v>0</v>
      </c>
      <c r="AD37" s="615">
        <f t="shared" si="14"/>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4"/>
        <v>0</v>
      </c>
      <c r="U38" s="615">
        <f t="shared" si="14"/>
        <v>0</v>
      </c>
      <c r="V38" s="615">
        <f t="shared" si="14"/>
        <v>0</v>
      </c>
      <c r="W38" s="615">
        <f t="shared" si="14"/>
        <v>0</v>
      </c>
      <c r="X38" s="615">
        <f t="shared" si="14"/>
        <v>0</v>
      </c>
      <c r="Y38" s="615">
        <f t="shared" si="14"/>
        <v>0</v>
      </c>
      <c r="Z38" s="615">
        <f t="shared" si="14"/>
        <v>0</v>
      </c>
      <c r="AA38" s="615">
        <f t="shared" si="14"/>
        <v>0</v>
      </c>
      <c r="AB38" s="615">
        <f t="shared" si="14"/>
        <v>0</v>
      </c>
      <c r="AC38" s="615">
        <f t="shared" si="14"/>
        <v>0</v>
      </c>
      <c r="AD38" s="615">
        <f t="shared" si="14"/>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4"/>
        <v>0</v>
      </c>
      <c r="U39" s="615">
        <f t="shared" si="14"/>
        <v>0</v>
      </c>
      <c r="V39" s="615">
        <f t="shared" si="14"/>
        <v>0</v>
      </c>
      <c r="W39" s="615">
        <f t="shared" si="14"/>
        <v>0</v>
      </c>
      <c r="X39" s="615">
        <f t="shared" si="14"/>
        <v>0</v>
      </c>
      <c r="Y39" s="615">
        <f t="shared" si="14"/>
        <v>0</v>
      </c>
      <c r="Z39" s="615">
        <f t="shared" si="14"/>
        <v>0</v>
      </c>
      <c r="AA39" s="615">
        <f t="shared" si="14"/>
        <v>0</v>
      </c>
      <c r="AB39" s="615">
        <f t="shared" si="14"/>
        <v>0</v>
      </c>
      <c r="AC39" s="615">
        <f t="shared" si="14"/>
        <v>0</v>
      </c>
      <c r="AD39" s="615">
        <f t="shared" si="14"/>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4"/>
        <v>0</v>
      </c>
      <c r="U40" s="615">
        <f t="shared" si="14"/>
        <v>0</v>
      </c>
      <c r="V40" s="615">
        <f t="shared" si="14"/>
        <v>0</v>
      </c>
      <c r="W40" s="615">
        <f t="shared" si="14"/>
        <v>0</v>
      </c>
      <c r="X40" s="615">
        <f t="shared" si="14"/>
        <v>0</v>
      </c>
      <c r="Y40" s="615">
        <f t="shared" si="14"/>
        <v>0</v>
      </c>
      <c r="Z40" s="615">
        <f t="shared" si="14"/>
        <v>0</v>
      </c>
      <c r="AA40" s="615">
        <f t="shared" si="14"/>
        <v>0</v>
      </c>
      <c r="AB40" s="615">
        <f t="shared" si="14"/>
        <v>0</v>
      </c>
      <c r="AC40" s="615">
        <f t="shared" si="14"/>
        <v>0</v>
      </c>
      <c r="AD40" s="615">
        <f t="shared" si="14"/>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4"/>
        <v>0</v>
      </c>
      <c r="U41" s="615">
        <f t="shared" si="14"/>
        <v>0</v>
      </c>
      <c r="V41" s="615">
        <f t="shared" si="14"/>
        <v>0</v>
      </c>
      <c r="W41" s="615">
        <f t="shared" si="14"/>
        <v>0</v>
      </c>
      <c r="X41" s="615">
        <f t="shared" si="14"/>
        <v>0</v>
      </c>
      <c r="Y41" s="615">
        <f t="shared" si="14"/>
        <v>0</v>
      </c>
      <c r="Z41" s="615">
        <f t="shared" si="14"/>
        <v>0</v>
      </c>
      <c r="AA41" s="615">
        <f t="shared" si="14"/>
        <v>0</v>
      </c>
      <c r="AB41" s="615">
        <f t="shared" si="14"/>
        <v>0</v>
      </c>
      <c r="AC41" s="615">
        <f t="shared" si="14"/>
        <v>0</v>
      </c>
      <c r="AD41" s="615">
        <f t="shared" si="14"/>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6">H47</f>
        <v>0</v>
      </c>
      <c r="J47" s="397">
        <f t="shared" si="16"/>
        <v>0</v>
      </c>
      <c r="K47" s="397">
        <f t="shared" si="16"/>
        <v>0</v>
      </c>
      <c r="L47" s="397">
        <f t="shared" si="16"/>
        <v>0</v>
      </c>
      <c r="M47" s="397">
        <f t="shared" si="16"/>
        <v>0</v>
      </c>
      <c r="N47" s="397">
        <f t="shared" si="16"/>
        <v>0</v>
      </c>
      <c r="O47" s="397">
        <f t="shared" si="16"/>
        <v>0</v>
      </c>
      <c r="P47" s="397">
        <f t="shared" si="16"/>
        <v>0</v>
      </c>
      <c r="Q47" s="397">
        <f t="shared" si="16"/>
        <v>0</v>
      </c>
      <c r="R47" s="397">
        <f t="shared" si="16"/>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6"/>
        <v>0</v>
      </c>
      <c r="J48" s="400">
        <f t="shared" si="16"/>
        <v>0</v>
      </c>
      <c r="K48" s="400">
        <f t="shared" si="16"/>
        <v>0</v>
      </c>
      <c r="L48" s="400">
        <f t="shared" si="16"/>
        <v>0</v>
      </c>
      <c r="M48" s="400">
        <f t="shared" si="16"/>
        <v>0</v>
      </c>
      <c r="N48" s="400">
        <f t="shared" si="16"/>
        <v>0</v>
      </c>
      <c r="O48" s="400">
        <f t="shared" si="16"/>
        <v>0</v>
      </c>
      <c r="P48" s="400">
        <f t="shared" si="16"/>
        <v>0</v>
      </c>
      <c r="Q48" s="400">
        <f t="shared" si="16"/>
        <v>0</v>
      </c>
      <c r="R48" s="400">
        <f t="shared" si="16"/>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6"/>
        <v>0</v>
      </c>
      <c r="J49" s="403">
        <f t="shared" si="16"/>
        <v>0</v>
      </c>
      <c r="K49" s="403">
        <f t="shared" si="16"/>
        <v>0</v>
      </c>
      <c r="L49" s="403">
        <f t="shared" si="16"/>
        <v>0</v>
      </c>
      <c r="M49" s="403">
        <f t="shared" si="16"/>
        <v>0</v>
      </c>
      <c r="N49" s="403">
        <f t="shared" si="16"/>
        <v>0</v>
      </c>
      <c r="O49" s="403">
        <f t="shared" si="16"/>
        <v>0</v>
      </c>
      <c r="P49" s="403">
        <f t="shared" si="16"/>
        <v>0</v>
      </c>
      <c r="Q49" s="403">
        <f t="shared" si="16"/>
        <v>0</v>
      </c>
      <c r="R49" s="403">
        <f t="shared" si="16"/>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7">G3</f>
        <v>AUG 25</v>
      </c>
      <c r="H50" s="176" t="str">
        <f t="shared" si="17"/>
        <v>SEP 25</v>
      </c>
      <c r="I50" s="176" t="str">
        <f t="shared" si="17"/>
        <v>OKT 25</v>
      </c>
      <c r="J50" s="176" t="str">
        <f t="shared" si="17"/>
        <v>NOV 25</v>
      </c>
      <c r="K50" s="176" t="str">
        <f t="shared" si="17"/>
        <v>DEC 25</v>
      </c>
      <c r="L50" s="176" t="str">
        <f t="shared" si="17"/>
        <v>JAN 26</v>
      </c>
      <c r="M50" s="176" t="str">
        <f t="shared" si="17"/>
        <v>FEB 26</v>
      </c>
      <c r="N50" s="176" t="str">
        <f t="shared" si="17"/>
        <v>MAR 26</v>
      </c>
      <c r="O50" s="176" t="str">
        <f t="shared" si="17"/>
        <v>APR 26</v>
      </c>
      <c r="P50" s="176" t="str">
        <f t="shared" si="17"/>
        <v>MAJ 26</v>
      </c>
      <c r="Q50" s="176" t="str">
        <f t="shared" si="17"/>
        <v>JUN 26</v>
      </c>
      <c r="R50" s="176" t="str">
        <f t="shared" si="17"/>
        <v>JUL 26</v>
      </c>
      <c r="S50" s="588" t="str">
        <f t="shared" si="17"/>
        <v>AUG 25</v>
      </c>
      <c r="T50" s="589" t="str">
        <f t="shared" si="17"/>
        <v>SEP 25</v>
      </c>
      <c r="U50" s="589" t="str">
        <f t="shared" si="17"/>
        <v>OKT 25</v>
      </c>
      <c r="V50" s="589" t="str">
        <f t="shared" si="17"/>
        <v>NOV 25</v>
      </c>
      <c r="W50" s="589" t="str">
        <f t="shared" si="17"/>
        <v>DEC 25</v>
      </c>
      <c r="X50" s="589" t="str">
        <f t="shared" si="17"/>
        <v>JAN 26</v>
      </c>
      <c r="Y50" s="589" t="str">
        <f t="shared" si="17"/>
        <v>FEB 26</v>
      </c>
      <c r="Z50" s="589" t="str">
        <f t="shared" si="17"/>
        <v>MAR 26</v>
      </c>
      <c r="AA50" s="589" t="str">
        <f t="shared" si="17"/>
        <v>APR 26</v>
      </c>
      <c r="AB50" s="589" t="str">
        <f t="shared" si="17"/>
        <v>MAJ 26</v>
      </c>
      <c r="AC50" s="589" t="str">
        <f t="shared" si="17"/>
        <v>JUN 26</v>
      </c>
      <c r="AD50" s="589" t="str">
        <f t="shared" si="17"/>
        <v>JUL 26</v>
      </c>
      <c r="AE50" s="22" t="s">
        <v>36</v>
      </c>
      <c r="AF50" s="27"/>
      <c r="AG50" s="27"/>
      <c r="AH50" s="27"/>
      <c r="AI50" s="27"/>
      <c r="AJ50" s="27"/>
      <c r="AK50" s="27"/>
    </row>
    <row r="51" spans="1:37">
      <c r="A51" s="230"/>
      <c r="B51" s="617">
        <f t="shared" si="7"/>
        <v>51</v>
      </c>
      <c r="C51" s="256">
        <f t="shared" ref="C51:E61" si="18">(C13&lt;&gt;"")*1</f>
        <v>1</v>
      </c>
      <c r="D51" s="20">
        <f t="shared" si="18"/>
        <v>1</v>
      </c>
      <c r="E51" s="20">
        <f t="shared" si="18"/>
        <v>1</v>
      </c>
      <c r="F51" s="50" t="str">
        <f>IF(ISNUMBER(G13),"Skalatrinsløn","HK-løn")</f>
        <v>HK-løn</v>
      </c>
      <c r="G51" s="199">
        <f t="shared" ref="G51:R51" si="19">IF(G7="Ja",0,ROUND(IF(AND(G$12&gt;0,G13&gt;0),ROUND((ROUND(VLOOKUP(G13,Skalalontabel12,G11,0)*G10,0))/12,2),0)*G12*G4,2))</f>
        <v>0</v>
      </c>
      <c r="H51" s="199">
        <f t="shared" si="19"/>
        <v>0</v>
      </c>
      <c r="I51" s="199">
        <f t="shared" si="19"/>
        <v>0</v>
      </c>
      <c r="J51" s="199">
        <f t="shared" si="19"/>
        <v>0</v>
      </c>
      <c r="K51" s="199">
        <f t="shared" si="19"/>
        <v>0</v>
      </c>
      <c r="L51" s="199">
        <f t="shared" si="19"/>
        <v>0</v>
      </c>
      <c r="M51" s="199">
        <f t="shared" si="19"/>
        <v>0</v>
      </c>
      <c r="N51" s="199">
        <f t="shared" si="19"/>
        <v>0</v>
      </c>
      <c r="O51" s="199">
        <f t="shared" si="19"/>
        <v>0</v>
      </c>
      <c r="P51" s="199">
        <f t="shared" si="19"/>
        <v>0</v>
      </c>
      <c r="Q51" s="199">
        <f t="shared" si="19"/>
        <v>0</v>
      </c>
      <c r="R51" s="199">
        <f t="shared" si="19"/>
        <v>0</v>
      </c>
      <c r="S51" s="591">
        <f t="shared" ref="S51:AD51" si="20">ROUND(IF(AND(S$12&gt;0,S13&gt;0),ROUND((ROUND(VLOOKUP(S13,Skalalontabel12,S11,0)*S10,0))/12,2),0)*S12*S4,2)</f>
        <v>0</v>
      </c>
      <c r="T51" s="591">
        <f t="shared" si="20"/>
        <v>0</v>
      </c>
      <c r="U51" s="591">
        <f t="shared" si="20"/>
        <v>0</v>
      </c>
      <c r="V51" s="591">
        <f t="shared" si="20"/>
        <v>0</v>
      </c>
      <c r="W51" s="591">
        <f t="shared" si="20"/>
        <v>0</v>
      </c>
      <c r="X51" s="591">
        <f t="shared" si="20"/>
        <v>0</v>
      </c>
      <c r="Y51" s="591">
        <f t="shared" si="20"/>
        <v>0</v>
      </c>
      <c r="Z51" s="591">
        <f t="shared" si="20"/>
        <v>0</v>
      </c>
      <c r="AA51" s="591">
        <f t="shared" si="20"/>
        <v>0</v>
      </c>
      <c r="AB51" s="591">
        <f t="shared" si="20"/>
        <v>0</v>
      </c>
      <c r="AC51" s="591">
        <f t="shared" si="20"/>
        <v>0</v>
      </c>
      <c r="AD51" s="591">
        <f t="shared" si="20"/>
        <v>0</v>
      </c>
      <c r="AE51" s="41">
        <f t="shared" ref="AE51:AE91" si="21">SUM(G51:R51)</f>
        <v>0</v>
      </c>
      <c r="AF51" s="27"/>
      <c r="AG51" s="27"/>
      <c r="AH51" s="27"/>
      <c r="AI51" s="27"/>
      <c r="AJ51" s="27"/>
      <c r="AK51" s="27"/>
    </row>
    <row r="52" spans="1:37">
      <c r="A52" s="231"/>
      <c r="B52" s="617">
        <f t="shared" si="7"/>
        <v>52</v>
      </c>
      <c r="C52" s="249">
        <f t="shared" si="18"/>
        <v>1</v>
      </c>
      <c r="D52" s="1">
        <f t="shared" si="18"/>
        <v>1</v>
      </c>
      <c r="E52" s="1">
        <f t="shared" si="18"/>
        <v>1</v>
      </c>
      <c r="F52" s="51" t="s">
        <v>292</v>
      </c>
      <c r="G52" s="200">
        <f t="shared" ref="G52:R52" si="22">IF(G7="Ja",0,ROUND(IF(G14&gt;0,G14/12)*IF($D14&lt;&gt;"",G$12,1)*IF($E14&lt;&gt;"",G$10,1)*G4,2))</f>
        <v>0</v>
      </c>
      <c r="H52" s="200">
        <f t="shared" si="22"/>
        <v>0</v>
      </c>
      <c r="I52" s="200">
        <f t="shared" si="22"/>
        <v>0</v>
      </c>
      <c r="J52" s="200">
        <f t="shared" si="22"/>
        <v>0</v>
      </c>
      <c r="K52" s="200">
        <f t="shared" si="22"/>
        <v>0</v>
      </c>
      <c r="L52" s="200">
        <f t="shared" si="22"/>
        <v>0</v>
      </c>
      <c r="M52" s="200">
        <f t="shared" si="22"/>
        <v>0</v>
      </c>
      <c r="N52" s="200">
        <f t="shared" si="22"/>
        <v>0</v>
      </c>
      <c r="O52" s="200">
        <f t="shared" si="22"/>
        <v>0</v>
      </c>
      <c r="P52" s="200">
        <f t="shared" si="22"/>
        <v>0</v>
      </c>
      <c r="Q52" s="200">
        <f t="shared" si="22"/>
        <v>0</v>
      </c>
      <c r="R52" s="200">
        <f t="shared" si="22"/>
        <v>0</v>
      </c>
      <c r="S52" s="592">
        <f t="shared" ref="S52:AD53" si="23">ROUND(IF(S14&gt;0,S14/12)*IF($D14&lt;&gt;"",S$12,1)*IF($E14&lt;&gt;"",S$10,1)*S4,2)</f>
        <v>0</v>
      </c>
      <c r="T52" s="592">
        <f t="shared" si="23"/>
        <v>0</v>
      </c>
      <c r="U52" s="592">
        <f t="shared" si="23"/>
        <v>0</v>
      </c>
      <c r="V52" s="592">
        <f t="shared" si="23"/>
        <v>0</v>
      </c>
      <c r="W52" s="592">
        <f t="shared" si="23"/>
        <v>0</v>
      </c>
      <c r="X52" s="592">
        <f t="shared" si="23"/>
        <v>0</v>
      </c>
      <c r="Y52" s="592">
        <f t="shared" si="23"/>
        <v>0</v>
      </c>
      <c r="Z52" s="592">
        <f t="shared" si="23"/>
        <v>0</v>
      </c>
      <c r="AA52" s="592">
        <f t="shared" si="23"/>
        <v>0</v>
      </c>
      <c r="AB52" s="592">
        <f t="shared" si="23"/>
        <v>0</v>
      </c>
      <c r="AC52" s="592">
        <f t="shared" si="23"/>
        <v>0</v>
      </c>
      <c r="AD52" s="592">
        <f t="shared" si="23"/>
        <v>0</v>
      </c>
      <c r="AE52" s="38">
        <f t="shared" si="21"/>
        <v>0</v>
      </c>
      <c r="AF52" s="27"/>
      <c r="AG52" s="27"/>
      <c r="AH52" s="27"/>
      <c r="AI52" s="27"/>
      <c r="AJ52" s="27"/>
      <c r="AK52" s="27"/>
    </row>
    <row r="53" spans="1:37">
      <c r="A53" s="231"/>
      <c r="B53" s="617">
        <f t="shared" si="7"/>
        <v>53</v>
      </c>
      <c r="C53" s="249">
        <f t="shared" si="18"/>
        <v>1</v>
      </c>
      <c r="D53" s="1">
        <f t="shared" si="18"/>
        <v>1</v>
      </c>
      <c r="E53" s="1">
        <f t="shared" si="18"/>
        <v>1</v>
      </c>
      <c r="F53" s="51" t="s">
        <v>293</v>
      </c>
      <c r="G53" s="200">
        <f>IF(G7="Ja",0,ROUND(IF(G15&gt;0,G15/12)*IF($D15&lt;&gt;"",G$12,1)*IF($E15&lt;&gt;"",G$10,1)*G4,2))</f>
        <v>0</v>
      </c>
      <c r="H53" s="200">
        <f>IF(H7="Ja",0,ROUND(IF(H15&gt;0,H15/12)*IF($D15&lt;&gt;"",H$12,1)*IF($E15&lt;&gt;"",H$10,1)*H4,2))</f>
        <v>0</v>
      </c>
      <c r="I53" s="200">
        <f t="shared" ref="I53:R53" si="24">IF(I7="Ja",0,ROUND(IF(I15&gt;0,I15/12)*IF($D15&lt;&gt;"",I$12,1)*IF($E15&lt;&gt;"",I$10,1)*I4,2))</f>
        <v>0</v>
      </c>
      <c r="J53" s="200">
        <f t="shared" si="24"/>
        <v>0</v>
      </c>
      <c r="K53" s="200">
        <f t="shared" si="24"/>
        <v>0</v>
      </c>
      <c r="L53" s="200">
        <f t="shared" si="24"/>
        <v>0</v>
      </c>
      <c r="M53" s="200">
        <f t="shared" si="24"/>
        <v>0</v>
      </c>
      <c r="N53" s="200">
        <f t="shared" si="24"/>
        <v>0</v>
      </c>
      <c r="O53" s="200">
        <f t="shared" si="24"/>
        <v>0</v>
      </c>
      <c r="P53" s="200">
        <f t="shared" si="24"/>
        <v>0</v>
      </c>
      <c r="Q53" s="200">
        <f t="shared" si="24"/>
        <v>0</v>
      </c>
      <c r="R53" s="200">
        <f t="shared" si="24"/>
        <v>0</v>
      </c>
      <c r="S53" s="592">
        <f t="shared" si="23"/>
        <v>0</v>
      </c>
      <c r="T53" s="592">
        <f t="shared" si="23"/>
        <v>0</v>
      </c>
      <c r="U53" s="592">
        <f t="shared" si="23"/>
        <v>0</v>
      </c>
      <c r="V53" s="592">
        <f t="shared" si="23"/>
        <v>0</v>
      </c>
      <c r="W53" s="592">
        <f t="shared" si="23"/>
        <v>0</v>
      </c>
      <c r="X53" s="592">
        <f t="shared" si="23"/>
        <v>0</v>
      </c>
      <c r="Y53" s="592">
        <f t="shared" si="23"/>
        <v>0</v>
      </c>
      <c r="Z53" s="592">
        <f t="shared" si="23"/>
        <v>0</v>
      </c>
      <c r="AA53" s="592">
        <f t="shared" si="23"/>
        <v>0</v>
      </c>
      <c r="AB53" s="592">
        <f t="shared" si="23"/>
        <v>0</v>
      </c>
      <c r="AC53" s="592">
        <f t="shared" si="23"/>
        <v>0</v>
      </c>
      <c r="AD53" s="592">
        <f t="shared" si="23"/>
        <v>0</v>
      </c>
      <c r="AE53" s="38">
        <f t="shared" ref="AE53" si="25">SUM(G53:R53)</f>
        <v>0</v>
      </c>
      <c r="AF53" s="27"/>
      <c r="AG53" s="27"/>
      <c r="AH53" s="27"/>
      <c r="AI53" s="27"/>
      <c r="AJ53" s="27"/>
      <c r="AK53" s="27"/>
    </row>
    <row r="54" spans="1:37">
      <c r="A54" s="231"/>
      <c r="B54" s="617">
        <f t="shared" si="7"/>
        <v>54</v>
      </c>
      <c r="C54" s="249">
        <f t="shared" si="18"/>
        <v>1</v>
      </c>
      <c r="D54" s="1">
        <f t="shared" si="18"/>
        <v>0</v>
      </c>
      <c r="E54" s="1">
        <f t="shared" si="18"/>
        <v>1</v>
      </c>
      <c r="F54" s="51" t="s">
        <v>177</v>
      </c>
      <c r="G54" s="200">
        <f t="shared" ref="G54:R54" si="26">IF(G7="Ja",0,ROUND(IF(AND(G$12&gt;0,G16&gt;0),G16/12)*IF($D16&lt;&gt;"",G$12,1)*IF($E16&lt;&gt;"",G$10,1)*G4,2))</f>
        <v>0</v>
      </c>
      <c r="H54" s="200">
        <f t="shared" si="26"/>
        <v>0</v>
      </c>
      <c r="I54" s="200">
        <f t="shared" si="26"/>
        <v>0</v>
      </c>
      <c r="J54" s="200">
        <f t="shared" si="26"/>
        <v>0</v>
      </c>
      <c r="K54" s="200">
        <f t="shared" si="26"/>
        <v>0</v>
      </c>
      <c r="L54" s="200">
        <f t="shared" si="26"/>
        <v>0</v>
      </c>
      <c r="M54" s="200">
        <f t="shared" si="26"/>
        <v>0</v>
      </c>
      <c r="N54" s="200">
        <f t="shared" si="26"/>
        <v>0</v>
      </c>
      <c r="O54" s="200">
        <f t="shared" si="26"/>
        <v>0</v>
      </c>
      <c r="P54" s="200">
        <f t="shared" si="26"/>
        <v>0</v>
      </c>
      <c r="Q54" s="200">
        <f t="shared" si="26"/>
        <v>0</v>
      </c>
      <c r="R54" s="200">
        <f t="shared" si="26"/>
        <v>0</v>
      </c>
      <c r="S54" s="592">
        <f t="shared" ref="S54:AD54" si="27">ROUND(IF(AND(S$12&gt;0,S16&gt;0),S16/12)*IF($D16&lt;&gt;"",S$12,1)*IF($E16&lt;&gt;"",S$10,1)*S4,2)</f>
        <v>0</v>
      </c>
      <c r="T54" s="592">
        <f t="shared" si="27"/>
        <v>0</v>
      </c>
      <c r="U54" s="592">
        <f t="shared" si="27"/>
        <v>0</v>
      </c>
      <c r="V54" s="592">
        <f t="shared" si="27"/>
        <v>0</v>
      </c>
      <c r="W54" s="592">
        <f t="shared" si="27"/>
        <v>0</v>
      </c>
      <c r="X54" s="592">
        <f t="shared" si="27"/>
        <v>0</v>
      </c>
      <c r="Y54" s="592">
        <f t="shared" si="27"/>
        <v>0</v>
      </c>
      <c r="Z54" s="592">
        <f t="shared" si="27"/>
        <v>0</v>
      </c>
      <c r="AA54" s="592">
        <f t="shared" si="27"/>
        <v>0</v>
      </c>
      <c r="AB54" s="592">
        <f t="shared" si="27"/>
        <v>0</v>
      </c>
      <c r="AC54" s="592">
        <f t="shared" si="27"/>
        <v>0</v>
      </c>
      <c r="AD54" s="592">
        <f t="shared" si="27"/>
        <v>0</v>
      </c>
      <c r="AE54" s="38">
        <f t="shared" si="21"/>
        <v>0</v>
      </c>
      <c r="AF54" s="27"/>
      <c r="AG54" s="27"/>
      <c r="AH54" s="27"/>
      <c r="AI54" s="27"/>
      <c r="AJ54" s="27"/>
      <c r="AK54" s="27"/>
    </row>
    <row r="55" spans="1:37">
      <c r="A55" s="231"/>
      <c r="B55" s="617">
        <f t="shared" si="7"/>
        <v>55</v>
      </c>
      <c r="C55" s="249">
        <f t="shared" si="18"/>
        <v>1</v>
      </c>
      <c r="D55" s="1">
        <f t="shared" si="18"/>
        <v>0</v>
      </c>
      <c r="E55" s="1">
        <f t="shared" si="18"/>
        <v>1</v>
      </c>
      <c r="F55" s="51" t="s">
        <v>185</v>
      </c>
      <c r="G55" s="200">
        <f t="shared" ref="G55:R55" si="28">IF(G7="Ja",0,ROUND(IF(AND(G$12&gt;0,G17&gt;0),G17/12)*IF($D17&lt;&gt;"",G$12,1)*IF($E17&lt;&gt;"",G$10,1)*G4,2))</f>
        <v>0</v>
      </c>
      <c r="H55" s="200">
        <f t="shared" si="28"/>
        <v>0</v>
      </c>
      <c r="I55" s="200">
        <f t="shared" si="28"/>
        <v>0</v>
      </c>
      <c r="J55" s="200">
        <f t="shared" si="28"/>
        <v>0</v>
      </c>
      <c r="K55" s="200">
        <f t="shared" si="28"/>
        <v>0</v>
      </c>
      <c r="L55" s="200">
        <f t="shared" si="28"/>
        <v>0</v>
      </c>
      <c r="M55" s="200">
        <f t="shared" si="28"/>
        <v>0</v>
      </c>
      <c r="N55" s="200">
        <f t="shared" si="28"/>
        <v>0</v>
      </c>
      <c r="O55" s="200">
        <f t="shared" si="28"/>
        <v>0</v>
      </c>
      <c r="P55" s="200">
        <f t="shared" si="28"/>
        <v>0</v>
      </c>
      <c r="Q55" s="200">
        <f t="shared" si="28"/>
        <v>0</v>
      </c>
      <c r="R55" s="200">
        <f t="shared" si="28"/>
        <v>0</v>
      </c>
      <c r="S55" s="592">
        <f t="shared" ref="S55:AD55" si="29">ROUND(IF(AND(S$12&gt;0,S17&gt;0),S17/12)*IF($D17&lt;&gt;"",S$12,1)*IF($E17&lt;&gt;"",S$10,1)*S4,2)</f>
        <v>0</v>
      </c>
      <c r="T55" s="592">
        <f t="shared" si="29"/>
        <v>0</v>
      </c>
      <c r="U55" s="592">
        <f t="shared" si="29"/>
        <v>0</v>
      </c>
      <c r="V55" s="592">
        <f t="shared" si="29"/>
        <v>0</v>
      </c>
      <c r="W55" s="592">
        <f t="shared" si="29"/>
        <v>0</v>
      </c>
      <c r="X55" s="592">
        <f t="shared" si="29"/>
        <v>0</v>
      </c>
      <c r="Y55" s="592">
        <f t="shared" si="29"/>
        <v>0</v>
      </c>
      <c r="Z55" s="592">
        <f t="shared" si="29"/>
        <v>0</v>
      </c>
      <c r="AA55" s="592">
        <f t="shared" si="29"/>
        <v>0</v>
      </c>
      <c r="AB55" s="592">
        <f t="shared" si="29"/>
        <v>0</v>
      </c>
      <c r="AC55" s="592">
        <f t="shared" si="29"/>
        <v>0</v>
      </c>
      <c r="AD55" s="592">
        <f t="shared" si="29"/>
        <v>0</v>
      </c>
      <c r="AE55" s="38">
        <f t="shared" si="21"/>
        <v>0</v>
      </c>
      <c r="AF55" s="27"/>
      <c r="AG55" s="27"/>
      <c r="AH55" s="27"/>
      <c r="AI55" s="27"/>
      <c r="AJ55" s="27"/>
      <c r="AK55" s="27"/>
    </row>
    <row r="56" spans="1:37">
      <c r="A56" s="231"/>
      <c r="B56" s="617">
        <f t="shared" si="7"/>
        <v>56</v>
      </c>
      <c r="C56" s="249">
        <f t="shared" si="18"/>
        <v>1</v>
      </c>
      <c r="D56" s="1">
        <f t="shared" si="18"/>
        <v>0</v>
      </c>
      <c r="E56" s="1">
        <f t="shared" si="18"/>
        <v>1</v>
      </c>
      <c r="F56" s="51" t="s">
        <v>57</v>
      </c>
      <c r="G56" s="200">
        <f t="shared" ref="G56:R56" si="30">IF(G7="Ja",0,ROUND(IF(AND(G$12&gt;0,G18&gt;0),G18/12)*IF($D18&lt;&gt;"",G$12,1)*IF($E18&lt;&gt;"",G$10,1)*G4,2))</f>
        <v>0</v>
      </c>
      <c r="H56" s="200">
        <f t="shared" si="30"/>
        <v>0</v>
      </c>
      <c r="I56" s="200">
        <f t="shared" si="30"/>
        <v>0</v>
      </c>
      <c r="J56" s="200">
        <f t="shared" si="30"/>
        <v>0</v>
      </c>
      <c r="K56" s="200">
        <f t="shared" si="30"/>
        <v>0</v>
      </c>
      <c r="L56" s="200">
        <f t="shared" si="30"/>
        <v>0</v>
      </c>
      <c r="M56" s="200">
        <f t="shared" si="30"/>
        <v>0</v>
      </c>
      <c r="N56" s="200">
        <f t="shared" si="30"/>
        <v>0</v>
      </c>
      <c r="O56" s="200">
        <f t="shared" si="30"/>
        <v>0</v>
      </c>
      <c r="P56" s="200">
        <f t="shared" si="30"/>
        <v>0</v>
      </c>
      <c r="Q56" s="200">
        <f t="shared" si="30"/>
        <v>0</v>
      </c>
      <c r="R56" s="200">
        <f t="shared" si="30"/>
        <v>0</v>
      </c>
      <c r="S56" s="592">
        <f t="shared" ref="S56:AD56" si="31">ROUND(IF(AND(S$12&gt;0,S18&gt;0),S18/12)*IF($D18&lt;&gt;"",S$12,1)*IF($E18&lt;&gt;"",S$10,1)*S4,2)</f>
        <v>0</v>
      </c>
      <c r="T56" s="592">
        <f t="shared" si="31"/>
        <v>0</v>
      </c>
      <c r="U56" s="592">
        <f t="shared" si="31"/>
        <v>0</v>
      </c>
      <c r="V56" s="592">
        <f t="shared" si="31"/>
        <v>0</v>
      </c>
      <c r="W56" s="592">
        <f t="shared" si="31"/>
        <v>0</v>
      </c>
      <c r="X56" s="592">
        <f t="shared" si="31"/>
        <v>0</v>
      </c>
      <c r="Y56" s="592">
        <f t="shared" si="31"/>
        <v>0</v>
      </c>
      <c r="Z56" s="592">
        <f t="shared" si="31"/>
        <v>0</v>
      </c>
      <c r="AA56" s="592">
        <f t="shared" si="31"/>
        <v>0</v>
      </c>
      <c r="AB56" s="592">
        <f t="shared" si="31"/>
        <v>0</v>
      </c>
      <c r="AC56" s="592">
        <f t="shared" si="31"/>
        <v>0</v>
      </c>
      <c r="AD56" s="592">
        <f t="shared" si="31"/>
        <v>0</v>
      </c>
      <c r="AE56" s="38">
        <f t="shared" si="21"/>
        <v>0</v>
      </c>
      <c r="AF56" s="27"/>
      <c r="AG56" s="27"/>
      <c r="AH56" s="27"/>
      <c r="AI56" s="27"/>
      <c r="AJ56" s="27"/>
      <c r="AK56" s="27"/>
    </row>
    <row r="57" spans="1:37">
      <c r="A57" s="231"/>
      <c r="B57" s="617">
        <f t="shared" si="7"/>
        <v>57</v>
      </c>
      <c r="C57" s="249">
        <f t="shared" si="18"/>
        <v>1</v>
      </c>
      <c r="D57" s="1">
        <f t="shared" si="18"/>
        <v>0</v>
      </c>
      <c r="E57" s="1">
        <f t="shared" si="18"/>
        <v>1</v>
      </c>
      <c r="F57" s="51" t="s">
        <v>58</v>
      </c>
      <c r="G57" s="200">
        <f t="shared" ref="G57:R57" si="32">IF(G7="Ja",0,ROUND(IF(AND(G$12&gt;0,G19&gt;0),G19/12)*IF($D19&lt;&gt;"",G$12,1)*IF($E19&lt;&gt;"",G$10,1)*G4,2))</f>
        <v>0</v>
      </c>
      <c r="H57" s="200">
        <f t="shared" si="32"/>
        <v>0</v>
      </c>
      <c r="I57" s="200">
        <f t="shared" si="32"/>
        <v>0</v>
      </c>
      <c r="J57" s="200">
        <f t="shared" si="32"/>
        <v>0</v>
      </c>
      <c r="K57" s="200">
        <f t="shared" si="32"/>
        <v>0</v>
      </c>
      <c r="L57" s="200">
        <f t="shared" si="32"/>
        <v>0</v>
      </c>
      <c r="M57" s="200">
        <f t="shared" si="32"/>
        <v>0</v>
      </c>
      <c r="N57" s="200">
        <f t="shared" si="32"/>
        <v>0</v>
      </c>
      <c r="O57" s="200">
        <f t="shared" si="32"/>
        <v>0</v>
      </c>
      <c r="P57" s="200">
        <f t="shared" si="32"/>
        <v>0</v>
      </c>
      <c r="Q57" s="200">
        <f t="shared" si="32"/>
        <v>0</v>
      </c>
      <c r="R57" s="200">
        <f t="shared" si="32"/>
        <v>0</v>
      </c>
      <c r="S57" s="592">
        <f t="shared" ref="S57:AD57" si="33">ROUND(IF(AND(S$12&gt;0,S19&gt;0),S19/12)*IF($D19&lt;&gt;"",S$12,1)*IF($E19&lt;&gt;"",S$10,1)*S4,2)</f>
        <v>0</v>
      </c>
      <c r="T57" s="592">
        <f t="shared" si="33"/>
        <v>0</v>
      </c>
      <c r="U57" s="592">
        <f t="shared" si="33"/>
        <v>0</v>
      </c>
      <c r="V57" s="592">
        <f t="shared" si="33"/>
        <v>0</v>
      </c>
      <c r="W57" s="592">
        <f t="shared" si="33"/>
        <v>0</v>
      </c>
      <c r="X57" s="592">
        <f t="shared" si="33"/>
        <v>0</v>
      </c>
      <c r="Y57" s="592">
        <f t="shared" si="33"/>
        <v>0</v>
      </c>
      <c r="Z57" s="592">
        <f t="shared" si="33"/>
        <v>0</v>
      </c>
      <c r="AA57" s="592">
        <f t="shared" si="33"/>
        <v>0</v>
      </c>
      <c r="AB57" s="592">
        <f t="shared" si="33"/>
        <v>0</v>
      </c>
      <c r="AC57" s="592">
        <f t="shared" si="33"/>
        <v>0</v>
      </c>
      <c r="AD57" s="592">
        <f t="shared" si="33"/>
        <v>0</v>
      </c>
      <c r="AE57" s="38">
        <f t="shared" si="21"/>
        <v>0</v>
      </c>
      <c r="AF57" s="27"/>
      <c r="AG57" s="27"/>
      <c r="AH57" s="27"/>
      <c r="AI57" s="27"/>
      <c r="AJ57" s="27"/>
      <c r="AK57" s="27"/>
    </row>
    <row r="58" spans="1:37">
      <c r="A58" s="231"/>
      <c r="B58" s="617">
        <f t="shared" si="7"/>
        <v>58</v>
      </c>
      <c r="C58" s="249">
        <f t="shared" si="18"/>
        <v>1</v>
      </c>
      <c r="D58" s="1">
        <f t="shared" si="18"/>
        <v>1</v>
      </c>
      <c r="E58" s="1">
        <f t="shared" si="18"/>
        <v>1</v>
      </c>
      <c r="F58" s="51" t="s">
        <v>59</v>
      </c>
      <c r="G58" s="200">
        <f t="shared" ref="G58:R58" si="34">IF(G7="Ja",0,ROUND(IF(AND(G$12&gt;0,G20&gt;0),G20/12)*IF($D20&lt;&gt;"",G$12,1)*IF($E20&lt;&gt;"",G$10,1)*G4,2))</f>
        <v>0</v>
      </c>
      <c r="H58" s="200">
        <f t="shared" si="34"/>
        <v>0</v>
      </c>
      <c r="I58" s="200">
        <f t="shared" si="34"/>
        <v>0</v>
      </c>
      <c r="J58" s="200">
        <f t="shared" si="34"/>
        <v>0</v>
      </c>
      <c r="K58" s="200">
        <f t="shared" si="34"/>
        <v>0</v>
      </c>
      <c r="L58" s="200">
        <f t="shared" si="34"/>
        <v>0</v>
      </c>
      <c r="M58" s="200">
        <f t="shared" si="34"/>
        <v>0</v>
      </c>
      <c r="N58" s="200">
        <f t="shared" si="34"/>
        <v>0</v>
      </c>
      <c r="O58" s="200">
        <f t="shared" si="34"/>
        <v>0</v>
      </c>
      <c r="P58" s="200">
        <f t="shared" si="34"/>
        <v>0</v>
      </c>
      <c r="Q58" s="200">
        <f t="shared" si="34"/>
        <v>0</v>
      </c>
      <c r="R58" s="200">
        <f t="shared" si="34"/>
        <v>0</v>
      </c>
      <c r="S58" s="592">
        <f t="shared" ref="S58:AD58" si="35">ROUND(IF(AND(S$12&gt;0,S20&gt;0),S20/12)*IF($D20&lt;&gt;"",S$12,1)*IF($E20&lt;&gt;"",S$10,1)*S4,2)</f>
        <v>0</v>
      </c>
      <c r="T58" s="592">
        <f t="shared" si="35"/>
        <v>0</v>
      </c>
      <c r="U58" s="592">
        <f t="shared" si="35"/>
        <v>0</v>
      </c>
      <c r="V58" s="592">
        <f t="shared" si="35"/>
        <v>0</v>
      </c>
      <c r="W58" s="592">
        <f t="shared" si="35"/>
        <v>0</v>
      </c>
      <c r="X58" s="592">
        <f t="shared" si="35"/>
        <v>0</v>
      </c>
      <c r="Y58" s="592">
        <f t="shared" si="35"/>
        <v>0</v>
      </c>
      <c r="Z58" s="592">
        <f t="shared" si="35"/>
        <v>0</v>
      </c>
      <c r="AA58" s="592">
        <f t="shared" si="35"/>
        <v>0</v>
      </c>
      <c r="AB58" s="592">
        <f t="shared" si="35"/>
        <v>0</v>
      </c>
      <c r="AC58" s="592">
        <f t="shared" si="35"/>
        <v>0</v>
      </c>
      <c r="AD58" s="592">
        <f t="shared" si="35"/>
        <v>0</v>
      </c>
      <c r="AE58" s="38">
        <f t="shared" si="21"/>
        <v>0</v>
      </c>
      <c r="AF58" s="27"/>
      <c r="AG58" s="27"/>
      <c r="AH58" s="27"/>
      <c r="AI58" s="27"/>
      <c r="AJ58" s="27"/>
      <c r="AK58" s="27"/>
    </row>
    <row r="59" spans="1:37">
      <c r="A59" s="231"/>
      <c r="B59" s="617">
        <f t="shared" si="7"/>
        <v>59</v>
      </c>
      <c r="C59" s="249">
        <f t="shared" si="18"/>
        <v>1</v>
      </c>
      <c r="D59" s="1">
        <f t="shared" si="18"/>
        <v>1</v>
      </c>
      <c r="E59" s="1">
        <f t="shared" si="18"/>
        <v>1</v>
      </c>
      <c r="F59" s="51" t="s">
        <v>60</v>
      </c>
      <c r="G59" s="200">
        <f t="shared" ref="G59:R59" si="36">IF(G7="Ja",0,ROUND(IF(AND(G$12&gt;0,G21&gt;0),G21/12)*IF($D21&lt;&gt;"",G$12,1)*IF($E21&lt;&gt;"",G$10,1)*G4,2))</f>
        <v>0</v>
      </c>
      <c r="H59" s="200">
        <f t="shared" si="36"/>
        <v>0</v>
      </c>
      <c r="I59" s="200">
        <f t="shared" si="36"/>
        <v>0</v>
      </c>
      <c r="J59" s="200">
        <f t="shared" si="36"/>
        <v>0</v>
      </c>
      <c r="K59" s="200">
        <f t="shared" si="36"/>
        <v>0</v>
      </c>
      <c r="L59" s="200">
        <f t="shared" si="36"/>
        <v>0</v>
      </c>
      <c r="M59" s="200">
        <f t="shared" si="36"/>
        <v>0</v>
      </c>
      <c r="N59" s="200">
        <f t="shared" si="36"/>
        <v>0</v>
      </c>
      <c r="O59" s="200">
        <f t="shared" si="36"/>
        <v>0</v>
      </c>
      <c r="P59" s="200">
        <f t="shared" si="36"/>
        <v>0</v>
      </c>
      <c r="Q59" s="200">
        <f t="shared" si="36"/>
        <v>0</v>
      </c>
      <c r="R59" s="200">
        <f t="shared" si="36"/>
        <v>0</v>
      </c>
      <c r="S59" s="592">
        <f t="shared" ref="S59:AD59" si="37">ROUND(IF(AND(S$12&gt;0,S21&gt;0),S21/12)*IF($D21&lt;&gt;"",S$12,1)*IF($E21&lt;&gt;"",S$10,1)*S4,2)</f>
        <v>0</v>
      </c>
      <c r="T59" s="592">
        <f t="shared" si="37"/>
        <v>0</v>
      </c>
      <c r="U59" s="592">
        <f t="shared" si="37"/>
        <v>0</v>
      </c>
      <c r="V59" s="592">
        <f t="shared" si="37"/>
        <v>0</v>
      </c>
      <c r="W59" s="592">
        <f t="shared" si="37"/>
        <v>0</v>
      </c>
      <c r="X59" s="592">
        <f t="shared" si="37"/>
        <v>0</v>
      </c>
      <c r="Y59" s="592">
        <f t="shared" si="37"/>
        <v>0</v>
      </c>
      <c r="Z59" s="592">
        <f t="shared" si="37"/>
        <v>0</v>
      </c>
      <c r="AA59" s="592">
        <f t="shared" si="37"/>
        <v>0</v>
      </c>
      <c r="AB59" s="592">
        <f t="shared" si="37"/>
        <v>0</v>
      </c>
      <c r="AC59" s="592">
        <f t="shared" si="37"/>
        <v>0</v>
      </c>
      <c r="AD59" s="592">
        <f t="shared" si="37"/>
        <v>0</v>
      </c>
      <c r="AE59" s="38">
        <f t="shared" si="21"/>
        <v>0</v>
      </c>
      <c r="AF59" s="27"/>
      <c r="AG59" s="27"/>
      <c r="AH59" s="27"/>
      <c r="AI59" s="27"/>
      <c r="AJ59" s="27"/>
      <c r="AK59" s="27"/>
    </row>
    <row r="60" spans="1:37">
      <c r="A60" s="231"/>
      <c r="B60" s="617">
        <f t="shared" si="7"/>
        <v>60</v>
      </c>
      <c r="C60" s="249">
        <f t="shared" si="18"/>
        <v>1</v>
      </c>
      <c r="D60" s="1">
        <f t="shared" si="18"/>
        <v>1</v>
      </c>
      <c r="E60" s="1">
        <f t="shared" si="18"/>
        <v>1</v>
      </c>
      <c r="F60" s="51" t="s">
        <v>61</v>
      </c>
      <c r="G60" s="200">
        <f t="shared" ref="G60:R60" si="38">IF(G7="Ja",0,ROUND(IF(AND(G$12&gt;0,G22&gt;0),G22/12)*IF($D22&lt;&gt;"",G$12,1)*IF($E22&lt;&gt;"",G$10,1)*G$4,2))</f>
        <v>0</v>
      </c>
      <c r="H60" s="200">
        <f t="shared" si="38"/>
        <v>0</v>
      </c>
      <c r="I60" s="200">
        <f t="shared" si="38"/>
        <v>0</v>
      </c>
      <c r="J60" s="200">
        <f t="shared" si="38"/>
        <v>0</v>
      </c>
      <c r="K60" s="200">
        <f t="shared" si="38"/>
        <v>0</v>
      </c>
      <c r="L60" s="200">
        <f t="shared" si="38"/>
        <v>0</v>
      </c>
      <c r="M60" s="200">
        <f t="shared" si="38"/>
        <v>0</v>
      </c>
      <c r="N60" s="200">
        <f t="shared" si="38"/>
        <v>0</v>
      </c>
      <c r="O60" s="200">
        <f t="shared" si="38"/>
        <v>0</v>
      </c>
      <c r="P60" s="200">
        <f t="shared" si="38"/>
        <v>0</v>
      </c>
      <c r="Q60" s="200">
        <f t="shared" si="38"/>
        <v>0</v>
      </c>
      <c r="R60" s="200">
        <f t="shared" si="38"/>
        <v>0</v>
      </c>
      <c r="S60" s="592">
        <f t="shared" ref="S60:AD61" si="39">ROUND(IF(AND(S$12&gt;0,S22&gt;0),S22/12)*IF($D22&lt;&gt;"",S$12,1)*IF($E22&lt;&gt;"",S$10,1)*S$4,2)</f>
        <v>0</v>
      </c>
      <c r="T60" s="592">
        <f t="shared" si="39"/>
        <v>0</v>
      </c>
      <c r="U60" s="592">
        <f t="shared" si="39"/>
        <v>0</v>
      </c>
      <c r="V60" s="592">
        <f t="shared" si="39"/>
        <v>0</v>
      </c>
      <c r="W60" s="592">
        <f t="shared" si="39"/>
        <v>0</v>
      </c>
      <c r="X60" s="592">
        <f t="shared" si="39"/>
        <v>0</v>
      </c>
      <c r="Y60" s="592">
        <f t="shared" si="39"/>
        <v>0</v>
      </c>
      <c r="Z60" s="592">
        <f t="shared" si="39"/>
        <v>0</v>
      </c>
      <c r="AA60" s="592">
        <f t="shared" si="39"/>
        <v>0</v>
      </c>
      <c r="AB60" s="592">
        <f t="shared" si="39"/>
        <v>0</v>
      </c>
      <c r="AC60" s="592">
        <f t="shared" si="39"/>
        <v>0</v>
      </c>
      <c r="AD60" s="592">
        <f t="shared" si="39"/>
        <v>0</v>
      </c>
      <c r="AE60" s="38">
        <f t="shared" si="21"/>
        <v>0</v>
      </c>
      <c r="AF60" s="27"/>
      <c r="AG60" s="27"/>
      <c r="AH60" s="27"/>
      <c r="AI60" s="27"/>
      <c r="AJ60" s="27"/>
      <c r="AK60" s="27"/>
    </row>
    <row r="61" spans="1:37">
      <c r="A61" s="231"/>
      <c r="B61" s="617">
        <f t="shared" si="7"/>
        <v>61</v>
      </c>
      <c r="C61" s="249">
        <f t="shared" si="18"/>
        <v>1</v>
      </c>
      <c r="D61" s="1">
        <f t="shared" si="18"/>
        <v>1</v>
      </c>
      <c r="E61" s="1">
        <f t="shared" si="18"/>
        <v>1</v>
      </c>
      <c r="F61" s="51" t="s">
        <v>130</v>
      </c>
      <c r="G61" s="200">
        <f t="shared" ref="G61:R61" si="40">IF(G7="Ja",0,ROUND(IF(AND(G$12&gt;0,G23&gt;0),G23/12)*IF($D23&lt;&gt;"",G$12,1)*IF($E23&lt;&gt;"",G$10,1)*G$4,2))</f>
        <v>0</v>
      </c>
      <c r="H61" s="200">
        <f t="shared" si="40"/>
        <v>0</v>
      </c>
      <c r="I61" s="200">
        <f t="shared" si="40"/>
        <v>0</v>
      </c>
      <c r="J61" s="200">
        <f t="shared" si="40"/>
        <v>0</v>
      </c>
      <c r="K61" s="200">
        <f t="shared" si="40"/>
        <v>0</v>
      </c>
      <c r="L61" s="200">
        <f t="shared" si="40"/>
        <v>0</v>
      </c>
      <c r="M61" s="200">
        <f t="shared" si="40"/>
        <v>0</v>
      </c>
      <c r="N61" s="200">
        <f t="shared" si="40"/>
        <v>0</v>
      </c>
      <c r="O61" s="200">
        <f t="shared" si="40"/>
        <v>0</v>
      </c>
      <c r="P61" s="200">
        <f t="shared" si="40"/>
        <v>0</v>
      </c>
      <c r="Q61" s="200">
        <f t="shared" si="40"/>
        <v>0</v>
      </c>
      <c r="R61" s="200">
        <f t="shared" si="40"/>
        <v>0</v>
      </c>
      <c r="S61" s="592">
        <f t="shared" si="39"/>
        <v>0</v>
      </c>
      <c r="T61" s="592">
        <f t="shared" si="39"/>
        <v>0</v>
      </c>
      <c r="U61" s="592">
        <f t="shared" si="39"/>
        <v>0</v>
      </c>
      <c r="V61" s="592">
        <f t="shared" si="39"/>
        <v>0</v>
      </c>
      <c r="W61" s="592">
        <f t="shared" si="39"/>
        <v>0</v>
      </c>
      <c r="X61" s="592">
        <f t="shared" si="39"/>
        <v>0</v>
      </c>
      <c r="Y61" s="592">
        <f t="shared" si="39"/>
        <v>0</v>
      </c>
      <c r="Z61" s="592">
        <f t="shared" si="39"/>
        <v>0</v>
      </c>
      <c r="AA61" s="592">
        <f t="shared" si="39"/>
        <v>0</v>
      </c>
      <c r="AB61" s="592">
        <f t="shared" si="39"/>
        <v>0</v>
      </c>
      <c r="AC61" s="592">
        <f t="shared" si="39"/>
        <v>0</v>
      </c>
      <c r="AD61" s="592">
        <f t="shared" si="39"/>
        <v>0</v>
      </c>
      <c r="AE61" s="38">
        <f t="shared" si="21"/>
        <v>0</v>
      </c>
      <c r="AF61" s="27"/>
      <c r="AG61" s="27"/>
      <c r="AH61" s="27"/>
      <c r="AI61" s="27"/>
      <c r="AJ61" s="27"/>
      <c r="AK61" s="27"/>
    </row>
    <row r="62" spans="1:37">
      <c r="A62" s="231"/>
      <c r="B62" s="617">
        <f t="shared" si="7"/>
        <v>62</v>
      </c>
      <c r="C62" s="249">
        <v>1</v>
      </c>
      <c r="D62" s="1"/>
      <c r="E62" s="1"/>
      <c r="F62" s="51" t="s">
        <v>294</v>
      </c>
      <c r="G62" s="200">
        <f>IF(G8="Ja",(SUM(G51:G61)*0.8%),0)</f>
        <v>0</v>
      </c>
      <c r="H62" s="200">
        <f t="shared" ref="H62:R62" si="41">IF(H8="Ja",(SUM(H51:H61)*0.8%),0)</f>
        <v>0</v>
      </c>
      <c r="I62" s="200">
        <f t="shared" si="41"/>
        <v>0</v>
      </c>
      <c r="J62" s="200">
        <f t="shared" si="41"/>
        <v>0</v>
      </c>
      <c r="K62" s="200">
        <f t="shared" si="41"/>
        <v>0</v>
      </c>
      <c r="L62" s="200">
        <f t="shared" si="41"/>
        <v>0</v>
      </c>
      <c r="M62" s="200">
        <f t="shared" si="41"/>
        <v>0</v>
      </c>
      <c r="N62" s="200">
        <f t="shared" si="41"/>
        <v>0</v>
      </c>
      <c r="O62" s="200">
        <f t="shared" si="41"/>
        <v>0</v>
      </c>
      <c r="P62" s="200">
        <f t="shared" si="41"/>
        <v>0</v>
      </c>
      <c r="Q62" s="200">
        <f t="shared" si="41"/>
        <v>0</v>
      </c>
      <c r="R62" s="200">
        <f t="shared" si="41"/>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2">IF(H7="Ja",0,ROUND(IF(AND(H$12&gt;0,H24&gt;0),H24)*IF($D24&lt;&gt;"",H$12,1)*IF($E24&lt;&gt;"",H$10,1),2))</f>
        <v>0</v>
      </c>
      <c r="I63" s="200">
        <f t="shared" si="42"/>
        <v>0</v>
      </c>
      <c r="J63" s="200">
        <f t="shared" si="42"/>
        <v>0</v>
      </c>
      <c r="K63" s="200">
        <f t="shared" si="42"/>
        <v>0</v>
      </c>
      <c r="L63" s="200">
        <f t="shared" si="42"/>
        <v>0</v>
      </c>
      <c r="M63" s="200">
        <f t="shared" si="42"/>
        <v>0</v>
      </c>
      <c r="N63" s="200">
        <f t="shared" si="42"/>
        <v>0</v>
      </c>
      <c r="O63" s="200">
        <f t="shared" si="42"/>
        <v>0</v>
      </c>
      <c r="P63" s="200">
        <f t="shared" si="42"/>
        <v>0</v>
      </c>
      <c r="Q63" s="200">
        <f t="shared" si="42"/>
        <v>0</v>
      </c>
      <c r="R63" s="200">
        <f t="shared" si="42"/>
        <v>0</v>
      </c>
      <c r="S63" s="592">
        <f t="shared" ref="S63:AD64" si="43">ROUND(IF(AND(S$12&gt;0,S24&gt;0),S24)*IF($D24&lt;&gt;"",S$12,1)*IF($E24&lt;&gt;"",S$10,1)*S$4,2)</f>
        <v>0</v>
      </c>
      <c r="T63" s="592">
        <f t="shared" si="43"/>
        <v>0</v>
      </c>
      <c r="U63" s="592">
        <f t="shared" si="43"/>
        <v>0</v>
      </c>
      <c r="V63" s="592">
        <f t="shared" si="43"/>
        <v>0</v>
      </c>
      <c r="W63" s="592">
        <f t="shared" si="43"/>
        <v>0</v>
      </c>
      <c r="X63" s="592">
        <f t="shared" si="43"/>
        <v>0</v>
      </c>
      <c r="Y63" s="592">
        <f t="shared" si="43"/>
        <v>0</v>
      </c>
      <c r="Z63" s="592">
        <f t="shared" si="43"/>
        <v>0</v>
      </c>
      <c r="AA63" s="592">
        <f t="shared" si="43"/>
        <v>0</v>
      </c>
      <c r="AB63" s="592">
        <f t="shared" si="43"/>
        <v>0</v>
      </c>
      <c r="AC63" s="592">
        <f t="shared" si="43"/>
        <v>0</v>
      </c>
      <c r="AD63" s="592">
        <f t="shared" si="43"/>
        <v>0</v>
      </c>
      <c r="AE63" s="38">
        <f t="shared" si="21"/>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4">IF(H7="Ja",0,ROUND(IF(AND(H$12&gt;0,H25&gt;0),H25)*IF($D25&lt;&gt;"",H$12,1)*IF($E25&lt;&gt;"",H$10,1)*H$4,2))</f>
        <v>0</v>
      </c>
      <c r="I64" s="200">
        <f t="shared" si="44"/>
        <v>0</v>
      </c>
      <c r="J64" s="200">
        <f t="shared" si="44"/>
        <v>0</v>
      </c>
      <c r="K64" s="200">
        <f t="shared" si="44"/>
        <v>0</v>
      </c>
      <c r="L64" s="200">
        <f t="shared" si="44"/>
        <v>0</v>
      </c>
      <c r="M64" s="200">
        <f t="shared" si="44"/>
        <v>0</v>
      </c>
      <c r="N64" s="200">
        <f t="shared" si="44"/>
        <v>0</v>
      </c>
      <c r="O64" s="200">
        <f t="shared" si="44"/>
        <v>0</v>
      </c>
      <c r="P64" s="200">
        <f t="shared" si="44"/>
        <v>0</v>
      </c>
      <c r="Q64" s="200">
        <f t="shared" si="44"/>
        <v>0</v>
      </c>
      <c r="R64" s="200">
        <f t="shared" si="44"/>
        <v>0</v>
      </c>
      <c r="S64" s="592">
        <f t="shared" si="43"/>
        <v>0</v>
      </c>
      <c r="T64" s="592">
        <f t="shared" si="43"/>
        <v>0</v>
      </c>
      <c r="U64" s="592">
        <f t="shared" si="43"/>
        <v>0</v>
      </c>
      <c r="V64" s="592">
        <f t="shared" si="43"/>
        <v>0</v>
      </c>
      <c r="W64" s="592">
        <f t="shared" si="43"/>
        <v>0</v>
      </c>
      <c r="X64" s="592">
        <f t="shared" si="43"/>
        <v>0</v>
      </c>
      <c r="Y64" s="592">
        <f t="shared" si="43"/>
        <v>0</v>
      </c>
      <c r="Z64" s="592">
        <f t="shared" si="43"/>
        <v>0</v>
      </c>
      <c r="AA64" s="592">
        <f t="shared" si="43"/>
        <v>0</v>
      </c>
      <c r="AB64" s="592">
        <f t="shared" si="43"/>
        <v>0</v>
      </c>
      <c r="AC64" s="592">
        <f t="shared" si="43"/>
        <v>0</v>
      </c>
      <c r="AD64" s="592">
        <f t="shared" si="43"/>
        <v>0</v>
      </c>
      <c r="AE64" s="38">
        <f t="shared" si="21"/>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5">-ROUND((MAX(0,MIN(T26,T27*1))+T30)*IF(T9="JA",4.62%,4.8%)*(T51+T52+H53+T54+T55+T56+T57+T58+T59+T60+T61+H62+T64)*T$4,2)</f>
        <v>0</v>
      </c>
      <c r="I65" s="201">
        <f t="shared" si="45"/>
        <v>0</v>
      </c>
      <c r="J65" s="201">
        <f t="shared" si="45"/>
        <v>0</v>
      </c>
      <c r="K65" s="201">
        <f t="shared" si="45"/>
        <v>0</v>
      </c>
      <c r="L65" s="201">
        <f t="shared" si="45"/>
        <v>0</v>
      </c>
      <c r="M65" s="201">
        <f t="shared" si="45"/>
        <v>0</v>
      </c>
      <c r="N65" s="201">
        <f t="shared" si="45"/>
        <v>0</v>
      </c>
      <c r="O65" s="201">
        <f t="shared" si="45"/>
        <v>0</v>
      </c>
      <c r="P65" s="201">
        <f t="shared" si="45"/>
        <v>0</v>
      </c>
      <c r="Q65" s="201">
        <f t="shared" si="45"/>
        <v>0</v>
      </c>
      <c r="R65" s="201">
        <f>-ROUND((MAX(0,MIN(AD26,AD27*1))+AD30)*IF(AD9="JA",4.62%,4.8%)*(AD51+AD52+R53+AD54+AD55+AD56+AD57+AD58+AD59+AD60+AD61+R62+AD64)*AD$4,2)</f>
        <v>0</v>
      </c>
      <c r="S65" s="593">
        <f t="shared" ref="S65:AD65" si="46">-ROUND((MAX(0,MIN(S26,S27*1))+S30)*IF(S9="JA",4.62%,4.8%)*(S51+S52+S54+S55+S56+S57+S58+S59+S60+S61+S64)*S$4,2)</f>
        <v>0</v>
      </c>
      <c r="T65" s="593">
        <f t="shared" si="46"/>
        <v>0</v>
      </c>
      <c r="U65" s="593">
        <f t="shared" si="46"/>
        <v>0</v>
      </c>
      <c r="V65" s="593">
        <f t="shared" si="46"/>
        <v>0</v>
      </c>
      <c r="W65" s="593">
        <f t="shared" si="46"/>
        <v>0</v>
      </c>
      <c r="X65" s="593">
        <f t="shared" si="46"/>
        <v>0</v>
      </c>
      <c r="Y65" s="593">
        <f t="shared" si="46"/>
        <v>0</v>
      </c>
      <c r="Z65" s="593">
        <f t="shared" si="46"/>
        <v>0</v>
      </c>
      <c r="AA65" s="593">
        <f t="shared" si="46"/>
        <v>0</v>
      </c>
      <c r="AB65" s="593">
        <f t="shared" si="46"/>
        <v>0</v>
      </c>
      <c r="AC65" s="593">
        <f t="shared" si="46"/>
        <v>0</v>
      </c>
      <c r="AD65" s="593">
        <f t="shared" si="46"/>
        <v>0</v>
      </c>
      <c r="AE65" s="38">
        <f t="shared" si="21"/>
        <v>0</v>
      </c>
      <c r="AF65" s="27"/>
      <c r="AG65" s="27"/>
      <c r="AH65" s="27"/>
      <c r="AI65" s="27"/>
      <c r="AJ65" s="27"/>
      <c r="AK65" s="27"/>
    </row>
    <row r="66" spans="1:37">
      <c r="A66" s="231"/>
      <c r="B66" s="617">
        <f t="shared" si="7"/>
        <v>66</v>
      </c>
      <c r="C66" s="249">
        <v>1</v>
      </c>
      <c r="D66" s="1"/>
      <c r="E66" s="1"/>
      <c r="F66" s="51" t="s">
        <v>263</v>
      </c>
      <c r="G66" s="201">
        <f>G28</f>
        <v>0</v>
      </c>
      <c r="H66" s="201">
        <f t="shared" ref="H66:R67" si="47">H28</f>
        <v>0</v>
      </c>
      <c r="I66" s="201">
        <f t="shared" si="47"/>
        <v>0</v>
      </c>
      <c r="J66" s="201">
        <f t="shared" si="47"/>
        <v>0</v>
      </c>
      <c r="K66" s="201">
        <f t="shared" si="47"/>
        <v>0</v>
      </c>
      <c r="L66" s="201">
        <f t="shared" si="47"/>
        <v>0</v>
      </c>
      <c r="M66" s="201">
        <f t="shared" si="47"/>
        <v>0</v>
      </c>
      <c r="N66" s="201">
        <f t="shared" si="47"/>
        <v>0</v>
      </c>
      <c r="O66" s="201">
        <f t="shared" si="47"/>
        <v>0</v>
      </c>
      <c r="P66" s="201">
        <f t="shared" si="47"/>
        <v>0</v>
      </c>
      <c r="Q66" s="201">
        <f t="shared" si="47"/>
        <v>0</v>
      </c>
      <c r="R66" s="201">
        <f t="shared" si="47"/>
        <v>0</v>
      </c>
      <c r="S66" s="593">
        <f>S28</f>
        <v>0</v>
      </c>
      <c r="T66" s="593">
        <f t="shared" ref="T66:AD67" si="48">T28</f>
        <v>0</v>
      </c>
      <c r="U66" s="593">
        <f t="shared" si="48"/>
        <v>0</v>
      </c>
      <c r="V66" s="593">
        <f t="shared" si="48"/>
        <v>0</v>
      </c>
      <c r="W66" s="593">
        <f t="shared" si="48"/>
        <v>0</v>
      </c>
      <c r="X66" s="593">
        <f t="shared" si="48"/>
        <v>0</v>
      </c>
      <c r="Y66" s="593">
        <f t="shared" si="48"/>
        <v>0</v>
      </c>
      <c r="Z66" s="593">
        <f t="shared" si="48"/>
        <v>0</v>
      </c>
      <c r="AA66" s="593">
        <f t="shared" si="48"/>
        <v>0</v>
      </c>
      <c r="AB66" s="593">
        <f t="shared" si="48"/>
        <v>0</v>
      </c>
      <c r="AC66" s="593">
        <f t="shared" si="48"/>
        <v>0</v>
      </c>
      <c r="AD66" s="593">
        <f t="shared" si="48"/>
        <v>0</v>
      </c>
      <c r="AE66" s="38">
        <f t="shared" si="21"/>
        <v>0</v>
      </c>
      <c r="AF66" s="27"/>
      <c r="AG66" s="27"/>
      <c r="AH66" s="27"/>
      <c r="AI66" s="27"/>
      <c r="AJ66" s="27"/>
      <c r="AK66" s="27"/>
    </row>
    <row r="67" spans="1:37">
      <c r="A67" s="231"/>
      <c r="B67" s="617">
        <f t="shared" si="7"/>
        <v>67</v>
      </c>
      <c r="C67" s="249"/>
      <c r="D67" s="1"/>
      <c r="E67" s="1"/>
      <c r="F67" s="51" t="s">
        <v>264</v>
      </c>
      <c r="G67" s="201">
        <f>G29</f>
        <v>0</v>
      </c>
      <c r="H67" s="201">
        <f>H29</f>
        <v>0</v>
      </c>
      <c r="I67" s="201">
        <f t="shared" si="47"/>
        <v>0</v>
      </c>
      <c r="J67" s="201">
        <f t="shared" si="47"/>
        <v>0</v>
      </c>
      <c r="K67" s="201">
        <f t="shared" si="47"/>
        <v>0</v>
      </c>
      <c r="L67" s="201">
        <f t="shared" si="47"/>
        <v>0</v>
      </c>
      <c r="M67" s="201">
        <f t="shared" si="47"/>
        <v>0</v>
      </c>
      <c r="N67" s="201">
        <f t="shared" si="47"/>
        <v>0</v>
      </c>
      <c r="O67" s="201">
        <f t="shared" si="47"/>
        <v>0</v>
      </c>
      <c r="P67" s="201">
        <f t="shared" si="47"/>
        <v>0</v>
      </c>
      <c r="Q67" s="201">
        <f t="shared" si="47"/>
        <v>0</v>
      </c>
      <c r="R67" s="201">
        <f t="shared" si="47"/>
        <v>0</v>
      </c>
      <c r="S67" s="593">
        <f>S29</f>
        <v>0</v>
      </c>
      <c r="T67" s="593">
        <f t="shared" si="48"/>
        <v>0</v>
      </c>
      <c r="U67" s="593">
        <f t="shared" si="48"/>
        <v>0</v>
      </c>
      <c r="V67" s="593">
        <f t="shared" si="48"/>
        <v>0</v>
      </c>
      <c r="W67" s="593">
        <f t="shared" si="48"/>
        <v>0</v>
      </c>
      <c r="X67" s="593">
        <f t="shared" si="48"/>
        <v>0</v>
      </c>
      <c r="Y67" s="593">
        <f t="shared" si="48"/>
        <v>0</v>
      </c>
      <c r="Z67" s="593">
        <f t="shared" si="48"/>
        <v>0</v>
      </c>
      <c r="AA67" s="593">
        <f t="shared" si="48"/>
        <v>0</v>
      </c>
      <c r="AB67" s="593">
        <f t="shared" si="48"/>
        <v>0</v>
      </c>
      <c r="AC67" s="593">
        <f t="shared" si="48"/>
        <v>0</v>
      </c>
      <c r="AD67" s="593">
        <f t="shared" si="48"/>
        <v>0</v>
      </c>
      <c r="AE67" s="38"/>
      <c r="AF67" s="27"/>
      <c r="AG67" s="27"/>
      <c r="AH67" s="27"/>
      <c r="AI67" s="27"/>
      <c r="AJ67" s="27"/>
      <c r="AK67" s="27"/>
    </row>
    <row r="68" spans="1:37">
      <c r="A68" s="231"/>
      <c r="B68" s="617">
        <f t="shared" si="7"/>
        <v>68</v>
      </c>
      <c r="C68" s="249"/>
      <c r="D68" s="1"/>
      <c r="E68" s="1"/>
      <c r="F68" s="51" t="s">
        <v>62</v>
      </c>
      <c r="G68" s="200">
        <f>SUM(G37:G46)</f>
        <v>0</v>
      </c>
      <c r="H68" s="200">
        <f t="shared" ref="H68:R68" si="49">SUM(H37:H46)</f>
        <v>0</v>
      </c>
      <c r="I68" s="200">
        <f t="shared" si="49"/>
        <v>0</v>
      </c>
      <c r="J68" s="200">
        <f t="shared" si="49"/>
        <v>0</v>
      </c>
      <c r="K68" s="200">
        <f t="shared" si="49"/>
        <v>0</v>
      </c>
      <c r="L68" s="200">
        <f t="shared" si="49"/>
        <v>0</v>
      </c>
      <c r="M68" s="200">
        <f t="shared" si="49"/>
        <v>0</v>
      </c>
      <c r="N68" s="200">
        <f t="shared" si="49"/>
        <v>0</v>
      </c>
      <c r="O68" s="200">
        <f t="shared" si="49"/>
        <v>0</v>
      </c>
      <c r="P68" s="200">
        <f t="shared" si="49"/>
        <v>0</v>
      </c>
      <c r="Q68" s="200">
        <f t="shared" si="49"/>
        <v>0</v>
      </c>
      <c r="R68" s="200">
        <f t="shared" si="49"/>
        <v>0</v>
      </c>
      <c r="S68" s="592">
        <f>SUM(S37:S46)</f>
        <v>0</v>
      </c>
      <c r="T68" s="592">
        <f t="shared" ref="T68:AD68" si="50">SUM(T37:T46)+MAX(T36*T10-8000,0)</f>
        <v>0</v>
      </c>
      <c r="U68" s="592">
        <f t="shared" si="50"/>
        <v>0</v>
      </c>
      <c r="V68" s="592">
        <f t="shared" si="50"/>
        <v>0</v>
      </c>
      <c r="W68" s="592">
        <f t="shared" si="50"/>
        <v>0</v>
      </c>
      <c r="X68" s="592">
        <f t="shared" si="50"/>
        <v>0</v>
      </c>
      <c r="Y68" s="592">
        <f t="shared" si="50"/>
        <v>0</v>
      </c>
      <c r="Z68" s="592">
        <f t="shared" si="50"/>
        <v>0</v>
      </c>
      <c r="AA68" s="592">
        <f t="shared" si="50"/>
        <v>0</v>
      </c>
      <c r="AB68" s="592">
        <f t="shared" si="50"/>
        <v>0</v>
      </c>
      <c r="AC68" s="592">
        <f t="shared" si="50"/>
        <v>0</v>
      </c>
      <c r="AD68" s="592">
        <f t="shared" si="50"/>
        <v>0</v>
      </c>
      <c r="AE68" s="38">
        <f t="shared" si="21"/>
        <v>0</v>
      </c>
      <c r="AF68" s="27"/>
      <c r="AG68" s="27"/>
      <c r="AH68" s="27"/>
      <c r="AI68" s="27"/>
      <c r="AJ68" s="27"/>
      <c r="AK68" s="27"/>
    </row>
    <row r="69" spans="1:37">
      <c r="A69" s="560"/>
      <c r="B69" s="617">
        <f t="shared" si="7"/>
        <v>69</v>
      </c>
      <c r="C69" s="259"/>
      <c r="D69" s="260"/>
      <c r="E69" s="260"/>
      <c r="F69" s="52" t="s">
        <v>275</v>
      </c>
      <c r="G69" s="561">
        <f>G33*$D$33</f>
        <v>0</v>
      </c>
      <c r="H69" s="561">
        <f t="shared" ref="H69:R69" si="51">H33*$D$33</f>
        <v>0</v>
      </c>
      <c r="I69" s="561">
        <f t="shared" si="51"/>
        <v>0</v>
      </c>
      <c r="J69" s="561">
        <f t="shared" si="51"/>
        <v>0</v>
      </c>
      <c r="K69" s="561">
        <f t="shared" si="51"/>
        <v>0</v>
      </c>
      <c r="L69" s="561">
        <f t="shared" si="51"/>
        <v>0</v>
      </c>
      <c r="M69" s="561">
        <f t="shared" si="51"/>
        <v>0</v>
      </c>
      <c r="N69" s="561">
        <f t="shared" si="51"/>
        <v>0</v>
      </c>
      <c r="O69" s="561">
        <f t="shared" si="51"/>
        <v>0</v>
      </c>
      <c r="P69" s="561">
        <f t="shared" si="51"/>
        <v>0</v>
      </c>
      <c r="Q69" s="561">
        <f t="shared" si="51"/>
        <v>0</v>
      </c>
      <c r="R69" s="561">
        <f t="shared" si="51"/>
        <v>0</v>
      </c>
      <c r="S69" s="594">
        <f>S33*$D$33</f>
        <v>0</v>
      </c>
      <c r="T69" s="594">
        <f t="shared" ref="T69:AD69" si="52">T33*$D$33</f>
        <v>0</v>
      </c>
      <c r="U69" s="594">
        <f t="shared" si="52"/>
        <v>0</v>
      </c>
      <c r="V69" s="594">
        <f t="shared" si="52"/>
        <v>0</v>
      </c>
      <c r="W69" s="594">
        <f t="shared" si="52"/>
        <v>0</v>
      </c>
      <c r="X69" s="594">
        <f t="shared" si="52"/>
        <v>0</v>
      </c>
      <c r="Y69" s="594">
        <f t="shared" si="52"/>
        <v>0</v>
      </c>
      <c r="Z69" s="594">
        <f t="shared" si="52"/>
        <v>0</v>
      </c>
      <c r="AA69" s="594">
        <f t="shared" si="52"/>
        <v>0</v>
      </c>
      <c r="AB69" s="594">
        <f t="shared" si="52"/>
        <v>0</v>
      </c>
      <c r="AC69" s="594">
        <f t="shared" si="52"/>
        <v>0</v>
      </c>
      <c r="AD69" s="594">
        <f t="shared" si="52"/>
        <v>0</v>
      </c>
      <c r="AE69" s="43"/>
      <c r="AF69" s="27"/>
      <c r="AG69" s="27"/>
      <c r="AH69" s="27"/>
      <c r="AI69" s="27"/>
      <c r="AJ69" s="27"/>
      <c r="AK69" s="27"/>
    </row>
    <row r="70" spans="1:37">
      <c r="A70" s="560"/>
      <c r="B70" s="617">
        <f t="shared" si="7"/>
        <v>70</v>
      </c>
      <c r="C70" s="259"/>
      <c r="D70" s="260"/>
      <c r="E70" s="260"/>
      <c r="F70" s="52" t="s">
        <v>276</v>
      </c>
      <c r="G70" s="561">
        <f>G34*$D$34</f>
        <v>0</v>
      </c>
      <c r="H70" s="561">
        <f t="shared" ref="H70:R70" si="53">H34*$D$34</f>
        <v>0</v>
      </c>
      <c r="I70" s="561">
        <f t="shared" si="53"/>
        <v>0</v>
      </c>
      <c r="J70" s="561">
        <f t="shared" si="53"/>
        <v>0</v>
      </c>
      <c r="K70" s="561">
        <f t="shared" si="53"/>
        <v>0</v>
      </c>
      <c r="L70" s="561">
        <f t="shared" si="53"/>
        <v>0</v>
      </c>
      <c r="M70" s="561">
        <f t="shared" si="53"/>
        <v>0</v>
      </c>
      <c r="N70" s="561">
        <f t="shared" si="53"/>
        <v>0</v>
      </c>
      <c r="O70" s="561">
        <f t="shared" si="53"/>
        <v>0</v>
      </c>
      <c r="P70" s="561">
        <f t="shared" si="53"/>
        <v>0</v>
      </c>
      <c r="Q70" s="561">
        <f t="shared" si="53"/>
        <v>0</v>
      </c>
      <c r="R70" s="561">
        <f t="shared" si="53"/>
        <v>0</v>
      </c>
      <c r="S70" s="594">
        <f>S34*$D$34</f>
        <v>0</v>
      </c>
      <c r="T70" s="594">
        <f t="shared" ref="T70:AD70" si="54">T34*$D$34</f>
        <v>0</v>
      </c>
      <c r="U70" s="594">
        <f t="shared" si="54"/>
        <v>0</v>
      </c>
      <c r="V70" s="594">
        <f t="shared" si="54"/>
        <v>0</v>
      </c>
      <c r="W70" s="594">
        <f t="shared" si="54"/>
        <v>0</v>
      </c>
      <c r="X70" s="594">
        <f t="shared" si="54"/>
        <v>0</v>
      </c>
      <c r="Y70" s="594">
        <f t="shared" si="54"/>
        <v>0</v>
      </c>
      <c r="Z70" s="594">
        <f t="shared" si="54"/>
        <v>0</v>
      </c>
      <c r="AA70" s="594">
        <f t="shared" si="54"/>
        <v>0</v>
      </c>
      <c r="AB70" s="594">
        <f t="shared" si="54"/>
        <v>0</v>
      </c>
      <c r="AC70" s="594">
        <f t="shared" si="54"/>
        <v>0</v>
      </c>
      <c r="AD70" s="594">
        <f t="shared" si="54"/>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5">IF(H35&gt;0,H35,0)</f>
        <v>0</v>
      </c>
      <c r="I71" s="202">
        <f t="shared" si="55"/>
        <v>0</v>
      </c>
      <c r="J71" s="202">
        <f t="shared" si="55"/>
        <v>0</v>
      </c>
      <c r="K71" s="202">
        <f t="shared" si="55"/>
        <v>0</v>
      </c>
      <c r="L71" s="202">
        <f t="shared" si="55"/>
        <v>0</v>
      </c>
      <c r="M71" s="202">
        <f t="shared" si="55"/>
        <v>0</v>
      </c>
      <c r="N71" s="202">
        <f t="shared" si="55"/>
        <v>0</v>
      </c>
      <c r="O71" s="202">
        <f t="shared" si="55"/>
        <v>0</v>
      </c>
      <c r="P71" s="202">
        <f t="shared" si="55"/>
        <v>0</v>
      </c>
      <c r="Q71" s="202">
        <f t="shared" si="55"/>
        <v>0</v>
      </c>
      <c r="R71" s="202">
        <f t="shared" si="55"/>
        <v>0</v>
      </c>
      <c r="S71" s="595">
        <f>IF(S35&gt;0,S35,0)</f>
        <v>0</v>
      </c>
      <c r="T71" s="595">
        <f t="shared" ref="T71:AD71" si="56">IF(T35&gt;0,T35,0)</f>
        <v>0</v>
      </c>
      <c r="U71" s="595">
        <f t="shared" si="56"/>
        <v>0</v>
      </c>
      <c r="V71" s="595">
        <f t="shared" si="56"/>
        <v>0</v>
      </c>
      <c r="W71" s="595">
        <f t="shared" si="56"/>
        <v>0</v>
      </c>
      <c r="X71" s="595">
        <f t="shared" si="56"/>
        <v>0</v>
      </c>
      <c r="Y71" s="595">
        <f t="shared" si="56"/>
        <v>0</v>
      </c>
      <c r="Z71" s="595">
        <f t="shared" si="56"/>
        <v>0</v>
      </c>
      <c r="AA71" s="595">
        <f t="shared" si="56"/>
        <v>0</v>
      </c>
      <c r="AB71" s="595">
        <f t="shared" si="56"/>
        <v>0</v>
      </c>
      <c r="AC71" s="595">
        <f t="shared" si="56"/>
        <v>0</v>
      </c>
      <c r="AD71" s="595">
        <f t="shared" si="56"/>
        <v>0</v>
      </c>
      <c r="AE71" s="39">
        <f t="shared" si="21"/>
        <v>0</v>
      </c>
      <c r="AF71" s="27"/>
      <c r="AG71" s="27"/>
      <c r="AH71" s="27"/>
      <c r="AI71" s="27"/>
      <c r="AJ71" s="27"/>
      <c r="AK71" s="27"/>
    </row>
    <row r="72" spans="1:37">
      <c r="A72" s="562"/>
      <c r="B72" s="617">
        <f t="shared" si="7"/>
        <v>72</v>
      </c>
      <c r="C72" s="563"/>
      <c r="D72" s="221"/>
      <c r="E72" s="221"/>
      <c r="F72" s="45" t="s">
        <v>279</v>
      </c>
      <c r="G72" s="202">
        <f t="shared" ref="G72:AD72" si="57">MIN(8000,G36*G10)</f>
        <v>0</v>
      </c>
      <c r="H72" s="202">
        <f t="shared" si="57"/>
        <v>0</v>
      </c>
      <c r="I72" s="202">
        <f t="shared" si="57"/>
        <v>0</v>
      </c>
      <c r="J72" s="202">
        <f t="shared" si="57"/>
        <v>0</v>
      </c>
      <c r="K72" s="202">
        <f t="shared" si="57"/>
        <v>0</v>
      </c>
      <c r="L72" s="202">
        <f t="shared" si="57"/>
        <v>0</v>
      </c>
      <c r="M72" s="202">
        <f t="shared" si="57"/>
        <v>0</v>
      </c>
      <c r="N72" s="202">
        <f t="shared" si="57"/>
        <v>0</v>
      </c>
      <c r="O72" s="202">
        <f t="shared" si="57"/>
        <v>0</v>
      </c>
      <c r="P72" s="202">
        <f t="shared" si="57"/>
        <v>0</v>
      </c>
      <c r="Q72" s="202">
        <f t="shared" si="57"/>
        <v>0</v>
      </c>
      <c r="R72" s="202">
        <f t="shared" si="57"/>
        <v>0</v>
      </c>
      <c r="S72" s="595">
        <f t="shared" si="57"/>
        <v>0</v>
      </c>
      <c r="T72" s="595">
        <f t="shared" si="57"/>
        <v>0</v>
      </c>
      <c r="U72" s="595">
        <f t="shared" si="57"/>
        <v>0</v>
      </c>
      <c r="V72" s="595">
        <f t="shared" si="57"/>
        <v>0</v>
      </c>
      <c r="W72" s="595">
        <f t="shared" si="57"/>
        <v>0</v>
      </c>
      <c r="X72" s="595">
        <f t="shared" si="57"/>
        <v>0</v>
      </c>
      <c r="Y72" s="595">
        <f t="shared" si="57"/>
        <v>0</v>
      </c>
      <c r="Z72" s="595">
        <f t="shared" si="57"/>
        <v>0</v>
      </c>
      <c r="AA72" s="595">
        <f t="shared" si="57"/>
        <v>0</v>
      </c>
      <c r="AB72" s="595">
        <f t="shared" si="57"/>
        <v>0</v>
      </c>
      <c r="AC72" s="595">
        <f t="shared" si="57"/>
        <v>0</v>
      </c>
      <c r="AD72" s="595">
        <f t="shared" si="57"/>
        <v>0</v>
      </c>
      <c r="AE72" s="565"/>
      <c r="AF72" s="27"/>
      <c r="AG72" s="27"/>
      <c r="AH72" s="27"/>
      <c r="AI72" s="27"/>
      <c r="AJ72" s="27"/>
      <c r="AK72" s="27"/>
    </row>
    <row r="73" spans="1:37">
      <c r="A73" s="562"/>
      <c r="B73" s="617">
        <f t="shared" ref="B73:B110" si="58">B72+1</f>
        <v>73</v>
      </c>
      <c r="C73" s="563"/>
      <c r="D73" s="221"/>
      <c r="E73" s="221"/>
      <c r="F73" s="45" t="s">
        <v>277</v>
      </c>
      <c r="G73" s="564">
        <f t="shared" ref="G73:AD73" si="59">IF(G36&gt;0,MAX(G36*G10-8000,0),0)</f>
        <v>0</v>
      </c>
      <c r="H73" s="564">
        <f t="shared" si="59"/>
        <v>0</v>
      </c>
      <c r="I73" s="564">
        <f t="shared" si="59"/>
        <v>0</v>
      </c>
      <c r="J73" s="564">
        <f t="shared" si="59"/>
        <v>0</v>
      </c>
      <c r="K73" s="564">
        <f t="shared" si="59"/>
        <v>0</v>
      </c>
      <c r="L73" s="564">
        <f t="shared" si="59"/>
        <v>0</v>
      </c>
      <c r="M73" s="564">
        <f t="shared" si="59"/>
        <v>0</v>
      </c>
      <c r="N73" s="564">
        <f t="shared" si="59"/>
        <v>0</v>
      </c>
      <c r="O73" s="564">
        <f t="shared" si="59"/>
        <v>0</v>
      </c>
      <c r="P73" s="564">
        <f t="shared" si="59"/>
        <v>0</v>
      </c>
      <c r="Q73" s="564">
        <f t="shared" si="59"/>
        <v>0</v>
      </c>
      <c r="R73" s="564">
        <f t="shared" si="59"/>
        <v>0</v>
      </c>
      <c r="S73" s="596">
        <f t="shared" si="59"/>
        <v>0</v>
      </c>
      <c r="T73" s="596">
        <f t="shared" si="59"/>
        <v>0</v>
      </c>
      <c r="U73" s="596">
        <f t="shared" si="59"/>
        <v>0</v>
      </c>
      <c r="V73" s="596">
        <f t="shared" si="59"/>
        <v>0</v>
      </c>
      <c r="W73" s="596">
        <f t="shared" si="59"/>
        <v>0</v>
      </c>
      <c r="X73" s="596">
        <f t="shared" si="59"/>
        <v>0</v>
      </c>
      <c r="Y73" s="596">
        <f t="shared" si="59"/>
        <v>0</v>
      </c>
      <c r="Z73" s="596">
        <f t="shared" si="59"/>
        <v>0</v>
      </c>
      <c r="AA73" s="596">
        <f t="shared" si="59"/>
        <v>0</v>
      </c>
      <c r="AB73" s="596">
        <f t="shared" si="59"/>
        <v>0</v>
      </c>
      <c r="AC73" s="596">
        <f t="shared" si="59"/>
        <v>0</v>
      </c>
      <c r="AD73" s="596">
        <f t="shared" si="59"/>
        <v>0</v>
      </c>
      <c r="AE73" s="565"/>
      <c r="AF73" s="27"/>
      <c r="AG73" s="27"/>
      <c r="AH73" s="27"/>
      <c r="AI73" s="27"/>
      <c r="AJ73" s="27"/>
      <c r="AK73" s="27"/>
    </row>
    <row r="74" spans="1:37">
      <c r="A74" s="229"/>
      <c r="B74" s="617">
        <f t="shared" si="58"/>
        <v>74</v>
      </c>
      <c r="C74" s="257"/>
      <c r="D74" s="258"/>
      <c r="E74" s="258"/>
      <c r="F74" s="21" t="s">
        <v>33</v>
      </c>
      <c r="G74" s="274">
        <f>SUM(G51:G73)</f>
        <v>0</v>
      </c>
      <c r="H74" s="274">
        <f>SUM(H51:H73)</f>
        <v>0</v>
      </c>
      <c r="I74" s="274">
        <f t="shared" ref="I74:AD74" si="60">SUM(I51:I73)</f>
        <v>0</v>
      </c>
      <c r="J74" s="274">
        <f t="shared" si="60"/>
        <v>0</v>
      </c>
      <c r="K74" s="274">
        <f t="shared" si="60"/>
        <v>0</v>
      </c>
      <c r="L74" s="274">
        <f t="shared" si="60"/>
        <v>0</v>
      </c>
      <c r="M74" s="274">
        <f t="shared" si="60"/>
        <v>0</v>
      </c>
      <c r="N74" s="274">
        <f t="shared" si="60"/>
        <v>0</v>
      </c>
      <c r="O74" s="274">
        <f t="shared" si="60"/>
        <v>0</v>
      </c>
      <c r="P74" s="274">
        <f t="shared" si="60"/>
        <v>0</v>
      </c>
      <c r="Q74" s="274">
        <f t="shared" si="60"/>
        <v>0</v>
      </c>
      <c r="R74" s="274">
        <f t="shared" si="60"/>
        <v>0</v>
      </c>
      <c r="S74" s="274">
        <f t="shared" si="60"/>
        <v>0</v>
      </c>
      <c r="T74" s="274">
        <f t="shared" si="60"/>
        <v>0</v>
      </c>
      <c r="U74" s="274">
        <f t="shared" si="60"/>
        <v>0</v>
      </c>
      <c r="V74" s="274">
        <f t="shared" si="60"/>
        <v>0</v>
      </c>
      <c r="W74" s="274">
        <f t="shared" si="60"/>
        <v>0</v>
      </c>
      <c r="X74" s="274">
        <f t="shared" si="60"/>
        <v>0</v>
      </c>
      <c r="Y74" s="274">
        <f t="shared" si="60"/>
        <v>0</v>
      </c>
      <c r="Z74" s="274">
        <f t="shared" si="60"/>
        <v>0</v>
      </c>
      <c r="AA74" s="274">
        <f t="shared" si="60"/>
        <v>0</v>
      </c>
      <c r="AB74" s="274">
        <f t="shared" si="60"/>
        <v>0</v>
      </c>
      <c r="AC74" s="274">
        <f t="shared" si="60"/>
        <v>0</v>
      </c>
      <c r="AD74" s="274">
        <f t="shared" si="60"/>
        <v>0</v>
      </c>
      <c r="AE74" s="23">
        <f t="shared" si="21"/>
        <v>0</v>
      </c>
      <c r="AF74" s="27"/>
      <c r="AG74" s="27"/>
      <c r="AH74" s="27"/>
      <c r="AI74" s="27"/>
      <c r="AJ74" s="27"/>
      <c r="AK74" s="27"/>
    </row>
    <row r="75" spans="1:37">
      <c r="A75" s="230"/>
      <c r="B75" s="617">
        <f t="shared" si="58"/>
        <v>75</v>
      </c>
      <c r="C75" s="256"/>
      <c r="D75" s="20"/>
      <c r="E75" s="20"/>
      <c r="F75" s="50" t="str">
        <f>"Pensionstillæg af pensionsg. "&amp;IF(ISNUMBER(G13),"Skalatrinsløn","HK-løn")</f>
        <v>Pensionstillæg af pensionsg. HK-løn</v>
      </c>
      <c r="G75" s="199">
        <f t="shared" ref="G75:R75" si="61">IF(G7="Ja",0,ROUND(IF(AND(G$12&gt;0,G13&gt;0),ROUND((ROUND(VLOOKUP(G13,Skalalontabel12,7,0)*G10,0))/12,2),0)*G12*G4*G5/100/3,2))</f>
        <v>0</v>
      </c>
      <c r="H75" s="199">
        <f t="shared" si="61"/>
        <v>0</v>
      </c>
      <c r="I75" s="199">
        <f t="shared" si="61"/>
        <v>0</v>
      </c>
      <c r="J75" s="199">
        <f t="shared" si="61"/>
        <v>0</v>
      </c>
      <c r="K75" s="199">
        <f t="shared" si="61"/>
        <v>0</v>
      </c>
      <c r="L75" s="199">
        <f t="shared" si="61"/>
        <v>0</v>
      </c>
      <c r="M75" s="199">
        <f t="shared" si="61"/>
        <v>0</v>
      </c>
      <c r="N75" s="199">
        <f t="shared" si="61"/>
        <v>0</v>
      </c>
      <c r="O75" s="199">
        <f t="shared" si="61"/>
        <v>0</v>
      </c>
      <c r="P75" s="199">
        <f t="shared" si="61"/>
        <v>0</v>
      </c>
      <c r="Q75" s="199">
        <f t="shared" si="61"/>
        <v>0</v>
      </c>
      <c r="R75" s="199">
        <f t="shared" si="61"/>
        <v>0</v>
      </c>
      <c r="S75" s="591">
        <f t="shared" ref="S75:AD75" si="62">ROUND(IF(AND(S$12&gt;0,S13&gt;0),ROUND((ROUND(VLOOKUP(S13,Skalalontabel12,7,0)*S10,0))/12,2),0)*S12*S4*S5/100/3,2)</f>
        <v>0</v>
      </c>
      <c r="T75" s="591">
        <f t="shared" si="62"/>
        <v>0</v>
      </c>
      <c r="U75" s="591">
        <f t="shared" si="62"/>
        <v>0</v>
      </c>
      <c r="V75" s="591">
        <f t="shared" si="62"/>
        <v>0</v>
      </c>
      <c r="W75" s="591">
        <f t="shared" si="62"/>
        <v>0</v>
      </c>
      <c r="X75" s="591">
        <f t="shared" si="62"/>
        <v>0</v>
      </c>
      <c r="Y75" s="591">
        <f t="shared" si="62"/>
        <v>0</v>
      </c>
      <c r="Z75" s="591">
        <f t="shared" si="62"/>
        <v>0</v>
      </c>
      <c r="AA75" s="591">
        <f t="shared" si="62"/>
        <v>0</v>
      </c>
      <c r="AB75" s="591">
        <f t="shared" si="62"/>
        <v>0</v>
      </c>
      <c r="AC75" s="591">
        <f t="shared" si="62"/>
        <v>0</v>
      </c>
      <c r="AD75" s="591">
        <f t="shared" si="62"/>
        <v>0</v>
      </c>
      <c r="AE75" s="37">
        <f t="shared" si="21"/>
        <v>0</v>
      </c>
      <c r="AF75" s="27"/>
      <c r="AG75" s="27"/>
      <c r="AH75" s="27"/>
      <c r="AI75" s="27"/>
      <c r="AJ75" s="27"/>
      <c r="AK75" s="27"/>
    </row>
    <row r="76" spans="1:37">
      <c r="A76" s="231"/>
      <c r="B76" s="617">
        <f t="shared" si="58"/>
        <v>76</v>
      </c>
      <c r="C76" s="249"/>
      <c r="D76" s="1"/>
      <c r="E76" s="1"/>
      <c r="F76" s="51" t="s">
        <v>300</v>
      </c>
      <c r="G76" s="199">
        <f t="shared" ref="G76:AD86" si="63">ROUND(G52*$C52*G$5/100/3,2)</f>
        <v>0</v>
      </c>
      <c r="H76" s="199">
        <f t="shared" si="63"/>
        <v>0</v>
      </c>
      <c r="I76" s="199">
        <f t="shared" si="63"/>
        <v>0</v>
      </c>
      <c r="J76" s="199">
        <f t="shared" si="63"/>
        <v>0</v>
      </c>
      <c r="K76" s="199">
        <f t="shared" si="63"/>
        <v>0</v>
      </c>
      <c r="L76" s="199">
        <f t="shared" si="63"/>
        <v>0</v>
      </c>
      <c r="M76" s="199">
        <f t="shared" si="63"/>
        <v>0</v>
      </c>
      <c r="N76" s="199">
        <f t="shared" si="63"/>
        <v>0</v>
      </c>
      <c r="O76" s="199">
        <f t="shared" si="63"/>
        <v>0</v>
      </c>
      <c r="P76" s="199">
        <f t="shared" si="63"/>
        <v>0</v>
      </c>
      <c r="Q76" s="199">
        <f t="shared" si="63"/>
        <v>0</v>
      </c>
      <c r="R76" s="199">
        <f t="shared" si="63"/>
        <v>0</v>
      </c>
      <c r="S76" s="591">
        <f t="shared" si="63"/>
        <v>0</v>
      </c>
      <c r="T76" s="591">
        <f t="shared" si="63"/>
        <v>0</v>
      </c>
      <c r="U76" s="591">
        <f t="shared" si="63"/>
        <v>0</v>
      </c>
      <c r="V76" s="591">
        <f t="shared" si="63"/>
        <v>0</v>
      </c>
      <c r="W76" s="591">
        <f t="shared" si="63"/>
        <v>0</v>
      </c>
      <c r="X76" s="591">
        <f t="shared" si="63"/>
        <v>0</v>
      </c>
      <c r="Y76" s="591">
        <f t="shared" si="63"/>
        <v>0</v>
      </c>
      <c r="Z76" s="591">
        <f t="shared" si="63"/>
        <v>0</v>
      </c>
      <c r="AA76" s="591">
        <f t="shared" si="63"/>
        <v>0</v>
      </c>
      <c r="AB76" s="591">
        <f t="shared" si="63"/>
        <v>0</v>
      </c>
      <c r="AC76" s="591">
        <f t="shared" si="63"/>
        <v>0</v>
      </c>
      <c r="AD76" s="591">
        <f t="shared" si="63"/>
        <v>0</v>
      </c>
      <c r="AE76" s="38">
        <f t="shared" si="21"/>
        <v>0</v>
      </c>
      <c r="AF76" s="27"/>
      <c r="AG76" s="27"/>
      <c r="AH76" s="27"/>
      <c r="AI76" s="27"/>
      <c r="AJ76" s="27"/>
      <c r="AK76" s="27"/>
    </row>
    <row r="77" spans="1:37">
      <c r="A77" s="231"/>
      <c r="B77" s="617"/>
      <c r="C77" s="249"/>
      <c r="D77" s="1"/>
      <c r="E77" s="1"/>
      <c r="F77" s="51" t="s">
        <v>302</v>
      </c>
      <c r="G77" s="199">
        <f t="shared" si="63"/>
        <v>0</v>
      </c>
      <c r="H77" s="199">
        <f t="shared" si="63"/>
        <v>0</v>
      </c>
      <c r="I77" s="199">
        <f t="shared" si="63"/>
        <v>0</v>
      </c>
      <c r="J77" s="199">
        <f t="shared" si="63"/>
        <v>0</v>
      </c>
      <c r="K77" s="199">
        <f t="shared" si="63"/>
        <v>0</v>
      </c>
      <c r="L77" s="199">
        <f t="shared" si="63"/>
        <v>0</v>
      </c>
      <c r="M77" s="199">
        <f t="shared" si="63"/>
        <v>0</v>
      </c>
      <c r="N77" s="199">
        <f t="shared" si="63"/>
        <v>0</v>
      </c>
      <c r="O77" s="199">
        <f t="shared" si="63"/>
        <v>0</v>
      </c>
      <c r="P77" s="199">
        <f t="shared" si="63"/>
        <v>0</v>
      </c>
      <c r="Q77" s="199">
        <f t="shared" si="63"/>
        <v>0</v>
      </c>
      <c r="R77" s="199">
        <f t="shared" si="63"/>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3"/>
        <v>0</v>
      </c>
      <c r="H78" s="199">
        <f t="shared" si="63"/>
        <v>0</v>
      </c>
      <c r="I78" s="199">
        <f t="shared" si="63"/>
        <v>0</v>
      </c>
      <c r="J78" s="199">
        <f t="shared" si="63"/>
        <v>0</v>
      </c>
      <c r="K78" s="199">
        <f t="shared" si="63"/>
        <v>0</v>
      </c>
      <c r="L78" s="199">
        <f t="shared" si="63"/>
        <v>0</v>
      </c>
      <c r="M78" s="199">
        <f t="shared" si="63"/>
        <v>0</v>
      </c>
      <c r="N78" s="199">
        <f t="shared" si="63"/>
        <v>0</v>
      </c>
      <c r="O78" s="199">
        <f t="shared" si="63"/>
        <v>0</v>
      </c>
      <c r="P78" s="199">
        <f t="shared" si="63"/>
        <v>0</v>
      </c>
      <c r="Q78" s="199">
        <f t="shared" si="63"/>
        <v>0</v>
      </c>
      <c r="R78" s="199">
        <f t="shared" si="63"/>
        <v>0</v>
      </c>
      <c r="S78" s="591">
        <f t="shared" si="63"/>
        <v>0</v>
      </c>
      <c r="T78" s="591">
        <f t="shared" si="63"/>
        <v>0</v>
      </c>
      <c r="U78" s="591">
        <f t="shared" si="63"/>
        <v>0</v>
      </c>
      <c r="V78" s="591">
        <f t="shared" si="63"/>
        <v>0</v>
      </c>
      <c r="W78" s="591">
        <f t="shared" si="63"/>
        <v>0</v>
      </c>
      <c r="X78" s="591">
        <f t="shared" si="63"/>
        <v>0</v>
      </c>
      <c r="Y78" s="591">
        <f t="shared" si="63"/>
        <v>0</v>
      </c>
      <c r="Z78" s="591">
        <f t="shared" si="63"/>
        <v>0</v>
      </c>
      <c r="AA78" s="591">
        <f t="shared" si="63"/>
        <v>0</v>
      </c>
      <c r="AB78" s="591">
        <f t="shared" si="63"/>
        <v>0</v>
      </c>
      <c r="AC78" s="591">
        <f t="shared" si="63"/>
        <v>0</v>
      </c>
      <c r="AD78" s="591">
        <f t="shared" si="63"/>
        <v>0</v>
      </c>
      <c r="AE78" s="38">
        <f t="shared" si="21"/>
        <v>0</v>
      </c>
      <c r="AF78" s="27"/>
      <c r="AG78" s="27"/>
      <c r="AH78" s="27"/>
      <c r="AI78" s="27"/>
      <c r="AJ78" s="27"/>
      <c r="AK78" s="27"/>
    </row>
    <row r="79" spans="1:37">
      <c r="A79" s="231"/>
      <c r="B79" s="617">
        <f t="shared" si="58"/>
        <v>78</v>
      </c>
      <c r="C79" s="249"/>
      <c r="D79" s="1"/>
      <c r="E79" s="1"/>
      <c r="F79" s="51" t="s">
        <v>65</v>
      </c>
      <c r="G79" s="199">
        <f t="shared" si="63"/>
        <v>0</v>
      </c>
      <c r="H79" s="199">
        <f t="shared" si="63"/>
        <v>0</v>
      </c>
      <c r="I79" s="199">
        <f t="shared" si="63"/>
        <v>0</v>
      </c>
      <c r="J79" s="199">
        <f t="shared" si="63"/>
        <v>0</v>
      </c>
      <c r="K79" s="199">
        <f t="shared" si="63"/>
        <v>0</v>
      </c>
      <c r="L79" s="199">
        <f t="shared" si="63"/>
        <v>0</v>
      </c>
      <c r="M79" s="199">
        <f t="shared" si="63"/>
        <v>0</v>
      </c>
      <c r="N79" s="199">
        <f t="shared" si="63"/>
        <v>0</v>
      </c>
      <c r="O79" s="199">
        <f t="shared" si="63"/>
        <v>0</v>
      </c>
      <c r="P79" s="199">
        <f t="shared" si="63"/>
        <v>0</v>
      </c>
      <c r="Q79" s="199">
        <f t="shared" si="63"/>
        <v>0</v>
      </c>
      <c r="R79" s="199">
        <f t="shared" si="63"/>
        <v>0</v>
      </c>
      <c r="S79" s="591">
        <f t="shared" si="63"/>
        <v>0</v>
      </c>
      <c r="T79" s="591">
        <f t="shared" si="63"/>
        <v>0</v>
      </c>
      <c r="U79" s="591">
        <f t="shared" si="63"/>
        <v>0</v>
      </c>
      <c r="V79" s="591">
        <f t="shared" si="63"/>
        <v>0</v>
      </c>
      <c r="W79" s="591">
        <f t="shared" si="63"/>
        <v>0</v>
      </c>
      <c r="X79" s="591">
        <f t="shared" si="63"/>
        <v>0</v>
      </c>
      <c r="Y79" s="591">
        <f t="shared" si="63"/>
        <v>0</v>
      </c>
      <c r="Z79" s="591">
        <f t="shared" si="63"/>
        <v>0</v>
      </c>
      <c r="AA79" s="591">
        <f t="shared" si="63"/>
        <v>0</v>
      </c>
      <c r="AB79" s="591">
        <f t="shared" si="63"/>
        <v>0</v>
      </c>
      <c r="AC79" s="591">
        <f t="shared" si="63"/>
        <v>0</v>
      </c>
      <c r="AD79" s="591">
        <f t="shared" si="63"/>
        <v>0</v>
      </c>
      <c r="AE79" s="38">
        <f t="shared" si="21"/>
        <v>0</v>
      </c>
      <c r="AF79" s="27"/>
      <c r="AG79" s="27"/>
      <c r="AH79" s="27"/>
      <c r="AI79" s="27"/>
      <c r="AJ79" s="27"/>
      <c r="AK79" s="27"/>
    </row>
    <row r="80" spans="1:37">
      <c r="A80" s="231"/>
      <c r="B80" s="617">
        <f t="shared" si="58"/>
        <v>79</v>
      </c>
      <c r="C80" s="249"/>
      <c r="D80" s="1"/>
      <c r="E80" s="1"/>
      <c r="F80" s="51" t="s">
        <v>66</v>
      </c>
      <c r="G80" s="199">
        <f t="shared" si="63"/>
        <v>0</v>
      </c>
      <c r="H80" s="199">
        <f t="shared" si="63"/>
        <v>0</v>
      </c>
      <c r="I80" s="199">
        <f t="shared" si="63"/>
        <v>0</v>
      </c>
      <c r="J80" s="199">
        <f t="shared" si="63"/>
        <v>0</v>
      </c>
      <c r="K80" s="199">
        <f t="shared" si="63"/>
        <v>0</v>
      </c>
      <c r="L80" s="199">
        <f t="shared" si="63"/>
        <v>0</v>
      </c>
      <c r="M80" s="199">
        <f t="shared" si="63"/>
        <v>0</v>
      </c>
      <c r="N80" s="199">
        <f t="shared" si="63"/>
        <v>0</v>
      </c>
      <c r="O80" s="199">
        <f t="shared" si="63"/>
        <v>0</v>
      </c>
      <c r="P80" s="199">
        <f t="shared" si="63"/>
        <v>0</v>
      </c>
      <c r="Q80" s="199">
        <f t="shared" si="63"/>
        <v>0</v>
      </c>
      <c r="R80" s="199">
        <f t="shared" si="63"/>
        <v>0</v>
      </c>
      <c r="S80" s="591">
        <f t="shared" si="63"/>
        <v>0</v>
      </c>
      <c r="T80" s="591">
        <f t="shared" si="63"/>
        <v>0</v>
      </c>
      <c r="U80" s="591">
        <f t="shared" si="63"/>
        <v>0</v>
      </c>
      <c r="V80" s="591">
        <f t="shared" si="63"/>
        <v>0</v>
      </c>
      <c r="W80" s="591">
        <f t="shared" si="63"/>
        <v>0</v>
      </c>
      <c r="X80" s="591">
        <f t="shared" si="63"/>
        <v>0</v>
      </c>
      <c r="Y80" s="591">
        <f t="shared" si="63"/>
        <v>0</v>
      </c>
      <c r="Z80" s="591">
        <f t="shared" si="63"/>
        <v>0</v>
      </c>
      <c r="AA80" s="591">
        <f t="shared" si="63"/>
        <v>0</v>
      </c>
      <c r="AB80" s="591">
        <f t="shared" si="63"/>
        <v>0</v>
      </c>
      <c r="AC80" s="591">
        <f t="shared" si="63"/>
        <v>0</v>
      </c>
      <c r="AD80" s="591">
        <f t="shared" si="63"/>
        <v>0</v>
      </c>
      <c r="AE80" s="38">
        <f t="shared" si="21"/>
        <v>0</v>
      </c>
      <c r="AF80" s="27"/>
      <c r="AG80" s="27"/>
      <c r="AH80" s="27"/>
      <c r="AI80" s="27"/>
      <c r="AJ80" s="27"/>
      <c r="AK80" s="27"/>
    </row>
    <row r="81" spans="1:37">
      <c r="A81" s="231"/>
      <c r="B81" s="617">
        <f t="shared" si="58"/>
        <v>80</v>
      </c>
      <c r="C81" s="249"/>
      <c r="D81" s="1"/>
      <c r="E81" s="1"/>
      <c r="F81" s="51" t="s">
        <v>17</v>
      </c>
      <c r="G81" s="199">
        <f t="shared" si="63"/>
        <v>0</v>
      </c>
      <c r="H81" s="199">
        <f t="shared" si="63"/>
        <v>0</v>
      </c>
      <c r="I81" s="199">
        <f t="shared" si="63"/>
        <v>0</v>
      </c>
      <c r="J81" s="199">
        <f t="shared" si="63"/>
        <v>0</v>
      </c>
      <c r="K81" s="199">
        <f t="shared" si="63"/>
        <v>0</v>
      </c>
      <c r="L81" s="199">
        <f t="shared" si="63"/>
        <v>0</v>
      </c>
      <c r="M81" s="199">
        <f t="shared" si="63"/>
        <v>0</v>
      </c>
      <c r="N81" s="199">
        <f t="shared" si="63"/>
        <v>0</v>
      </c>
      <c r="O81" s="199">
        <f t="shared" si="63"/>
        <v>0</v>
      </c>
      <c r="P81" s="199">
        <f t="shared" si="63"/>
        <v>0</v>
      </c>
      <c r="Q81" s="199">
        <f t="shared" si="63"/>
        <v>0</v>
      </c>
      <c r="R81" s="199">
        <f t="shared" si="63"/>
        <v>0</v>
      </c>
      <c r="S81" s="591">
        <f t="shared" si="63"/>
        <v>0</v>
      </c>
      <c r="T81" s="591">
        <f t="shared" si="63"/>
        <v>0</v>
      </c>
      <c r="U81" s="591">
        <f t="shared" si="63"/>
        <v>0</v>
      </c>
      <c r="V81" s="591">
        <f t="shared" si="63"/>
        <v>0</v>
      </c>
      <c r="W81" s="591">
        <f t="shared" si="63"/>
        <v>0</v>
      </c>
      <c r="X81" s="591">
        <f t="shared" si="63"/>
        <v>0</v>
      </c>
      <c r="Y81" s="591">
        <f t="shared" si="63"/>
        <v>0</v>
      </c>
      <c r="Z81" s="591">
        <f t="shared" si="63"/>
        <v>0</v>
      </c>
      <c r="AA81" s="591">
        <f t="shared" si="63"/>
        <v>0</v>
      </c>
      <c r="AB81" s="591">
        <f t="shared" si="63"/>
        <v>0</v>
      </c>
      <c r="AC81" s="591">
        <f t="shared" si="63"/>
        <v>0</v>
      </c>
      <c r="AD81" s="591">
        <f t="shared" si="63"/>
        <v>0</v>
      </c>
      <c r="AE81" s="38">
        <f t="shared" si="21"/>
        <v>0</v>
      </c>
      <c r="AF81" s="27"/>
      <c r="AG81" s="27"/>
      <c r="AH81" s="27"/>
      <c r="AI81" s="27"/>
      <c r="AJ81" s="27"/>
      <c r="AK81" s="27"/>
    </row>
    <row r="82" spans="1:37">
      <c r="A82" s="231"/>
      <c r="B82" s="617">
        <f t="shared" si="58"/>
        <v>81</v>
      </c>
      <c r="C82" s="249"/>
      <c r="D82" s="1"/>
      <c r="E82" s="1"/>
      <c r="F82" s="51" t="s">
        <v>18</v>
      </c>
      <c r="G82" s="199">
        <f t="shared" si="63"/>
        <v>0</v>
      </c>
      <c r="H82" s="199">
        <f t="shared" si="63"/>
        <v>0</v>
      </c>
      <c r="I82" s="199">
        <f t="shared" si="63"/>
        <v>0</v>
      </c>
      <c r="J82" s="199">
        <f t="shared" si="63"/>
        <v>0</v>
      </c>
      <c r="K82" s="199">
        <f t="shared" si="63"/>
        <v>0</v>
      </c>
      <c r="L82" s="199">
        <f t="shared" si="63"/>
        <v>0</v>
      </c>
      <c r="M82" s="199">
        <f t="shared" si="63"/>
        <v>0</v>
      </c>
      <c r="N82" s="199">
        <f t="shared" si="63"/>
        <v>0</v>
      </c>
      <c r="O82" s="199">
        <f t="shared" si="63"/>
        <v>0</v>
      </c>
      <c r="P82" s="199">
        <f t="shared" si="63"/>
        <v>0</v>
      </c>
      <c r="Q82" s="199">
        <f t="shared" si="63"/>
        <v>0</v>
      </c>
      <c r="R82" s="199">
        <f t="shared" si="63"/>
        <v>0</v>
      </c>
      <c r="S82" s="591">
        <f t="shared" si="63"/>
        <v>0</v>
      </c>
      <c r="T82" s="591">
        <f t="shared" si="63"/>
        <v>0</v>
      </c>
      <c r="U82" s="591">
        <f t="shared" si="63"/>
        <v>0</v>
      </c>
      <c r="V82" s="591">
        <f t="shared" si="63"/>
        <v>0</v>
      </c>
      <c r="W82" s="591">
        <f t="shared" si="63"/>
        <v>0</v>
      </c>
      <c r="X82" s="591">
        <f t="shared" si="63"/>
        <v>0</v>
      </c>
      <c r="Y82" s="591">
        <f t="shared" si="63"/>
        <v>0</v>
      </c>
      <c r="Z82" s="591">
        <f t="shared" si="63"/>
        <v>0</v>
      </c>
      <c r="AA82" s="591">
        <f t="shared" si="63"/>
        <v>0</v>
      </c>
      <c r="AB82" s="591">
        <f t="shared" si="63"/>
        <v>0</v>
      </c>
      <c r="AC82" s="591">
        <f t="shared" si="63"/>
        <v>0</v>
      </c>
      <c r="AD82" s="591">
        <f t="shared" si="63"/>
        <v>0</v>
      </c>
      <c r="AE82" s="38">
        <f t="shared" si="21"/>
        <v>0</v>
      </c>
      <c r="AF82" s="27"/>
      <c r="AG82" s="27"/>
      <c r="AH82" s="27"/>
      <c r="AI82" s="27"/>
      <c r="AJ82" s="27"/>
      <c r="AK82" s="27"/>
    </row>
    <row r="83" spans="1:37">
      <c r="A83" s="231"/>
      <c r="B83" s="617">
        <f t="shared" si="58"/>
        <v>82</v>
      </c>
      <c r="C83" s="249"/>
      <c r="D83" s="1"/>
      <c r="E83" s="1"/>
      <c r="F83" s="51" t="s">
        <v>19</v>
      </c>
      <c r="G83" s="199">
        <f t="shared" si="63"/>
        <v>0</v>
      </c>
      <c r="H83" s="199">
        <f t="shared" si="63"/>
        <v>0</v>
      </c>
      <c r="I83" s="199">
        <f t="shared" si="63"/>
        <v>0</v>
      </c>
      <c r="J83" s="199">
        <f t="shared" si="63"/>
        <v>0</v>
      </c>
      <c r="K83" s="199">
        <f t="shared" si="63"/>
        <v>0</v>
      </c>
      <c r="L83" s="199">
        <f t="shared" si="63"/>
        <v>0</v>
      </c>
      <c r="M83" s="199">
        <f t="shared" si="63"/>
        <v>0</v>
      </c>
      <c r="N83" s="199">
        <f t="shared" si="63"/>
        <v>0</v>
      </c>
      <c r="O83" s="199">
        <f t="shared" si="63"/>
        <v>0</v>
      </c>
      <c r="P83" s="199">
        <f t="shared" si="63"/>
        <v>0</v>
      </c>
      <c r="Q83" s="199">
        <f t="shared" si="63"/>
        <v>0</v>
      </c>
      <c r="R83" s="199">
        <f t="shared" si="63"/>
        <v>0</v>
      </c>
      <c r="S83" s="591">
        <f t="shared" si="63"/>
        <v>0</v>
      </c>
      <c r="T83" s="591">
        <f t="shared" si="63"/>
        <v>0</v>
      </c>
      <c r="U83" s="591">
        <f t="shared" si="63"/>
        <v>0</v>
      </c>
      <c r="V83" s="591">
        <f t="shared" si="63"/>
        <v>0</v>
      </c>
      <c r="W83" s="591">
        <f t="shared" si="63"/>
        <v>0</v>
      </c>
      <c r="X83" s="591">
        <f t="shared" si="63"/>
        <v>0</v>
      </c>
      <c r="Y83" s="591">
        <f t="shared" si="63"/>
        <v>0</v>
      </c>
      <c r="Z83" s="591">
        <f t="shared" si="63"/>
        <v>0</v>
      </c>
      <c r="AA83" s="591">
        <f t="shared" si="63"/>
        <v>0</v>
      </c>
      <c r="AB83" s="591">
        <f t="shared" si="63"/>
        <v>0</v>
      </c>
      <c r="AC83" s="591">
        <f t="shared" si="63"/>
        <v>0</v>
      </c>
      <c r="AD83" s="591">
        <f t="shared" si="63"/>
        <v>0</v>
      </c>
      <c r="AE83" s="38">
        <f t="shared" si="21"/>
        <v>0</v>
      </c>
      <c r="AF83" s="27"/>
      <c r="AG83" s="27"/>
      <c r="AH83" s="27"/>
      <c r="AI83" s="27"/>
      <c r="AJ83" s="27"/>
      <c r="AK83" s="27"/>
    </row>
    <row r="84" spans="1:37">
      <c r="A84" s="231"/>
      <c r="B84" s="617">
        <f t="shared" si="58"/>
        <v>83</v>
      </c>
      <c r="C84" s="249"/>
      <c r="D84" s="1"/>
      <c r="E84" s="1"/>
      <c r="F84" s="51" t="s">
        <v>20</v>
      </c>
      <c r="G84" s="199">
        <f t="shared" si="63"/>
        <v>0</v>
      </c>
      <c r="H84" s="199">
        <f t="shared" si="63"/>
        <v>0</v>
      </c>
      <c r="I84" s="199">
        <f t="shared" si="63"/>
        <v>0</v>
      </c>
      <c r="J84" s="199">
        <f t="shared" si="63"/>
        <v>0</v>
      </c>
      <c r="K84" s="199">
        <f t="shared" si="63"/>
        <v>0</v>
      </c>
      <c r="L84" s="199">
        <f t="shared" si="63"/>
        <v>0</v>
      </c>
      <c r="M84" s="199">
        <f t="shared" si="63"/>
        <v>0</v>
      </c>
      <c r="N84" s="199">
        <f t="shared" si="63"/>
        <v>0</v>
      </c>
      <c r="O84" s="199">
        <f t="shared" si="63"/>
        <v>0</v>
      </c>
      <c r="P84" s="199">
        <f t="shared" si="63"/>
        <v>0</v>
      </c>
      <c r="Q84" s="199">
        <f t="shared" si="63"/>
        <v>0</v>
      </c>
      <c r="R84" s="199">
        <f t="shared" si="63"/>
        <v>0</v>
      </c>
      <c r="S84" s="591">
        <f t="shared" si="63"/>
        <v>0</v>
      </c>
      <c r="T84" s="591">
        <f t="shared" si="63"/>
        <v>0</v>
      </c>
      <c r="U84" s="591">
        <f t="shared" si="63"/>
        <v>0</v>
      </c>
      <c r="V84" s="591">
        <f t="shared" si="63"/>
        <v>0</v>
      </c>
      <c r="W84" s="591">
        <f t="shared" si="63"/>
        <v>0</v>
      </c>
      <c r="X84" s="591">
        <f t="shared" si="63"/>
        <v>0</v>
      </c>
      <c r="Y84" s="591">
        <f t="shared" si="63"/>
        <v>0</v>
      </c>
      <c r="Z84" s="591">
        <f t="shared" si="63"/>
        <v>0</v>
      </c>
      <c r="AA84" s="591">
        <f t="shared" si="63"/>
        <v>0</v>
      </c>
      <c r="AB84" s="591">
        <f t="shared" si="63"/>
        <v>0</v>
      </c>
      <c r="AC84" s="591">
        <f t="shared" si="63"/>
        <v>0</v>
      </c>
      <c r="AD84" s="591">
        <f t="shared" si="63"/>
        <v>0</v>
      </c>
      <c r="AE84" s="38">
        <f t="shared" si="21"/>
        <v>0</v>
      </c>
      <c r="AF84" s="27"/>
      <c r="AG84" s="27"/>
      <c r="AH84" s="27"/>
      <c r="AI84" s="27"/>
      <c r="AJ84" s="27"/>
      <c r="AK84" s="27"/>
    </row>
    <row r="85" spans="1:37">
      <c r="A85" s="231"/>
      <c r="B85" s="617">
        <f t="shared" si="58"/>
        <v>84</v>
      </c>
      <c r="C85" s="249"/>
      <c r="D85" s="1"/>
      <c r="E85" s="1"/>
      <c r="F85" s="51" t="s">
        <v>0</v>
      </c>
      <c r="G85" s="199">
        <f t="shared" si="63"/>
        <v>0</v>
      </c>
      <c r="H85" s="199">
        <f t="shared" si="63"/>
        <v>0</v>
      </c>
      <c r="I85" s="199">
        <f t="shared" si="63"/>
        <v>0</v>
      </c>
      <c r="J85" s="199">
        <f t="shared" si="63"/>
        <v>0</v>
      </c>
      <c r="K85" s="199">
        <f t="shared" si="63"/>
        <v>0</v>
      </c>
      <c r="L85" s="199">
        <f t="shared" si="63"/>
        <v>0</v>
      </c>
      <c r="M85" s="199">
        <f t="shared" si="63"/>
        <v>0</v>
      </c>
      <c r="N85" s="199">
        <f t="shared" si="63"/>
        <v>0</v>
      </c>
      <c r="O85" s="199">
        <f t="shared" si="63"/>
        <v>0</v>
      </c>
      <c r="P85" s="199">
        <f t="shared" si="63"/>
        <v>0</v>
      </c>
      <c r="Q85" s="199">
        <f t="shared" si="63"/>
        <v>0</v>
      </c>
      <c r="R85" s="199">
        <f t="shared" si="63"/>
        <v>0</v>
      </c>
      <c r="S85" s="591">
        <f t="shared" si="63"/>
        <v>0</v>
      </c>
      <c r="T85" s="591">
        <f t="shared" si="63"/>
        <v>0</v>
      </c>
      <c r="U85" s="591">
        <f t="shared" si="63"/>
        <v>0</v>
      </c>
      <c r="V85" s="591">
        <f t="shared" si="63"/>
        <v>0</v>
      </c>
      <c r="W85" s="591">
        <f t="shared" si="63"/>
        <v>0</v>
      </c>
      <c r="X85" s="591">
        <f t="shared" si="63"/>
        <v>0</v>
      </c>
      <c r="Y85" s="591">
        <f t="shared" si="63"/>
        <v>0</v>
      </c>
      <c r="Z85" s="591">
        <f t="shared" si="63"/>
        <v>0</v>
      </c>
      <c r="AA85" s="591">
        <f t="shared" si="63"/>
        <v>0</v>
      </c>
      <c r="AB85" s="591">
        <f t="shared" si="63"/>
        <v>0</v>
      </c>
      <c r="AC85" s="591">
        <f t="shared" si="63"/>
        <v>0</v>
      </c>
      <c r="AD85" s="591">
        <f t="shared" si="63"/>
        <v>0</v>
      </c>
      <c r="AE85" s="38">
        <f t="shared" si="21"/>
        <v>0</v>
      </c>
      <c r="AF85" s="27"/>
      <c r="AG85" s="27"/>
      <c r="AH85" s="27"/>
      <c r="AI85" s="27"/>
      <c r="AJ85" s="27"/>
      <c r="AK85" s="27"/>
    </row>
    <row r="86" spans="1:37">
      <c r="A86" s="231"/>
      <c r="B86" s="617">
        <f t="shared" si="58"/>
        <v>85</v>
      </c>
      <c r="C86" s="249"/>
      <c r="D86" s="1"/>
      <c r="E86" s="1"/>
      <c r="F86" s="51" t="s">
        <v>295</v>
      </c>
      <c r="G86" s="199">
        <f>ROUND(G62*$C62*G$5/100/3,2)</f>
        <v>0</v>
      </c>
      <c r="H86" s="199">
        <f t="shared" si="63"/>
        <v>0</v>
      </c>
      <c r="I86" s="199">
        <f t="shared" si="63"/>
        <v>0</v>
      </c>
      <c r="J86" s="199">
        <f t="shared" si="63"/>
        <v>0</v>
      </c>
      <c r="K86" s="199">
        <f t="shared" si="63"/>
        <v>0</v>
      </c>
      <c r="L86" s="199">
        <f t="shared" si="63"/>
        <v>0</v>
      </c>
      <c r="M86" s="199">
        <f t="shared" si="63"/>
        <v>0</v>
      </c>
      <c r="N86" s="199">
        <f t="shared" si="63"/>
        <v>0</v>
      </c>
      <c r="O86" s="199">
        <f t="shared" si="63"/>
        <v>0</v>
      </c>
      <c r="P86" s="199">
        <f t="shared" si="63"/>
        <v>0</v>
      </c>
      <c r="Q86" s="199">
        <f t="shared" si="63"/>
        <v>0</v>
      </c>
      <c r="R86" s="199">
        <f t="shared" si="63"/>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8"/>
        <v>86</v>
      </c>
      <c r="C87" s="249"/>
      <c r="D87" s="1"/>
      <c r="E87" s="1"/>
      <c r="F87" s="51" t="s">
        <v>73</v>
      </c>
      <c r="G87" s="199">
        <f t="shared" ref="G87:AD88" si="64">ROUND(G65*$C65*G$5/100/3,2)</f>
        <v>0</v>
      </c>
      <c r="H87" s="199">
        <f t="shared" si="64"/>
        <v>0</v>
      </c>
      <c r="I87" s="199">
        <f t="shared" si="64"/>
        <v>0</v>
      </c>
      <c r="J87" s="199">
        <f t="shared" si="64"/>
        <v>0</v>
      </c>
      <c r="K87" s="199">
        <f t="shared" si="64"/>
        <v>0</v>
      </c>
      <c r="L87" s="199">
        <f t="shared" si="64"/>
        <v>0</v>
      </c>
      <c r="M87" s="199">
        <f t="shared" si="64"/>
        <v>0</v>
      </c>
      <c r="N87" s="199">
        <f t="shared" si="64"/>
        <v>0</v>
      </c>
      <c r="O87" s="199">
        <f t="shared" si="64"/>
        <v>0</v>
      </c>
      <c r="P87" s="199">
        <f t="shared" si="64"/>
        <v>0</v>
      </c>
      <c r="Q87" s="199">
        <f t="shared" si="64"/>
        <v>0</v>
      </c>
      <c r="R87" s="199">
        <f t="shared" si="64"/>
        <v>0</v>
      </c>
      <c r="S87" s="591">
        <f t="shared" si="64"/>
        <v>0</v>
      </c>
      <c r="T87" s="591">
        <f t="shared" si="64"/>
        <v>0</v>
      </c>
      <c r="U87" s="591">
        <f t="shared" si="64"/>
        <v>0</v>
      </c>
      <c r="V87" s="591">
        <f t="shared" si="64"/>
        <v>0</v>
      </c>
      <c r="W87" s="591">
        <f t="shared" si="64"/>
        <v>0</v>
      </c>
      <c r="X87" s="591">
        <f t="shared" si="64"/>
        <v>0</v>
      </c>
      <c r="Y87" s="591">
        <f t="shared" si="64"/>
        <v>0</v>
      </c>
      <c r="Z87" s="591">
        <f t="shared" si="64"/>
        <v>0</v>
      </c>
      <c r="AA87" s="591">
        <f t="shared" si="64"/>
        <v>0</v>
      </c>
      <c r="AB87" s="591">
        <f t="shared" si="64"/>
        <v>0</v>
      </c>
      <c r="AC87" s="591">
        <f t="shared" si="64"/>
        <v>0</v>
      </c>
      <c r="AD87" s="591">
        <f t="shared" si="64"/>
        <v>0</v>
      </c>
      <c r="AE87" s="38">
        <f t="shared" si="21"/>
        <v>0</v>
      </c>
      <c r="AF87" s="27"/>
      <c r="AG87" s="27"/>
      <c r="AH87" s="27"/>
      <c r="AI87" s="27"/>
      <c r="AJ87" s="27"/>
      <c r="AK87" s="27"/>
    </row>
    <row r="88" spans="1:37">
      <c r="A88" s="246"/>
      <c r="B88" s="617">
        <f t="shared" si="58"/>
        <v>87</v>
      </c>
      <c r="C88" s="259"/>
      <c r="D88" s="260"/>
      <c r="E88" s="260"/>
      <c r="F88" s="52" t="s">
        <v>11</v>
      </c>
      <c r="G88" s="199">
        <f t="shared" si="64"/>
        <v>0</v>
      </c>
      <c r="H88" s="199">
        <f t="shared" si="64"/>
        <v>0</v>
      </c>
      <c r="I88" s="199">
        <f t="shared" si="64"/>
        <v>0</v>
      </c>
      <c r="J88" s="199">
        <f t="shared" si="64"/>
        <v>0</v>
      </c>
      <c r="K88" s="199">
        <f t="shared" si="64"/>
        <v>0</v>
      </c>
      <c r="L88" s="199">
        <f t="shared" si="64"/>
        <v>0</v>
      </c>
      <c r="M88" s="199">
        <f t="shared" si="64"/>
        <v>0</v>
      </c>
      <c r="N88" s="199">
        <f t="shared" si="64"/>
        <v>0</v>
      </c>
      <c r="O88" s="199">
        <f t="shared" si="64"/>
        <v>0</v>
      </c>
      <c r="P88" s="199">
        <f t="shared" si="64"/>
        <v>0</v>
      </c>
      <c r="Q88" s="199">
        <f t="shared" si="64"/>
        <v>0</v>
      </c>
      <c r="R88" s="199">
        <f t="shared" si="64"/>
        <v>0</v>
      </c>
      <c r="S88" s="591">
        <f t="shared" si="64"/>
        <v>0</v>
      </c>
      <c r="T88" s="591">
        <f t="shared" si="64"/>
        <v>0</v>
      </c>
      <c r="U88" s="591">
        <f t="shared" si="64"/>
        <v>0</v>
      </c>
      <c r="V88" s="591">
        <f t="shared" si="64"/>
        <v>0</v>
      </c>
      <c r="W88" s="591">
        <f t="shared" si="64"/>
        <v>0</v>
      </c>
      <c r="X88" s="591">
        <f t="shared" si="64"/>
        <v>0</v>
      </c>
      <c r="Y88" s="591">
        <f t="shared" si="64"/>
        <v>0</v>
      </c>
      <c r="Z88" s="591">
        <f t="shared" si="64"/>
        <v>0</v>
      </c>
      <c r="AA88" s="591">
        <f t="shared" si="64"/>
        <v>0</v>
      </c>
      <c r="AB88" s="591">
        <f t="shared" si="64"/>
        <v>0</v>
      </c>
      <c r="AC88" s="591">
        <f t="shared" si="64"/>
        <v>0</v>
      </c>
      <c r="AD88" s="591">
        <f t="shared" si="64"/>
        <v>0</v>
      </c>
      <c r="AE88" s="43">
        <f t="shared" si="21"/>
        <v>0</v>
      </c>
      <c r="AF88" s="27"/>
      <c r="AG88" s="27"/>
      <c r="AH88" s="27"/>
      <c r="AI88" s="27"/>
      <c r="AJ88" s="27"/>
      <c r="AK88" s="27"/>
    </row>
    <row r="89" spans="1:37">
      <c r="A89" s="244"/>
      <c r="B89" s="617">
        <f t="shared" si="58"/>
        <v>88</v>
      </c>
      <c r="C89" s="250"/>
      <c r="D89" s="232"/>
      <c r="E89" s="232"/>
      <c r="F89" s="54" t="s">
        <v>159</v>
      </c>
      <c r="G89" s="245">
        <f t="shared" ref="G89:AD89" si="65">ROUND(G38*G5/100/3+G42*($C42&lt;&gt;"")*G5/100/3+G43*($C43&lt;&gt;"")*G5/100/3+G44*($C44&lt;&gt;"")*G5/100/3+G45*($C45&lt;&gt;"")*G5/100/3+G46*($C46&lt;&gt;"")*G5/100/3,2)</f>
        <v>0</v>
      </c>
      <c r="H89" s="245">
        <f>ROUND(H38*H5/100/3+H42*($C42&lt;&gt;"")*H5/100/3+H43*($C43&lt;&gt;"")*H5/100/3+H44*($C44&lt;&gt;"")*H5/100/3+H45*($C45&lt;&gt;"")*H5/100/3+H46*($C46&lt;&gt;"")*H5/100/3,2)</f>
        <v>0</v>
      </c>
      <c r="I89" s="245">
        <f t="shared" si="65"/>
        <v>0</v>
      </c>
      <c r="J89" s="245">
        <f t="shared" si="65"/>
        <v>0</v>
      </c>
      <c r="K89" s="245">
        <f t="shared" si="65"/>
        <v>0</v>
      </c>
      <c r="L89" s="245">
        <f t="shared" si="65"/>
        <v>0</v>
      </c>
      <c r="M89" s="245">
        <f t="shared" si="65"/>
        <v>0</v>
      </c>
      <c r="N89" s="245">
        <f t="shared" si="65"/>
        <v>0</v>
      </c>
      <c r="O89" s="245">
        <f t="shared" si="65"/>
        <v>0</v>
      </c>
      <c r="P89" s="245">
        <f t="shared" si="65"/>
        <v>0</v>
      </c>
      <c r="Q89" s="245">
        <f t="shared" si="65"/>
        <v>0</v>
      </c>
      <c r="R89" s="245">
        <f t="shared" si="65"/>
        <v>0</v>
      </c>
      <c r="S89" s="597">
        <f t="shared" si="65"/>
        <v>0</v>
      </c>
      <c r="T89" s="597">
        <f t="shared" si="65"/>
        <v>0</v>
      </c>
      <c r="U89" s="597">
        <f t="shared" si="65"/>
        <v>0</v>
      </c>
      <c r="V89" s="597">
        <f t="shared" si="65"/>
        <v>0</v>
      </c>
      <c r="W89" s="597">
        <f t="shared" si="65"/>
        <v>0</v>
      </c>
      <c r="X89" s="597">
        <f t="shared" si="65"/>
        <v>0</v>
      </c>
      <c r="Y89" s="597">
        <f t="shared" si="65"/>
        <v>0</v>
      </c>
      <c r="Z89" s="597">
        <f t="shared" si="65"/>
        <v>0</v>
      </c>
      <c r="AA89" s="597">
        <f t="shared" si="65"/>
        <v>0</v>
      </c>
      <c r="AB89" s="597">
        <f t="shared" si="65"/>
        <v>0</v>
      </c>
      <c r="AC89" s="597">
        <f t="shared" si="65"/>
        <v>0</v>
      </c>
      <c r="AD89" s="597">
        <f t="shared" si="65"/>
        <v>0</v>
      </c>
      <c r="AE89" s="43">
        <f t="shared" si="21"/>
        <v>0</v>
      </c>
      <c r="AF89" s="27"/>
      <c r="AG89" s="27"/>
      <c r="AH89" s="27"/>
      <c r="AI89" s="27"/>
      <c r="AJ89" s="27"/>
      <c r="AK89" s="27"/>
    </row>
    <row r="90" spans="1:37">
      <c r="A90" s="619"/>
      <c r="B90" s="617">
        <f t="shared" si="58"/>
        <v>89</v>
      </c>
      <c r="C90" s="563"/>
      <c r="D90" s="221"/>
      <c r="E90" s="221"/>
      <c r="F90" s="2" t="s">
        <v>282</v>
      </c>
      <c r="G90" s="245">
        <f>IF(G7="Ja",SUM(S75:S88)-SUM(G75:G89),0)</f>
        <v>0</v>
      </c>
      <c r="H90" s="245">
        <f>IF(H7="Ja",SUM(T75:T89)-SUM(H75:H89),0)</f>
        <v>0</v>
      </c>
      <c r="I90" s="245">
        <f t="shared" ref="I90:R90" si="66">IF(I7="Ja",SUM(U75:U88)-SUM(I75:I89),0)</f>
        <v>0</v>
      </c>
      <c r="J90" s="245">
        <f t="shared" si="66"/>
        <v>0</v>
      </c>
      <c r="K90" s="245">
        <f t="shared" si="66"/>
        <v>0</v>
      </c>
      <c r="L90" s="245">
        <f t="shared" si="66"/>
        <v>0</v>
      </c>
      <c r="M90" s="245">
        <f t="shared" si="66"/>
        <v>0</v>
      </c>
      <c r="N90" s="245">
        <f t="shared" si="66"/>
        <v>0</v>
      </c>
      <c r="O90" s="245">
        <f t="shared" si="66"/>
        <v>0</v>
      </c>
      <c r="P90" s="245">
        <f t="shared" si="66"/>
        <v>0</v>
      </c>
      <c r="Q90" s="245">
        <f t="shared" si="66"/>
        <v>0</v>
      </c>
      <c r="R90" s="245">
        <f t="shared" si="66"/>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8"/>
        <v>90</v>
      </c>
      <c r="C91" s="257"/>
      <c r="D91" s="258"/>
      <c r="E91" s="258"/>
      <c r="F91" s="48" t="s">
        <v>63</v>
      </c>
      <c r="G91" s="203">
        <f>SUM(G75:G90)</f>
        <v>0</v>
      </c>
      <c r="H91" s="203">
        <f t="shared" ref="H91:R91" si="67">SUM(H75:H90)</f>
        <v>0</v>
      </c>
      <c r="I91" s="203">
        <f t="shared" si="67"/>
        <v>0</v>
      </c>
      <c r="J91" s="203">
        <f t="shared" si="67"/>
        <v>0</v>
      </c>
      <c r="K91" s="203">
        <f t="shared" si="67"/>
        <v>0</v>
      </c>
      <c r="L91" s="203">
        <f t="shared" si="67"/>
        <v>0</v>
      </c>
      <c r="M91" s="203">
        <f t="shared" si="67"/>
        <v>0</v>
      </c>
      <c r="N91" s="203">
        <f t="shared" si="67"/>
        <v>0</v>
      </c>
      <c r="O91" s="203">
        <f t="shared" si="67"/>
        <v>0</v>
      </c>
      <c r="P91" s="203">
        <f t="shared" si="67"/>
        <v>0</v>
      </c>
      <c r="Q91" s="203">
        <f t="shared" si="67"/>
        <v>0</v>
      </c>
      <c r="R91" s="203">
        <f t="shared" si="67"/>
        <v>0</v>
      </c>
      <c r="S91" s="598">
        <f>SUM(S75:S89)</f>
        <v>0</v>
      </c>
      <c r="T91" s="598">
        <f t="shared" ref="T91:AD91" si="68">SUM(T75:T89)</f>
        <v>0</v>
      </c>
      <c r="U91" s="598">
        <f t="shared" si="68"/>
        <v>0</v>
      </c>
      <c r="V91" s="598">
        <f t="shared" si="68"/>
        <v>0</v>
      </c>
      <c r="W91" s="598">
        <f t="shared" si="68"/>
        <v>0</v>
      </c>
      <c r="X91" s="598">
        <f t="shared" si="68"/>
        <v>0</v>
      </c>
      <c r="Y91" s="598">
        <f t="shared" si="68"/>
        <v>0</v>
      </c>
      <c r="Z91" s="598">
        <f t="shared" si="68"/>
        <v>0</v>
      </c>
      <c r="AA91" s="598">
        <f t="shared" si="68"/>
        <v>0</v>
      </c>
      <c r="AB91" s="598">
        <f t="shared" si="68"/>
        <v>0</v>
      </c>
      <c r="AC91" s="598">
        <f t="shared" si="68"/>
        <v>0</v>
      </c>
      <c r="AD91" s="598">
        <f t="shared" si="68"/>
        <v>0</v>
      </c>
      <c r="AE91" s="49">
        <f t="shared" si="21"/>
        <v>0</v>
      </c>
      <c r="AF91" s="27"/>
      <c r="AG91" s="27"/>
      <c r="AH91" s="27"/>
      <c r="AI91" s="27"/>
      <c r="AJ91" s="27"/>
      <c r="AK91" s="27"/>
    </row>
    <row r="92" spans="1:37" ht="14" thickTop="1">
      <c r="A92" s="236"/>
      <c r="B92" s="617">
        <f t="shared" si="58"/>
        <v>91</v>
      </c>
      <c r="C92" s="261"/>
      <c r="D92" s="262"/>
      <c r="E92" s="262"/>
      <c r="F92" s="55" t="s">
        <v>31</v>
      </c>
      <c r="G92" s="204">
        <f>ROUND(G104/3,2)</f>
        <v>0</v>
      </c>
      <c r="H92" s="204">
        <f t="shared" ref="H92:R92" si="69">ROUND(H104/3,2)</f>
        <v>0</v>
      </c>
      <c r="I92" s="204">
        <f t="shared" si="69"/>
        <v>0</v>
      </c>
      <c r="J92" s="204">
        <f t="shared" si="69"/>
        <v>0</v>
      </c>
      <c r="K92" s="204">
        <f t="shared" si="69"/>
        <v>0</v>
      </c>
      <c r="L92" s="204">
        <f t="shared" si="69"/>
        <v>0</v>
      </c>
      <c r="M92" s="204">
        <f t="shared" si="69"/>
        <v>0</v>
      </c>
      <c r="N92" s="204">
        <f t="shared" si="69"/>
        <v>0</v>
      </c>
      <c r="O92" s="204">
        <f t="shared" si="69"/>
        <v>0</v>
      </c>
      <c r="P92" s="204">
        <f t="shared" si="69"/>
        <v>0</v>
      </c>
      <c r="Q92" s="204">
        <f t="shared" si="69"/>
        <v>0</v>
      </c>
      <c r="R92" s="204">
        <f t="shared" si="69"/>
        <v>0</v>
      </c>
      <c r="S92" s="599">
        <f>ROUND(S104/3,2)</f>
        <v>0</v>
      </c>
      <c r="T92" s="599">
        <f t="shared" ref="T92:AD92" si="70">ROUND(T104/3,2)</f>
        <v>0</v>
      </c>
      <c r="U92" s="599">
        <f t="shared" si="70"/>
        <v>0</v>
      </c>
      <c r="V92" s="599">
        <f t="shared" si="70"/>
        <v>0</v>
      </c>
      <c r="W92" s="599">
        <f t="shared" si="70"/>
        <v>0</v>
      </c>
      <c r="X92" s="599">
        <f t="shared" si="70"/>
        <v>0</v>
      </c>
      <c r="Y92" s="599">
        <f t="shared" si="70"/>
        <v>0</v>
      </c>
      <c r="Z92" s="599">
        <f t="shared" si="70"/>
        <v>0</v>
      </c>
      <c r="AA92" s="599">
        <f t="shared" si="70"/>
        <v>0</v>
      </c>
      <c r="AB92" s="599">
        <f t="shared" si="70"/>
        <v>0</v>
      </c>
      <c r="AC92" s="599">
        <f t="shared" si="70"/>
        <v>0</v>
      </c>
      <c r="AD92" s="599">
        <f t="shared" si="70"/>
        <v>0</v>
      </c>
      <c r="AE92" s="37">
        <f>SUM(G92:R92)</f>
        <v>0</v>
      </c>
      <c r="AF92" s="27"/>
      <c r="AG92" s="27"/>
      <c r="AH92" s="27"/>
      <c r="AI92" s="27"/>
      <c r="AJ92" s="27"/>
      <c r="AK92" s="27"/>
    </row>
    <row r="93" spans="1:37">
      <c r="A93" s="237"/>
      <c r="B93" s="617">
        <f t="shared" si="58"/>
        <v>92</v>
      </c>
      <c r="C93" s="263"/>
      <c r="D93" s="264"/>
      <c r="E93" s="264"/>
      <c r="F93" s="55" t="s">
        <v>26</v>
      </c>
      <c r="G93" s="204">
        <f>IF(G6="nej",G91*-1)+SUM(G51:G68)-G92+G73</f>
        <v>0</v>
      </c>
      <c r="H93" s="204">
        <f>IF(H6="nej",H91*-1)+SUM(H51:H68)-H92+H73</f>
        <v>0</v>
      </c>
      <c r="I93" s="204">
        <f t="shared" ref="I93:R93" si="71">IF(I6="nej",I91*-1)+SUM(I51:I68)-I92+I73</f>
        <v>0</v>
      </c>
      <c r="J93" s="204">
        <f t="shared" si="71"/>
        <v>0</v>
      </c>
      <c r="K93" s="204">
        <f t="shared" si="71"/>
        <v>0</v>
      </c>
      <c r="L93" s="204">
        <f t="shared" si="71"/>
        <v>0</v>
      </c>
      <c r="M93" s="204">
        <f t="shared" si="71"/>
        <v>0</v>
      </c>
      <c r="N93" s="204">
        <f t="shared" si="71"/>
        <v>0</v>
      </c>
      <c r="O93" s="204">
        <f t="shared" si="71"/>
        <v>0</v>
      </c>
      <c r="P93" s="204">
        <f t="shared" si="71"/>
        <v>0</v>
      </c>
      <c r="Q93" s="204">
        <f t="shared" si="71"/>
        <v>0</v>
      </c>
      <c r="R93" s="204">
        <f t="shared" si="71"/>
        <v>0</v>
      </c>
      <c r="S93" s="599">
        <f t="shared" ref="S93:AD93" si="72">IF(S6="nej",S91*-1)+SUM(S51:S68)-S92</f>
        <v>0</v>
      </c>
      <c r="T93" s="599">
        <f t="shared" si="72"/>
        <v>0</v>
      </c>
      <c r="U93" s="599">
        <f t="shared" si="72"/>
        <v>0</v>
      </c>
      <c r="V93" s="599">
        <f t="shared" si="72"/>
        <v>0</v>
      </c>
      <c r="W93" s="599">
        <f t="shared" si="72"/>
        <v>0</v>
      </c>
      <c r="X93" s="599">
        <f t="shared" si="72"/>
        <v>0</v>
      </c>
      <c r="Y93" s="599">
        <f t="shared" si="72"/>
        <v>0</v>
      </c>
      <c r="Z93" s="599">
        <f t="shared" si="72"/>
        <v>0</v>
      </c>
      <c r="AA93" s="599">
        <f t="shared" si="72"/>
        <v>0</v>
      </c>
      <c r="AB93" s="599">
        <f t="shared" si="72"/>
        <v>0</v>
      </c>
      <c r="AC93" s="599">
        <f t="shared" si="72"/>
        <v>0</v>
      </c>
      <c r="AD93" s="599">
        <f t="shared" si="72"/>
        <v>0</v>
      </c>
      <c r="AE93" s="37">
        <f t="shared" ref="AE93:AE108" si="73">SUM(G93:R93)</f>
        <v>0</v>
      </c>
      <c r="AF93" s="27"/>
      <c r="AG93" s="27"/>
      <c r="AH93" s="27"/>
      <c r="AI93" s="27"/>
      <c r="AJ93" s="27"/>
      <c r="AK93" s="27"/>
    </row>
    <row r="94" spans="1:37">
      <c r="A94" s="237"/>
      <c r="B94" s="617">
        <f t="shared" si="58"/>
        <v>93</v>
      </c>
      <c r="C94" s="263"/>
      <c r="D94" s="264"/>
      <c r="E94" s="264"/>
      <c r="F94" s="56" t="s">
        <v>27</v>
      </c>
      <c r="G94" s="205">
        <f>ROUND(G93*8%,0)</f>
        <v>0</v>
      </c>
      <c r="H94" s="206">
        <f t="shared" ref="H94:R94" si="74">ROUND(H93*8%,0)</f>
        <v>0</v>
      </c>
      <c r="I94" s="206">
        <f t="shared" si="74"/>
        <v>0</v>
      </c>
      <c r="J94" s="206">
        <f t="shared" si="74"/>
        <v>0</v>
      </c>
      <c r="K94" s="206">
        <f t="shared" si="74"/>
        <v>0</v>
      </c>
      <c r="L94" s="206">
        <f t="shared" si="74"/>
        <v>0</v>
      </c>
      <c r="M94" s="206">
        <f t="shared" si="74"/>
        <v>0</v>
      </c>
      <c r="N94" s="206">
        <f t="shared" si="74"/>
        <v>0</v>
      </c>
      <c r="O94" s="206">
        <f t="shared" si="74"/>
        <v>0</v>
      </c>
      <c r="P94" s="206">
        <f t="shared" si="74"/>
        <v>0</v>
      </c>
      <c r="Q94" s="206">
        <f t="shared" si="74"/>
        <v>0</v>
      </c>
      <c r="R94" s="206">
        <f t="shared" si="74"/>
        <v>0</v>
      </c>
      <c r="S94" s="600">
        <f>ROUND(S93*8%,0)</f>
        <v>0</v>
      </c>
      <c r="T94" s="601">
        <f t="shared" ref="T94:AD94" si="75">ROUND(T93*8%,0)</f>
        <v>0</v>
      </c>
      <c r="U94" s="601">
        <f t="shared" si="75"/>
        <v>0</v>
      </c>
      <c r="V94" s="601">
        <f t="shared" si="75"/>
        <v>0</v>
      </c>
      <c r="W94" s="601">
        <f t="shared" si="75"/>
        <v>0</v>
      </c>
      <c r="X94" s="601">
        <f t="shared" si="75"/>
        <v>0</v>
      </c>
      <c r="Y94" s="601">
        <f t="shared" si="75"/>
        <v>0</v>
      </c>
      <c r="Z94" s="601">
        <f t="shared" si="75"/>
        <v>0</v>
      </c>
      <c r="AA94" s="601">
        <f t="shared" si="75"/>
        <v>0</v>
      </c>
      <c r="AB94" s="601">
        <f t="shared" si="75"/>
        <v>0</v>
      </c>
      <c r="AC94" s="601">
        <f t="shared" si="75"/>
        <v>0</v>
      </c>
      <c r="AD94" s="601">
        <f t="shared" si="75"/>
        <v>0</v>
      </c>
      <c r="AE94" s="38">
        <f t="shared" si="73"/>
        <v>0</v>
      </c>
      <c r="AF94" s="27"/>
      <c r="AG94" s="27"/>
      <c r="AH94" s="27"/>
      <c r="AI94" s="27"/>
      <c r="AJ94" s="27"/>
      <c r="AK94" s="27"/>
    </row>
    <row r="95" spans="1:37">
      <c r="A95" s="237"/>
      <c r="B95" s="617">
        <f t="shared" si="58"/>
        <v>94</v>
      </c>
      <c r="C95" s="263"/>
      <c r="D95" s="264"/>
      <c r="E95" s="264"/>
      <c r="F95" s="56" t="s">
        <v>28</v>
      </c>
      <c r="G95" s="205">
        <f>G93-G94</f>
        <v>0</v>
      </c>
      <c r="H95" s="206">
        <f t="shared" ref="H95:R95" si="76">H93-H94</f>
        <v>0</v>
      </c>
      <c r="I95" s="206">
        <f t="shared" si="76"/>
        <v>0</v>
      </c>
      <c r="J95" s="206">
        <f t="shared" si="76"/>
        <v>0</v>
      </c>
      <c r="K95" s="206">
        <f t="shared" si="76"/>
        <v>0</v>
      </c>
      <c r="L95" s="206">
        <f t="shared" si="76"/>
        <v>0</v>
      </c>
      <c r="M95" s="206">
        <f t="shared" si="76"/>
        <v>0</v>
      </c>
      <c r="N95" s="206">
        <f t="shared" si="76"/>
        <v>0</v>
      </c>
      <c r="O95" s="206">
        <f t="shared" si="76"/>
        <v>0</v>
      </c>
      <c r="P95" s="206">
        <f t="shared" si="76"/>
        <v>0</v>
      </c>
      <c r="Q95" s="206">
        <f t="shared" si="76"/>
        <v>0</v>
      </c>
      <c r="R95" s="206">
        <f t="shared" si="76"/>
        <v>0</v>
      </c>
      <c r="S95" s="600">
        <f>S93-S94</f>
        <v>0</v>
      </c>
      <c r="T95" s="601">
        <f t="shared" ref="T95:AD95" si="77">T93-T94</f>
        <v>0</v>
      </c>
      <c r="U95" s="601">
        <f t="shared" si="77"/>
        <v>0</v>
      </c>
      <c r="V95" s="601">
        <f t="shared" si="77"/>
        <v>0</v>
      </c>
      <c r="W95" s="601">
        <f t="shared" si="77"/>
        <v>0</v>
      </c>
      <c r="X95" s="601">
        <f t="shared" si="77"/>
        <v>0</v>
      </c>
      <c r="Y95" s="601">
        <f t="shared" si="77"/>
        <v>0</v>
      </c>
      <c r="Z95" s="601">
        <f t="shared" si="77"/>
        <v>0</v>
      </c>
      <c r="AA95" s="601">
        <f t="shared" si="77"/>
        <v>0</v>
      </c>
      <c r="AB95" s="601">
        <f t="shared" si="77"/>
        <v>0</v>
      </c>
      <c r="AC95" s="601">
        <f t="shared" si="77"/>
        <v>0</v>
      </c>
      <c r="AD95" s="601">
        <f t="shared" si="77"/>
        <v>0</v>
      </c>
      <c r="AE95" s="38">
        <f t="shared" si="73"/>
        <v>0</v>
      </c>
      <c r="AF95" s="27"/>
      <c r="AG95" s="27"/>
      <c r="AH95" s="27"/>
      <c r="AI95" s="27"/>
      <c r="AJ95" s="27"/>
      <c r="AK95" s="27"/>
    </row>
    <row r="96" spans="1:37">
      <c r="A96" s="237"/>
      <c r="B96" s="617">
        <f t="shared" si="58"/>
        <v>95</v>
      </c>
      <c r="C96" s="263"/>
      <c r="D96" s="264"/>
      <c r="E96" s="264"/>
      <c r="F96" s="56" t="s">
        <v>34</v>
      </c>
      <c r="G96" s="205">
        <f>FLOOR(G95-G32,10)</f>
        <v>0</v>
      </c>
      <c r="H96" s="205">
        <f t="shared" ref="H96:R96" si="78">FLOOR(H95-H32,10)</f>
        <v>0</v>
      </c>
      <c r="I96" s="205">
        <f t="shared" si="78"/>
        <v>0</v>
      </c>
      <c r="J96" s="205">
        <f t="shared" si="78"/>
        <v>0</v>
      </c>
      <c r="K96" s="205">
        <f t="shared" si="78"/>
        <v>0</v>
      </c>
      <c r="L96" s="205">
        <f t="shared" si="78"/>
        <v>0</v>
      </c>
      <c r="M96" s="205">
        <f t="shared" si="78"/>
        <v>0</v>
      </c>
      <c r="N96" s="205">
        <f t="shared" si="78"/>
        <v>0</v>
      </c>
      <c r="O96" s="205">
        <f t="shared" si="78"/>
        <v>0</v>
      </c>
      <c r="P96" s="205">
        <f t="shared" si="78"/>
        <v>0</v>
      </c>
      <c r="Q96" s="205">
        <f t="shared" si="78"/>
        <v>0</v>
      </c>
      <c r="R96" s="205">
        <f t="shared" si="78"/>
        <v>0</v>
      </c>
      <c r="S96" s="600">
        <f>FLOOR(S95-S32,10)</f>
        <v>0</v>
      </c>
      <c r="T96" s="600">
        <f t="shared" ref="T96:AD96" si="79">FLOOR(T95-T32,10)</f>
        <v>0</v>
      </c>
      <c r="U96" s="600">
        <f t="shared" si="79"/>
        <v>0</v>
      </c>
      <c r="V96" s="600">
        <f t="shared" si="79"/>
        <v>0</v>
      </c>
      <c r="W96" s="600">
        <f t="shared" si="79"/>
        <v>0</v>
      </c>
      <c r="X96" s="600">
        <f t="shared" si="79"/>
        <v>0</v>
      </c>
      <c r="Y96" s="600">
        <f t="shared" si="79"/>
        <v>0</v>
      </c>
      <c r="Z96" s="600">
        <f t="shared" si="79"/>
        <v>0</v>
      </c>
      <c r="AA96" s="600">
        <f t="shared" si="79"/>
        <v>0</v>
      </c>
      <c r="AB96" s="600">
        <f t="shared" si="79"/>
        <v>0</v>
      </c>
      <c r="AC96" s="600">
        <f t="shared" si="79"/>
        <v>0</v>
      </c>
      <c r="AD96" s="600">
        <f t="shared" si="79"/>
        <v>0</v>
      </c>
      <c r="AE96" s="38"/>
      <c r="AF96" s="27"/>
      <c r="AG96" s="27"/>
      <c r="AH96" s="27"/>
      <c r="AI96" s="27"/>
      <c r="AJ96" s="27"/>
      <c r="AK96" s="27"/>
    </row>
    <row r="97" spans="1:37">
      <c r="A97" s="238"/>
      <c r="B97" s="617">
        <f t="shared" si="58"/>
        <v>96</v>
      </c>
      <c r="C97" s="265"/>
      <c r="D97" s="266"/>
      <c r="E97" s="266"/>
      <c r="F97" s="56" t="s">
        <v>29</v>
      </c>
      <c r="G97" s="205">
        <f t="shared" ref="G97:AD97" si="80">ROUND(G96*G31/100,0)</f>
        <v>0</v>
      </c>
      <c r="H97" s="206">
        <f t="shared" si="80"/>
        <v>0</v>
      </c>
      <c r="I97" s="206">
        <f t="shared" si="80"/>
        <v>0</v>
      </c>
      <c r="J97" s="206">
        <f t="shared" si="80"/>
        <v>0</v>
      </c>
      <c r="K97" s="206">
        <f t="shared" si="80"/>
        <v>0</v>
      </c>
      <c r="L97" s="206">
        <f t="shared" si="80"/>
        <v>0</v>
      </c>
      <c r="M97" s="206">
        <f t="shared" si="80"/>
        <v>0</v>
      </c>
      <c r="N97" s="206">
        <f t="shared" si="80"/>
        <v>0</v>
      </c>
      <c r="O97" s="206">
        <f t="shared" si="80"/>
        <v>0</v>
      </c>
      <c r="P97" s="206">
        <f t="shared" si="80"/>
        <v>0</v>
      </c>
      <c r="Q97" s="206">
        <f t="shared" si="80"/>
        <v>0</v>
      </c>
      <c r="R97" s="206">
        <f t="shared" si="80"/>
        <v>0</v>
      </c>
      <c r="S97" s="600">
        <f t="shared" si="80"/>
        <v>0</v>
      </c>
      <c r="T97" s="601">
        <f t="shared" si="80"/>
        <v>0</v>
      </c>
      <c r="U97" s="601">
        <f t="shared" si="80"/>
        <v>0</v>
      </c>
      <c r="V97" s="601">
        <f t="shared" si="80"/>
        <v>0</v>
      </c>
      <c r="W97" s="601">
        <f t="shared" si="80"/>
        <v>0</v>
      </c>
      <c r="X97" s="601">
        <f t="shared" si="80"/>
        <v>0</v>
      </c>
      <c r="Y97" s="601">
        <f t="shared" si="80"/>
        <v>0</v>
      </c>
      <c r="Z97" s="601">
        <f t="shared" si="80"/>
        <v>0</v>
      </c>
      <c r="AA97" s="601">
        <f t="shared" si="80"/>
        <v>0</v>
      </c>
      <c r="AB97" s="601">
        <f t="shared" si="80"/>
        <v>0</v>
      </c>
      <c r="AC97" s="601">
        <f t="shared" si="80"/>
        <v>0</v>
      </c>
      <c r="AD97" s="601">
        <f t="shared" si="80"/>
        <v>0</v>
      </c>
      <c r="AE97" s="38">
        <f t="shared" si="73"/>
        <v>0</v>
      </c>
      <c r="AF97" s="27"/>
      <c r="AG97" s="27"/>
      <c r="AH97" s="27"/>
      <c r="AI97" s="27"/>
      <c r="AJ97" s="27"/>
      <c r="AK97" s="27"/>
    </row>
    <row r="98" spans="1:37">
      <c r="A98" s="239"/>
      <c r="B98" s="617">
        <f t="shared" si="58"/>
        <v>97</v>
      </c>
      <c r="C98" s="267"/>
      <c r="D98" s="268"/>
      <c r="E98" s="269"/>
      <c r="F98" s="487" t="s">
        <v>278</v>
      </c>
      <c r="G98" s="553">
        <f>SUM(G51:G68)</f>
        <v>0</v>
      </c>
      <c r="H98" s="489">
        <f>SUM(H51:H68)</f>
        <v>0</v>
      </c>
      <c r="I98" s="489">
        <f>SUM(I51:I68)</f>
        <v>0</v>
      </c>
      <c r="J98" s="489">
        <f>SUM(J51:J68)</f>
        <v>0</v>
      </c>
      <c r="K98" s="489">
        <f>SUM(K51:K68)</f>
        <v>0</v>
      </c>
      <c r="L98" s="489">
        <f t="shared" ref="L98:R98" si="81">SUM(L51:L68)</f>
        <v>0</v>
      </c>
      <c r="M98" s="489">
        <f t="shared" si="81"/>
        <v>0</v>
      </c>
      <c r="N98" s="489">
        <f t="shared" si="81"/>
        <v>0</v>
      </c>
      <c r="O98" s="489">
        <f t="shared" si="81"/>
        <v>0</v>
      </c>
      <c r="P98" s="489">
        <f t="shared" si="81"/>
        <v>0</v>
      </c>
      <c r="Q98" s="554">
        <f t="shared" si="81"/>
        <v>0</v>
      </c>
      <c r="R98" s="554">
        <f t="shared" si="81"/>
        <v>0</v>
      </c>
      <c r="S98" s="602">
        <f>SUM(S51:S68)</f>
        <v>0</v>
      </c>
      <c r="T98" s="603">
        <f>SUM(T51:T68)</f>
        <v>0</v>
      </c>
      <c r="U98" s="603">
        <f>SUM(U51:U68)</f>
        <v>0</v>
      </c>
      <c r="V98" s="603">
        <f>SUM(V51:V68)</f>
        <v>0</v>
      </c>
      <c r="W98" s="603">
        <f>SUM(W51:W68)</f>
        <v>0</v>
      </c>
      <c r="X98" s="603">
        <f t="shared" ref="X98:AD98" si="82">SUM(X51:X68)</f>
        <v>0</v>
      </c>
      <c r="Y98" s="603">
        <f t="shared" si="82"/>
        <v>0</v>
      </c>
      <c r="Z98" s="603">
        <f t="shared" si="82"/>
        <v>0</v>
      </c>
      <c r="AA98" s="603">
        <f t="shared" si="82"/>
        <v>0</v>
      </c>
      <c r="AB98" s="603">
        <f t="shared" si="82"/>
        <v>0</v>
      </c>
      <c r="AC98" s="603">
        <f t="shared" si="82"/>
        <v>0</v>
      </c>
      <c r="AD98" s="603">
        <f t="shared" si="82"/>
        <v>0</v>
      </c>
      <c r="AE98" s="490">
        <f>SUM(H98:P98)</f>
        <v>0</v>
      </c>
      <c r="AF98" s="27"/>
      <c r="AG98" s="27"/>
      <c r="AH98" s="27"/>
      <c r="AI98" s="27"/>
      <c r="AJ98" s="27"/>
      <c r="AK98" s="27"/>
    </row>
    <row r="99" spans="1:37">
      <c r="A99" s="230"/>
      <c r="B99" s="617">
        <f t="shared" si="58"/>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8"/>
        <v>99</v>
      </c>
      <c r="C100" s="263"/>
      <c r="D100" s="264"/>
      <c r="E100" s="264"/>
      <c r="F100" s="56" t="s">
        <v>134</v>
      </c>
      <c r="G100" s="205">
        <f>G91</f>
        <v>0</v>
      </c>
      <c r="H100" s="206">
        <f t="shared" ref="H100:R100" si="83">H91</f>
        <v>0</v>
      </c>
      <c r="I100" s="206">
        <f t="shared" si="83"/>
        <v>0</v>
      </c>
      <c r="J100" s="206">
        <f t="shared" si="83"/>
        <v>0</v>
      </c>
      <c r="K100" s="206">
        <f t="shared" si="83"/>
        <v>0</v>
      </c>
      <c r="L100" s="206">
        <f t="shared" si="83"/>
        <v>0</v>
      </c>
      <c r="M100" s="206">
        <f t="shared" si="83"/>
        <v>0</v>
      </c>
      <c r="N100" s="206">
        <f t="shared" si="83"/>
        <v>0</v>
      </c>
      <c r="O100" s="206">
        <f t="shared" si="83"/>
        <v>0</v>
      </c>
      <c r="P100" s="206">
        <f t="shared" si="83"/>
        <v>0</v>
      </c>
      <c r="Q100" s="206">
        <f t="shared" si="83"/>
        <v>0</v>
      </c>
      <c r="R100" s="206">
        <f t="shared" si="83"/>
        <v>0</v>
      </c>
      <c r="S100" s="600">
        <f>S91</f>
        <v>0</v>
      </c>
      <c r="T100" s="601">
        <f t="shared" ref="T100:AD100" si="84">T91</f>
        <v>0</v>
      </c>
      <c r="U100" s="601">
        <f t="shared" si="84"/>
        <v>0</v>
      </c>
      <c r="V100" s="601">
        <f t="shared" si="84"/>
        <v>0</v>
      </c>
      <c r="W100" s="601">
        <f t="shared" si="84"/>
        <v>0</v>
      </c>
      <c r="X100" s="601">
        <f t="shared" si="84"/>
        <v>0</v>
      </c>
      <c r="Y100" s="601">
        <f t="shared" si="84"/>
        <v>0</v>
      </c>
      <c r="Z100" s="601">
        <f t="shared" si="84"/>
        <v>0</v>
      </c>
      <c r="AA100" s="601">
        <f t="shared" si="84"/>
        <v>0</v>
      </c>
      <c r="AB100" s="601">
        <f t="shared" si="84"/>
        <v>0</v>
      </c>
      <c r="AC100" s="601">
        <f t="shared" si="84"/>
        <v>0</v>
      </c>
      <c r="AD100" s="601">
        <f t="shared" si="84"/>
        <v>0</v>
      </c>
      <c r="AE100" s="38">
        <f t="shared" si="73"/>
        <v>0</v>
      </c>
      <c r="AF100" s="27"/>
      <c r="AG100" s="27"/>
      <c r="AH100" s="27"/>
      <c r="AI100" s="27"/>
      <c r="AJ100" s="27"/>
      <c r="AK100" s="27"/>
    </row>
    <row r="101" spans="1:37">
      <c r="A101" s="237"/>
      <c r="B101" s="617">
        <f t="shared" si="58"/>
        <v>100</v>
      </c>
      <c r="C101" s="263"/>
      <c r="D101" s="264"/>
      <c r="E101" s="264"/>
      <c r="F101" s="56" t="s">
        <v>165</v>
      </c>
      <c r="G101" s="205">
        <f>G100*2</f>
        <v>0</v>
      </c>
      <c r="H101" s="206">
        <f t="shared" ref="H101:R101" si="85">H100*2</f>
        <v>0</v>
      </c>
      <c r="I101" s="206">
        <f t="shared" si="85"/>
        <v>0</v>
      </c>
      <c r="J101" s="206">
        <f t="shared" si="85"/>
        <v>0</v>
      </c>
      <c r="K101" s="206">
        <f t="shared" si="85"/>
        <v>0</v>
      </c>
      <c r="L101" s="206">
        <f t="shared" si="85"/>
        <v>0</v>
      </c>
      <c r="M101" s="206">
        <f t="shared" si="85"/>
        <v>0</v>
      </c>
      <c r="N101" s="206">
        <f t="shared" si="85"/>
        <v>0</v>
      </c>
      <c r="O101" s="206">
        <f t="shared" si="85"/>
        <v>0</v>
      </c>
      <c r="P101" s="206">
        <f t="shared" si="85"/>
        <v>0</v>
      </c>
      <c r="Q101" s="206">
        <f t="shared" si="85"/>
        <v>0</v>
      </c>
      <c r="R101" s="206">
        <f t="shared" si="85"/>
        <v>0</v>
      </c>
      <c r="S101" s="600">
        <f>S100*2</f>
        <v>0</v>
      </c>
      <c r="T101" s="601">
        <f t="shared" ref="T101:AD101" si="86">T100*2</f>
        <v>0</v>
      </c>
      <c r="U101" s="601">
        <f t="shared" si="86"/>
        <v>0</v>
      </c>
      <c r="V101" s="601">
        <f t="shared" si="86"/>
        <v>0</v>
      </c>
      <c r="W101" s="601">
        <f t="shared" si="86"/>
        <v>0</v>
      </c>
      <c r="X101" s="601">
        <f t="shared" si="86"/>
        <v>0</v>
      </c>
      <c r="Y101" s="601">
        <f t="shared" si="86"/>
        <v>0</v>
      </c>
      <c r="Z101" s="601">
        <f t="shared" si="86"/>
        <v>0</v>
      </c>
      <c r="AA101" s="601">
        <f t="shared" si="86"/>
        <v>0</v>
      </c>
      <c r="AB101" s="601">
        <f t="shared" si="86"/>
        <v>0</v>
      </c>
      <c r="AC101" s="601">
        <f t="shared" si="86"/>
        <v>0</v>
      </c>
      <c r="AD101" s="601">
        <f t="shared" si="86"/>
        <v>0</v>
      </c>
      <c r="AE101" s="38">
        <f t="shared" si="73"/>
        <v>0</v>
      </c>
      <c r="AF101" s="27"/>
      <c r="AG101" s="27"/>
      <c r="AH101" s="27"/>
      <c r="AI101" s="27"/>
      <c r="AJ101" s="27"/>
      <c r="AK101" s="27"/>
    </row>
    <row r="102" spans="1:37">
      <c r="A102" s="237"/>
      <c r="B102" s="617">
        <f t="shared" si="58"/>
        <v>101</v>
      </c>
      <c r="C102" s="263"/>
      <c r="D102" s="264"/>
      <c r="E102" s="264"/>
      <c r="F102" s="56" t="s">
        <v>13</v>
      </c>
      <c r="G102" s="205">
        <f>G104*2/3</f>
        <v>0</v>
      </c>
      <c r="H102" s="206">
        <f t="shared" ref="H102:R102" si="87">H104*2/3</f>
        <v>0</v>
      </c>
      <c r="I102" s="206">
        <f t="shared" si="87"/>
        <v>0</v>
      </c>
      <c r="J102" s="206">
        <f t="shared" si="87"/>
        <v>0</v>
      </c>
      <c r="K102" s="206">
        <f t="shared" si="87"/>
        <v>0</v>
      </c>
      <c r="L102" s="206">
        <f t="shared" si="87"/>
        <v>0</v>
      </c>
      <c r="M102" s="206">
        <f t="shared" si="87"/>
        <v>0</v>
      </c>
      <c r="N102" s="206">
        <f t="shared" si="87"/>
        <v>0</v>
      </c>
      <c r="O102" s="206">
        <f t="shared" si="87"/>
        <v>0</v>
      </c>
      <c r="P102" s="206">
        <f t="shared" si="87"/>
        <v>0</v>
      </c>
      <c r="Q102" s="206">
        <f t="shared" si="87"/>
        <v>0</v>
      </c>
      <c r="R102" s="206">
        <f t="shared" si="87"/>
        <v>0</v>
      </c>
      <c r="S102" s="600">
        <f>S104*2/3</f>
        <v>0</v>
      </c>
      <c r="T102" s="601">
        <f t="shared" ref="T102:AD102" si="88">T104*2/3</f>
        <v>0</v>
      </c>
      <c r="U102" s="601">
        <f t="shared" si="88"/>
        <v>0</v>
      </c>
      <c r="V102" s="601">
        <f t="shared" si="88"/>
        <v>0</v>
      </c>
      <c r="W102" s="601">
        <f t="shared" si="88"/>
        <v>0</v>
      </c>
      <c r="X102" s="601">
        <f t="shared" si="88"/>
        <v>0</v>
      </c>
      <c r="Y102" s="601">
        <f t="shared" si="88"/>
        <v>0</v>
      </c>
      <c r="Z102" s="601">
        <f t="shared" si="88"/>
        <v>0</v>
      </c>
      <c r="AA102" s="601">
        <f t="shared" si="88"/>
        <v>0</v>
      </c>
      <c r="AB102" s="601">
        <f t="shared" si="88"/>
        <v>0</v>
      </c>
      <c r="AC102" s="601">
        <f t="shared" si="88"/>
        <v>0</v>
      </c>
      <c r="AD102" s="601">
        <f t="shared" si="88"/>
        <v>0</v>
      </c>
      <c r="AE102" s="38">
        <f t="shared" si="73"/>
        <v>0</v>
      </c>
      <c r="AF102" s="27"/>
      <c r="AG102" s="27"/>
      <c r="AH102" s="27"/>
      <c r="AI102" s="27"/>
      <c r="AJ102" s="27"/>
      <c r="AK102" s="27"/>
    </row>
    <row r="103" spans="1:37">
      <c r="A103" s="237"/>
      <c r="B103" s="617">
        <f t="shared" si="58"/>
        <v>102</v>
      </c>
      <c r="C103" s="263"/>
      <c r="D103" s="264"/>
      <c r="E103" s="264"/>
      <c r="F103" s="56" t="s">
        <v>164</v>
      </c>
      <c r="G103" s="205">
        <f>G100+G101</f>
        <v>0</v>
      </c>
      <c r="H103" s="206">
        <f t="shared" ref="H103:R103" si="89">H100+H101</f>
        <v>0</v>
      </c>
      <c r="I103" s="206">
        <f t="shared" si="89"/>
        <v>0</v>
      </c>
      <c r="J103" s="206">
        <f t="shared" si="89"/>
        <v>0</v>
      </c>
      <c r="K103" s="206">
        <f t="shared" si="89"/>
        <v>0</v>
      </c>
      <c r="L103" s="206">
        <f t="shared" si="89"/>
        <v>0</v>
      </c>
      <c r="M103" s="206">
        <f t="shared" si="89"/>
        <v>0</v>
      </c>
      <c r="N103" s="206">
        <f t="shared" si="89"/>
        <v>0</v>
      </c>
      <c r="O103" s="206">
        <f t="shared" si="89"/>
        <v>0</v>
      </c>
      <c r="P103" s="206">
        <f t="shared" si="89"/>
        <v>0</v>
      </c>
      <c r="Q103" s="206">
        <f t="shared" si="89"/>
        <v>0</v>
      </c>
      <c r="R103" s="206">
        <f t="shared" si="89"/>
        <v>0</v>
      </c>
      <c r="S103" s="600">
        <f>S100+S101</f>
        <v>0</v>
      </c>
      <c r="T103" s="601">
        <f t="shared" ref="T103:AD103" si="90">T100+T101</f>
        <v>0</v>
      </c>
      <c r="U103" s="601">
        <f t="shared" si="90"/>
        <v>0</v>
      </c>
      <c r="V103" s="601">
        <f t="shared" si="90"/>
        <v>0</v>
      </c>
      <c r="W103" s="601">
        <f t="shared" si="90"/>
        <v>0</v>
      </c>
      <c r="X103" s="601">
        <f t="shared" si="90"/>
        <v>0</v>
      </c>
      <c r="Y103" s="601">
        <f t="shared" si="90"/>
        <v>0</v>
      </c>
      <c r="Z103" s="601">
        <f t="shared" si="90"/>
        <v>0</v>
      </c>
      <c r="AA103" s="601">
        <f t="shared" si="90"/>
        <v>0</v>
      </c>
      <c r="AB103" s="601">
        <f t="shared" si="90"/>
        <v>0</v>
      </c>
      <c r="AC103" s="601">
        <f t="shared" si="90"/>
        <v>0</v>
      </c>
      <c r="AD103" s="601">
        <f t="shared" si="90"/>
        <v>0</v>
      </c>
      <c r="AE103" s="38">
        <f t="shared" si="73"/>
        <v>0</v>
      </c>
      <c r="AF103" s="27"/>
      <c r="AG103" s="27"/>
      <c r="AH103" s="27"/>
      <c r="AI103" s="27"/>
      <c r="AJ103" s="27"/>
      <c r="AK103" s="27"/>
    </row>
    <row r="104" spans="1:37">
      <c r="A104" s="237"/>
      <c r="B104" s="617">
        <f t="shared" si="58"/>
        <v>103</v>
      </c>
      <c r="C104" s="263"/>
      <c r="D104" s="264"/>
      <c r="E104" s="264"/>
      <c r="F104" s="56" t="s">
        <v>35</v>
      </c>
      <c r="G104" s="341">
        <f t="shared" ref="G104:K104" si="91">297/3*(((G12*G4)&gt;=9/37)+((G12*G4)&gt;=18/37)+((G12*G4)&gt;=27/37))</f>
        <v>0</v>
      </c>
      <c r="H104" s="341">
        <f t="shared" si="91"/>
        <v>0</v>
      </c>
      <c r="I104" s="341">
        <f t="shared" si="91"/>
        <v>0</v>
      </c>
      <c r="J104" s="341">
        <f t="shared" si="91"/>
        <v>0</v>
      </c>
      <c r="K104" s="341">
        <f t="shared" si="91"/>
        <v>0</v>
      </c>
      <c r="L104" s="341">
        <f>297/3*(((L12*L4)&gt;=9/37)+((L12*L4)&gt;=18/37)+((L12*L4)&gt;=27/37))</f>
        <v>0</v>
      </c>
      <c r="M104" s="341">
        <f t="shared" ref="M104:AD104" si="92">297/3*(((M12*M4)&gt;=9/37)+((M12*M4)&gt;=18/37)+((M12*M4)&gt;=27/37))</f>
        <v>0</v>
      </c>
      <c r="N104" s="341">
        <f t="shared" si="92"/>
        <v>0</v>
      </c>
      <c r="O104" s="341">
        <f t="shared" si="92"/>
        <v>0</v>
      </c>
      <c r="P104" s="341">
        <f t="shared" si="92"/>
        <v>0</v>
      </c>
      <c r="Q104" s="341">
        <f t="shared" si="92"/>
        <v>0</v>
      </c>
      <c r="R104" s="341">
        <f t="shared" si="92"/>
        <v>0</v>
      </c>
      <c r="S104" s="341">
        <f t="shared" si="92"/>
        <v>0</v>
      </c>
      <c r="T104" s="341">
        <f t="shared" si="92"/>
        <v>0</v>
      </c>
      <c r="U104" s="341">
        <f t="shared" si="92"/>
        <v>0</v>
      </c>
      <c r="V104" s="341">
        <f t="shared" si="92"/>
        <v>0</v>
      </c>
      <c r="W104" s="341">
        <f t="shared" si="92"/>
        <v>0</v>
      </c>
      <c r="X104" s="341">
        <f t="shared" si="92"/>
        <v>0</v>
      </c>
      <c r="Y104" s="341">
        <f t="shared" si="92"/>
        <v>0</v>
      </c>
      <c r="Z104" s="341">
        <f t="shared" si="92"/>
        <v>0</v>
      </c>
      <c r="AA104" s="341">
        <f t="shared" si="92"/>
        <v>0</v>
      </c>
      <c r="AB104" s="341">
        <f t="shared" si="92"/>
        <v>0</v>
      </c>
      <c r="AC104" s="341">
        <f t="shared" si="92"/>
        <v>0</v>
      </c>
      <c r="AD104" s="341">
        <f t="shared" si="92"/>
        <v>0</v>
      </c>
      <c r="AE104" s="38">
        <f t="shared" si="73"/>
        <v>0</v>
      </c>
      <c r="AF104" s="27"/>
      <c r="AG104" s="27"/>
      <c r="AH104" s="27"/>
      <c r="AI104" s="27"/>
      <c r="AJ104" s="27"/>
      <c r="AK104" s="27"/>
    </row>
    <row r="105" spans="1:37">
      <c r="A105" s="237"/>
      <c r="B105" s="617">
        <f t="shared" si="58"/>
        <v>104</v>
      </c>
      <c r="C105" s="263"/>
      <c r="D105" s="264"/>
      <c r="E105" s="264"/>
      <c r="F105" s="56" t="s">
        <v>30</v>
      </c>
      <c r="G105" s="206">
        <f>G24</f>
        <v>0</v>
      </c>
      <c r="H105" s="206">
        <f t="shared" ref="H105:R105" si="93">H24</f>
        <v>0</v>
      </c>
      <c r="I105" s="206">
        <f t="shared" si="93"/>
        <v>0</v>
      </c>
      <c r="J105" s="206">
        <f t="shared" si="93"/>
        <v>0</v>
      </c>
      <c r="K105" s="206">
        <f t="shared" si="93"/>
        <v>0</v>
      </c>
      <c r="L105" s="206">
        <f t="shared" si="93"/>
        <v>0</v>
      </c>
      <c r="M105" s="206">
        <f t="shared" si="93"/>
        <v>0</v>
      </c>
      <c r="N105" s="206">
        <f t="shared" si="93"/>
        <v>0</v>
      </c>
      <c r="O105" s="206">
        <f t="shared" si="93"/>
        <v>0</v>
      </c>
      <c r="P105" s="206">
        <f t="shared" si="93"/>
        <v>0</v>
      </c>
      <c r="Q105" s="206">
        <f t="shared" si="93"/>
        <v>0</v>
      </c>
      <c r="R105" s="206">
        <f t="shared" si="93"/>
        <v>0</v>
      </c>
      <c r="S105" s="601">
        <f>S24</f>
        <v>0</v>
      </c>
      <c r="T105" s="601">
        <f t="shared" ref="T105:AD105" si="94">T24</f>
        <v>0</v>
      </c>
      <c r="U105" s="601">
        <f t="shared" si="94"/>
        <v>0</v>
      </c>
      <c r="V105" s="601">
        <f t="shared" si="94"/>
        <v>0</v>
      </c>
      <c r="W105" s="601">
        <f t="shared" si="94"/>
        <v>0</v>
      </c>
      <c r="X105" s="601">
        <f t="shared" si="94"/>
        <v>0</v>
      </c>
      <c r="Y105" s="601">
        <f t="shared" si="94"/>
        <v>0</v>
      </c>
      <c r="Z105" s="601">
        <f t="shared" si="94"/>
        <v>0</v>
      </c>
      <c r="AA105" s="601">
        <f t="shared" si="94"/>
        <v>0</v>
      </c>
      <c r="AB105" s="601">
        <f t="shared" si="94"/>
        <v>0</v>
      </c>
      <c r="AC105" s="601">
        <f t="shared" si="94"/>
        <v>0</v>
      </c>
      <c r="AD105" s="601">
        <f t="shared" si="94"/>
        <v>0</v>
      </c>
      <c r="AE105" s="38">
        <f t="shared" si="73"/>
        <v>0</v>
      </c>
      <c r="AF105" s="27"/>
      <c r="AG105" s="27"/>
      <c r="AH105" s="27"/>
      <c r="AI105" s="27"/>
      <c r="AJ105" s="27"/>
      <c r="AK105" s="27"/>
    </row>
    <row r="106" spans="1:37">
      <c r="A106" s="238"/>
      <c r="B106" s="617">
        <f t="shared" si="58"/>
        <v>105</v>
      </c>
      <c r="C106" s="408"/>
      <c r="D106" s="409"/>
      <c r="E106" s="409"/>
      <c r="F106" s="57" t="s">
        <v>70</v>
      </c>
      <c r="G106" s="208">
        <f t="shared" ref="G106:AD106" si="95">IF(G6="nej",G91*-1)+G74-(G97+G92+G94+G105)-G47-G48-G49</f>
        <v>0</v>
      </c>
      <c r="H106" s="208">
        <f t="shared" si="95"/>
        <v>0</v>
      </c>
      <c r="I106" s="208">
        <f t="shared" si="95"/>
        <v>0</v>
      </c>
      <c r="J106" s="208">
        <f t="shared" si="95"/>
        <v>0</v>
      </c>
      <c r="K106" s="208">
        <f t="shared" si="95"/>
        <v>0</v>
      </c>
      <c r="L106" s="208">
        <f t="shared" si="95"/>
        <v>0</v>
      </c>
      <c r="M106" s="208">
        <f t="shared" si="95"/>
        <v>0</v>
      </c>
      <c r="N106" s="208">
        <f t="shared" si="95"/>
        <v>0</v>
      </c>
      <c r="O106" s="208">
        <f t="shared" si="95"/>
        <v>0</v>
      </c>
      <c r="P106" s="208">
        <f t="shared" si="95"/>
        <v>0</v>
      </c>
      <c r="Q106" s="208">
        <f t="shared" si="95"/>
        <v>0</v>
      </c>
      <c r="R106" s="208">
        <f t="shared" si="95"/>
        <v>0</v>
      </c>
      <c r="S106" s="605">
        <f t="shared" si="95"/>
        <v>0</v>
      </c>
      <c r="T106" s="605">
        <f t="shared" si="95"/>
        <v>0</v>
      </c>
      <c r="U106" s="605">
        <f t="shared" si="95"/>
        <v>0</v>
      </c>
      <c r="V106" s="605">
        <f t="shared" si="95"/>
        <v>0</v>
      </c>
      <c r="W106" s="605">
        <f t="shared" si="95"/>
        <v>0</v>
      </c>
      <c r="X106" s="605">
        <f t="shared" si="95"/>
        <v>0</v>
      </c>
      <c r="Y106" s="605">
        <f t="shared" si="95"/>
        <v>0</v>
      </c>
      <c r="Z106" s="605">
        <f t="shared" si="95"/>
        <v>0</v>
      </c>
      <c r="AA106" s="605">
        <f t="shared" si="95"/>
        <v>0</v>
      </c>
      <c r="AB106" s="605">
        <f t="shared" si="95"/>
        <v>0</v>
      </c>
      <c r="AC106" s="605">
        <f t="shared" si="95"/>
        <v>0</v>
      </c>
      <c r="AD106" s="605">
        <f t="shared" si="95"/>
        <v>0</v>
      </c>
      <c r="AE106" s="40">
        <f>SUM(G106:R106)</f>
        <v>0</v>
      </c>
      <c r="AF106" s="28"/>
      <c r="AG106" s="28"/>
      <c r="AH106" s="27"/>
      <c r="AI106" s="27"/>
      <c r="AJ106" s="27"/>
      <c r="AK106" s="27"/>
    </row>
    <row r="107" spans="1:37" ht="14">
      <c r="A107" s="241"/>
      <c r="B107" s="617">
        <f t="shared" si="58"/>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8"/>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6">(SUM(M$51:M$68)+M$91+M92)*(1-12/260*M$26)</f>
        <v>0</v>
      </c>
      <c r="N108" s="498">
        <f t="shared" si="96"/>
        <v>0</v>
      </c>
      <c r="O108" s="498">
        <f t="shared" si="96"/>
        <v>0</v>
      </c>
      <c r="P108" s="498">
        <f t="shared" si="96"/>
        <v>0</v>
      </c>
      <c r="Q108" s="498">
        <f t="shared" si="96"/>
        <v>0</v>
      </c>
      <c r="R108" s="498">
        <f t="shared" si="96"/>
        <v>0</v>
      </c>
      <c r="S108" s="802" t="s">
        <v>72</v>
      </c>
      <c r="T108" s="802"/>
      <c r="U108" s="802"/>
      <c r="V108" s="802"/>
      <c r="W108" s="802"/>
      <c r="X108" s="606">
        <f>(SUM(X$51:X$68)+X$91+X92)*(1-12/260*X$26)</f>
        <v>0</v>
      </c>
      <c r="Y108" s="606">
        <f t="shared" ref="Y108:AD108" si="97">(SUM(Y$51:Y$68)+Y$91+Y92)*(1-12/260*Y$26)</f>
        <v>0</v>
      </c>
      <c r="Z108" s="606">
        <f t="shared" si="97"/>
        <v>0</v>
      </c>
      <c r="AA108" s="606">
        <f t="shared" si="97"/>
        <v>0</v>
      </c>
      <c r="AB108" s="606">
        <f t="shared" si="97"/>
        <v>0</v>
      </c>
      <c r="AC108" s="606">
        <f t="shared" si="97"/>
        <v>0</v>
      </c>
      <c r="AD108" s="606">
        <f t="shared" si="97"/>
        <v>0</v>
      </c>
      <c r="AE108" s="499">
        <f t="shared" si="73"/>
        <v>0</v>
      </c>
      <c r="AF108" s="42"/>
      <c r="AG108" s="42"/>
      <c r="AH108" s="27"/>
      <c r="AI108" s="27"/>
      <c r="AJ108" s="27"/>
      <c r="AK108" s="27"/>
    </row>
    <row r="109" spans="1:37">
      <c r="A109" s="242"/>
      <c r="B109" s="617">
        <f t="shared" si="58"/>
        <v>108</v>
      </c>
      <c r="C109" s="249"/>
      <c r="D109" s="1"/>
      <c r="E109" s="1"/>
      <c r="F109" s="219" t="s">
        <v>147</v>
      </c>
      <c r="G109" s="220">
        <f t="shared" ref="G109:AD109" si="98">G51*$D51+G52*$D52+G54*$D54+G55*$D55+G56*$D56+G57*$D57+G58*$D58+G59*$D59+G60*$D60+G61*$D61+G64*$D64</f>
        <v>0</v>
      </c>
      <c r="H109" s="220">
        <f t="shared" si="98"/>
        <v>0</v>
      </c>
      <c r="I109" s="220">
        <f t="shared" si="98"/>
        <v>0</v>
      </c>
      <c r="J109" s="220">
        <f t="shared" si="98"/>
        <v>0</v>
      </c>
      <c r="K109" s="220">
        <f t="shared" si="98"/>
        <v>0</v>
      </c>
      <c r="L109" s="220">
        <f t="shared" si="98"/>
        <v>0</v>
      </c>
      <c r="M109" s="220">
        <f t="shared" si="98"/>
        <v>0</v>
      </c>
      <c r="N109" s="220">
        <f t="shared" si="98"/>
        <v>0</v>
      </c>
      <c r="O109" s="220">
        <f t="shared" si="98"/>
        <v>0</v>
      </c>
      <c r="P109" s="220">
        <f t="shared" si="98"/>
        <v>0</v>
      </c>
      <c r="Q109" s="220">
        <f t="shared" si="98"/>
        <v>0</v>
      </c>
      <c r="R109" s="220">
        <f t="shared" si="98"/>
        <v>0</v>
      </c>
      <c r="S109" s="609">
        <f t="shared" si="98"/>
        <v>0</v>
      </c>
      <c r="T109" s="609">
        <f t="shared" si="98"/>
        <v>0</v>
      </c>
      <c r="U109" s="609">
        <f t="shared" si="98"/>
        <v>0</v>
      </c>
      <c r="V109" s="609">
        <f t="shared" si="98"/>
        <v>0</v>
      </c>
      <c r="W109" s="609">
        <f t="shared" si="98"/>
        <v>0</v>
      </c>
      <c r="X109" s="609">
        <f t="shared" si="98"/>
        <v>0</v>
      </c>
      <c r="Y109" s="609">
        <f t="shared" si="98"/>
        <v>0</v>
      </c>
      <c r="Z109" s="609">
        <f t="shared" si="98"/>
        <v>0</v>
      </c>
      <c r="AA109" s="609">
        <f t="shared" si="98"/>
        <v>0</v>
      </c>
      <c r="AB109" s="609">
        <f t="shared" si="98"/>
        <v>0</v>
      </c>
      <c r="AC109" s="609">
        <f t="shared" si="98"/>
        <v>0</v>
      </c>
      <c r="AD109" s="609">
        <f t="shared" si="98"/>
        <v>0</v>
      </c>
      <c r="AF109" s="27"/>
      <c r="AG109" s="27"/>
      <c r="AH109" s="27"/>
      <c r="AI109" s="27"/>
      <c r="AJ109" s="27"/>
      <c r="AK109" s="27"/>
    </row>
    <row r="110" spans="1:37">
      <c r="A110" s="243"/>
      <c r="B110" s="617">
        <f t="shared" si="58"/>
        <v>109</v>
      </c>
      <c r="C110" s="250"/>
      <c r="D110" s="232"/>
      <c r="E110" s="232"/>
      <c r="F110" s="272" t="s">
        <v>157</v>
      </c>
      <c r="G110" s="273" t="str">
        <f t="shared" ref="G110:O110" si="99">IF(G12&gt;0,IF(G12&gt;G28,(G12-G28)/G28&gt;=20%,(G12-G28)/G28&lt;=-20%),"")</f>
        <v/>
      </c>
      <c r="H110" s="273" t="str">
        <f t="shared" si="99"/>
        <v/>
      </c>
      <c r="I110" s="273" t="str">
        <f t="shared" si="99"/>
        <v/>
      </c>
      <c r="J110" s="273" t="str">
        <f t="shared" si="99"/>
        <v/>
      </c>
      <c r="K110" s="273" t="str">
        <f t="shared" si="99"/>
        <v/>
      </c>
      <c r="L110" s="273" t="str">
        <f t="shared" si="99"/>
        <v/>
      </c>
      <c r="M110" s="273" t="str">
        <f t="shared" si="99"/>
        <v/>
      </c>
      <c r="N110" s="273" t="str">
        <f t="shared" si="99"/>
        <v/>
      </c>
      <c r="O110" s="273" t="str">
        <f t="shared" si="99"/>
        <v/>
      </c>
      <c r="P110" s="273" t="str">
        <f>IF(P12&gt;0,IF(P12&gt;P29,(P12-P29)/P29&gt;=20%,(P12-P29)/P29&lt;=-20%),"")</f>
        <v/>
      </c>
      <c r="Q110" s="273" t="str">
        <f>IF(Q12&gt;0,IF(Q12&gt;Q29,(Q12-Q29)/Q29&gt;=20%,(Q12-Q29)/Q29&lt;=-20%),"")</f>
        <v/>
      </c>
      <c r="R110" s="273" t="str">
        <f>IF(R12&gt;0,IF(R12&gt;R29,(R12-R29)/R29&gt;=20%,(R12-R29)/R29&lt;=-20%),"")</f>
        <v/>
      </c>
      <c r="S110" s="610" t="str">
        <f t="shared" ref="S110:AA110" si="100">IF(S12&gt;0,IF(S12&gt;S28,(S12-S28)/S28&gt;=20%,(S12-S28)/S28&lt;=-20%),"")</f>
        <v/>
      </c>
      <c r="T110" s="610" t="str">
        <f t="shared" si="100"/>
        <v/>
      </c>
      <c r="U110" s="610" t="str">
        <f t="shared" si="100"/>
        <v/>
      </c>
      <c r="V110" s="610" t="str">
        <f t="shared" si="100"/>
        <v/>
      </c>
      <c r="W110" s="610" t="str">
        <f t="shared" si="100"/>
        <v/>
      </c>
      <c r="X110" s="610" t="str">
        <f t="shared" si="100"/>
        <v/>
      </c>
      <c r="Y110" s="610" t="str">
        <f t="shared" si="100"/>
        <v/>
      </c>
      <c r="Z110" s="610" t="str">
        <f t="shared" si="100"/>
        <v/>
      </c>
      <c r="AA110" s="610" t="str">
        <f t="shared" si="100"/>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101">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101"/>
        <v>2</v>
      </c>
      <c r="C161" s="468"/>
      <c r="D161" s="468"/>
      <c r="E161" s="468"/>
      <c r="F161" s="469" t="str">
        <f>IF(ISNUMBER(G1),"Skalatrinsløn","HK-løn")</f>
        <v>HK-løn</v>
      </c>
      <c r="G161" s="470" t="e">
        <f t="shared" ref="G161:AD161" si="102">"= "&amp;TEXT(ROUND(VLOOKUP(G13,Skalalontabel12,G11,0)*G10,0),"#.000")&amp;" / 12 * "&amp;TEXT(G12,"0,0000")&amp;" * "&amp;TEXT(G$4,"#0/#0")&amp;" ="</f>
        <v>#N/A</v>
      </c>
      <c r="H161" s="470" t="e">
        <f t="shared" si="102"/>
        <v>#N/A</v>
      </c>
      <c r="I161" s="470" t="e">
        <f t="shared" si="102"/>
        <v>#N/A</v>
      </c>
      <c r="J161" s="470" t="e">
        <f t="shared" si="102"/>
        <v>#N/A</v>
      </c>
      <c r="K161" s="470" t="e">
        <f t="shared" si="102"/>
        <v>#N/A</v>
      </c>
      <c r="L161" s="470" t="e">
        <f t="shared" si="102"/>
        <v>#N/A</v>
      </c>
      <c r="M161" s="470" t="e">
        <f t="shared" si="102"/>
        <v>#N/A</v>
      </c>
      <c r="N161" s="470" t="e">
        <f t="shared" si="102"/>
        <v>#N/A</v>
      </c>
      <c r="O161" s="470" t="e">
        <f t="shared" si="102"/>
        <v>#N/A</v>
      </c>
      <c r="P161" s="470" t="e">
        <f t="shared" si="102"/>
        <v>#N/A</v>
      </c>
      <c r="Q161" s="470" t="e">
        <f t="shared" si="102"/>
        <v>#N/A</v>
      </c>
      <c r="R161" s="470" t="e">
        <f t="shared" si="102"/>
        <v>#N/A</v>
      </c>
      <c r="S161" s="614" t="e">
        <f t="shared" si="102"/>
        <v>#N/A</v>
      </c>
      <c r="T161" s="614" t="e">
        <f t="shared" si="102"/>
        <v>#N/A</v>
      </c>
      <c r="U161" s="614" t="e">
        <f t="shared" si="102"/>
        <v>#N/A</v>
      </c>
      <c r="V161" s="614" t="e">
        <f t="shared" si="102"/>
        <v>#N/A</v>
      </c>
      <c r="W161" s="614" t="e">
        <f t="shared" si="102"/>
        <v>#N/A</v>
      </c>
      <c r="X161" s="614" t="e">
        <f t="shared" si="102"/>
        <v>#N/A</v>
      </c>
      <c r="Y161" s="614" t="e">
        <f t="shared" si="102"/>
        <v>#N/A</v>
      </c>
      <c r="Z161" s="614" t="e">
        <f t="shared" si="102"/>
        <v>#N/A</v>
      </c>
      <c r="AA161" s="614" t="e">
        <f t="shared" si="102"/>
        <v>#N/A</v>
      </c>
      <c r="AB161" s="614" t="e">
        <f t="shared" si="102"/>
        <v>#N/A</v>
      </c>
      <c r="AC161" s="614" t="e">
        <f t="shared" si="102"/>
        <v>#N/A</v>
      </c>
      <c r="AD161" s="614" t="e">
        <f t="shared" si="102"/>
        <v>#N/A</v>
      </c>
    </row>
    <row r="162" spans="2:30" s="2" customFormat="1">
      <c r="B162" s="467">
        <f t="shared" si="101"/>
        <v>3</v>
      </c>
      <c r="C162" s="468"/>
      <c r="D162" s="468"/>
      <c r="E162" s="468"/>
      <c r="F162" s="471" t="s">
        <v>129</v>
      </c>
      <c r="G162" s="470" t="str">
        <f t="shared" ref="G162:AD164" si="103">"= "&amp;TEXT(G14,"#.000,00")&amp;" / 12 "&amp;IF($D52&gt;0," * "&amp;TEXT(G$12,"0,0000"),"")&amp;IF($E52&gt;0," * "&amp;G$10,"")&amp;" * "&amp;TEXT(G$4,"#0/#0")&amp;" ="</f>
        <v>= 000,00 / 12  * 0,0000 * 1,233095 * 1/1 =</v>
      </c>
      <c r="H162" s="470" t="str">
        <f t="shared" si="103"/>
        <v>= 000,00 / 12  * 0,0000 * 1,233095 * 1/1 =</v>
      </c>
      <c r="I162" s="470" t="str">
        <f t="shared" si="103"/>
        <v>= 000,00 / 12  * 0,0000 * 1,233095 * 1/1 =</v>
      </c>
      <c r="J162" s="470" t="str">
        <f t="shared" si="103"/>
        <v>= 000,00 / 12  * 0,0000 *  * 1/1 =</v>
      </c>
      <c r="K162" s="470" t="str">
        <f t="shared" si="103"/>
        <v>= 000,00 / 12  * 0,0000 * 0 * 1/1 =</v>
      </c>
      <c r="L162" s="470" t="str">
        <f t="shared" si="103"/>
        <v>= 000,00 / 12  * 0,0000 * 0 * 1/1 =</v>
      </c>
      <c r="M162" s="470" t="str">
        <f t="shared" si="103"/>
        <v>= 000,00 / 12  * 0,0000 * 0 * 1/1 =</v>
      </c>
      <c r="N162" s="470" t="str">
        <f t="shared" si="103"/>
        <v>= 000,00 / 12  * 0,0000 * 0 * 1/1 =</v>
      </c>
      <c r="O162" s="470" t="str">
        <f t="shared" si="103"/>
        <v>= 000,00 / 12  * 0,0000 *  * 1/1 =</v>
      </c>
      <c r="P162" s="470" t="str">
        <f t="shared" si="103"/>
        <v>= 000,00 / 12  * 0,0000 * 0 * 1/1 =</v>
      </c>
      <c r="Q162" s="470" t="str">
        <f t="shared" si="103"/>
        <v>= 000,00 / 12  * 0,0000 * 0 * 1/1 =</v>
      </c>
      <c r="R162" s="470" t="str">
        <f t="shared" si="103"/>
        <v>= 000,00 / 12  * 0,0000 * 0 * 1/1 =</v>
      </c>
      <c r="S162" s="614" t="str">
        <f t="shared" si="103"/>
        <v>= 000,00 / 12  * 0,0000 * 1,233095 * 1/1 =</v>
      </c>
      <c r="T162" s="614" t="str">
        <f t="shared" si="103"/>
        <v>= 000,00 / 12  * 0,0000 * 1,233095 * 1/1 =</v>
      </c>
      <c r="U162" s="614" t="str">
        <f t="shared" si="103"/>
        <v>= 000,00 / 12  * 0,0000 * 1,233095 * 1/1 =</v>
      </c>
      <c r="V162" s="614" t="str">
        <f t="shared" si="103"/>
        <v>= 000,00 / 12  * 0,0000 * 0 * 1/1 =</v>
      </c>
      <c r="W162" s="614" t="str">
        <f t="shared" si="103"/>
        <v>= 000,00 / 12  * 0,0000 * 0 * 1/1 =</v>
      </c>
      <c r="X162" s="614" t="str">
        <f t="shared" si="103"/>
        <v>= 000,00 / 12  * 0,0000 * 0 * 1/1 =</v>
      </c>
      <c r="Y162" s="614" t="str">
        <f t="shared" si="103"/>
        <v>= 000,00 / 12  * 0,0000 * 0 * 1/1 =</v>
      </c>
      <c r="Z162" s="614" t="str">
        <f t="shared" si="103"/>
        <v>= 000,00 / 12  * 0,0000 * 0 * 1/1 =</v>
      </c>
      <c r="AA162" s="614" t="str">
        <f t="shared" si="103"/>
        <v>= 000,00 / 12  * 0,0000 * 0 * 1/1 =</v>
      </c>
      <c r="AB162" s="614" t="str">
        <f t="shared" si="103"/>
        <v>= 000,00 / 12  * 0,0000 * 0 * 1/1 =</v>
      </c>
      <c r="AC162" s="614" t="str">
        <f t="shared" si="103"/>
        <v>= 000,00 / 12  * 0,0000 * 0 * 1/1 =</v>
      </c>
      <c r="AD162" s="614" t="str">
        <f t="shared" si="103"/>
        <v>= 000,00 / 12  * 0,0000 * 0 * 1/1 =</v>
      </c>
    </row>
    <row r="163" spans="2:30" s="2" customFormat="1">
      <c r="B163" s="467"/>
      <c r="C163" s="468"/>
      <c r="D163" s="468"/>
      <c r="E163" s="468"/>
      <c r="F163" s="471" t="s">
        <v>298</v>
      </c>
      <c r="G163" s="470" t="str">
        <f t="shared" si="103"/>
        <v>= 000,00 / 12  * 0,0000 * 1,233095 * 1/1 =</v>
      </c>
      <c r="H163" s="470" t="str">
        <f t="shared" si="103"/>
        <v>= 000,00 / 12  * 0,0000 * 1,233095 * 1/1 =</v>
      </c>
      <c r="I163" s="470" t="str">
        <f t="shared" si="103"/>
        <v>= 000,00 / 12  * 0,0000 * 1,233095 * 1/1 =</v>
      </c>
      <c r="J163" s="470" t="str">
        <f t="shared" si="103"/>
        <v>= 000,00 / 12  * 0,0000 *  * 1/1 =</v>
      </c>
      <c r="K163" s="470" t="str">
        <f t="shared" si="103"/>
        <v>= 000,00 / 12  * 0,0000 * 0 * 1/1 =</v>
      </c>
      <c r="L163" s="470" t="str">
        <f t="shared" si="103"/>
        <v>= 000,00 / 12  * 0,0000 * 0 * 1/1 =</v>
      </c>
      <c r="M163" s="470" t="str">
        <f t="shared" si="103"/>
        <v>= 000,00 / 12  * 0,0000 * 0 * 1/1 =</v>
      </c>
      <c r="N163" s="470" t="str">
        <f t="shared" si="103"/>
        <v>= 000,00 / 12  * 0,0000 * 0 * 1/1 =</v>
      </c>
      <c r="O163" s="470" t="str">
        <f t="shared" si="103"/>
        <v>= 000,00 / 12  * 0,0000 *  * 1/1 =</v>
      </c>
      <c r="P163" s="470" t="str">
        <f t="shared" si="103"/>
        <v>= 000,00 / 12  * 0,0000 * 0 * 1/1 =</v>
      </c>
      <c r="Q163" s="470" t="str">
        <f t="shared" si="103"/>
        <v>= 000,00 / 12  * 0,0000 * 0 * 1/1 =</v>
      </c>
      <c r="R163" s="470" t="str">
        <f t="shared" si="103"/>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3"/>
        <v>= 000,00 / 12  * 1,233095 * 1/1 =</v>
      </c>
      <c r="H164" s="470" t="str">
        <f t="shared" si="103"/>
        <v>= 000,00 / 12  * 1,233095 * 1/1 =</v>
      </c>
      <c r="I164" s="470" t="str">
        <f t="shared" si="103"/>
        <v>= 000,00 / 12  * 1,233095 * 1/1 =</v>
      </c>
      <c r="J164" s="470" t="str">
        <f t="shared" si="103"/>
        <v>= 000,00 / 12  *  * 1/1 =</v>
      </c>
      <c r="K164" s="470" t="str">
        <f t="shared" si="103"/>
        <v>= 000,00 / 12  * 0 * 1/1 =</v>
      </c>
      <c r="L164" s="470" t="str">
        <f t="shared" si="103"/>
        <v>= 000,00 / 12  * 0 * 1/1 =</v>
      </c>
      <c r="M164" s="470" t="str">
        <f t="shared" si="103"/>
        <v>= 000,00 / 12  * 0 * 1/1 =</v>
      </c>
      <c r="N164" s="470" t="str">
        <f t="shared" si="103"/>
        <v>= 000,00 / 12  * 0 * 1/1 =</v>
      </c>
      <c r="O164" s="470" t="str">
        <f t="shared" si="103"/>
        <v>= 000,00 / 12  *  * 1/1 =</v>
      </c>
      <c r="P164" s="470" t="str">
        <f t="shared" si="103"/>
        <v>= 000,00 / 12  * 0 * 1/1 =</v>
      </c>
      <c r="Q164" s="470" t="str">
        <f t="shared" si="103"/>
        <v>= 000,00 / 12  * 0 * 1/1 =</v>
      </c>
      <c r="R164" s="470" t="str">
        <f t="shared" si="103"/>
        <v>= 000,00 / 12  * 0 * 1/1 =</v>
      </c>
      <c r="S164" s="614" t="str">
        <f t="shared" si="103"/>
        <v>= 000,00 / 12  * 1,233095 * 1/1 =</v>
      </c>
      <c r="T164" s="614" t="str">
        <f t="shared" si="103"/>
        <v>= 000,00 / 12  * 1,233095 * 1/1 =</v>
      </c>
      <c r="U164" s="614" t="str">
        <f t="shared" si="103"/>
        <v>= 000,00 / 12  * 1,233095 * 1/1 =</v>
      </c>
      <c r="V164" s="614" t="str">
        <f t="shared" si="103"/>
        <v>= 000,00 / 12  * 0 * 1/1 =</v>
      </c>
      <c r="W164" s="614" t="str">
        <f t="shared" si="103"/>
        <v>= 000,00 / 12  * 0 * 1/1 =</v>
      </c>
      <c r="X164" s="614" t="str">
        <f t="shared" si="103"/>
        <v>= 000,00 / 12  * 0 * 1/1 =</v>
      </c>
      <c r="Y164" s="614" t="str">
        <f t="shared" si="103"/>
        <v>= 000,00 / 12  * 0 * 1/1 =</v>
      </c>
      <c r="Z164" s="614" t="str">
        <f t="shared" si="103"/>
        <v>= 000,00 / 12  * 0 * 1/1 =</v>
      </c>
      <c r="AA164" s="614" t="str">
        <f t="shared" si="103"/>
        <v>= 000,00 / 12  * 0 * 1/1 =</v>
      </c>
      <c r="AB164" s="614" t="str">
        <f t="shared" si="103"/>
        <v>= 000,00 / 12  * 0 * 1/1 =</v>
      </c>
      <c r="AC164" s="614" t="str">
        <f t="shared" si="103"/>
        <v>= 000,00 / 12  * 0 * 1/1 =</v>
      </c>
      <c r="AD164" s="614" t="str">
        <f t="shared" si="103"/>
        <v>= 000,00 / 12  * 0 * 1/1 =</v>
      </c>
    </row>
    <row r="165" spans="2:30" s="2" customFormat="1">
      <c r="B165" s="467">
        <f t="shared" si="101"/>
        <v>5</v>
      </c>
      <c r="C165" s="468"/>
      <c r="D165" s="468"/>
      <c r="E165" s="468"/>
      <c r="F165" s="471" t="s">
        <v>56</v>
      </c>
      <c r="G165" s="470" t="str">
        <f>"= "&amp;TEXT(G17,"#.000,00")&amp;" / 12 "&amp;IF($D55&gt;0," * "&amp;TEXT(G$12,"0,0000"),"")&amp;IF($E55&gt;0," * "&amp;G$10,"")&amp;" * "&amp;TEXT(G$4,"#0/#0")&amp;" ="</f>
        <v>= 000,00 / 12  * 1,233095 * 1/1 =</v>
      </c>
      <c r="H165" s="470" t="str">
        <f t="shared" ref="H165:AD165" si="104">"= "&amp;TEXT(H17,"#.000,00")&amp;" / 12 "&amp;IF($D55&gt;0," * "&amp;TEXT(H$12,"0,0000"),"")&amp;IF($E165&gt;0," * "&amp;H$10,"")&amp;" * "&amp;TEXT(H$4,"#0/#0")&amp;" ="</f>
        <v>= 000,00 / 12  * 1/1 =</v>
      </c>
      <c r="I165" s="470" t="str">
        <f t="shared" si="104"/>
        <v>= 000,00 / 12  * 1/1 =</v>
      </c>
      <c r="J165" s="470" t="str">
        <f t="shared" si="104"/>
        <v>= 000,00 / 12  * 1/1 =</v>
      </c>
      <c r="K165" s="470" t="str">
        <f t="shared" si="104"/>
        <v>= 000,00 / 12  * 1/1 =</v>
      </c>
      <c r="L165" s="470" t="str">
        <f t="shared" si="104"/>
        <v>= 000,00 / 12  * 1/1 =</v>
      </c>
      <c r="M165" s="470" t="str">
        <f t="shared" si="104"/>
        <v>= 000,00 / 12  * 1/1 =</v>
      </c>
      <c r="N165" s="470" t="str">
        <f t="shared" si="104"/>
        <v>= 000,00 / 12  * 1/1 =</v>
      </c>
      <c r="O165" s="470" t="str">
        <f t="shared" si="104"/>
        <v>= 000,00 / 12  * 1/1 =</v>
      </c>
      <c r="P165" s="470" t="str">
        <f t="shared" si="104"/>
        <v>= 000,00 / 12  * 1/1 =</v>
      </c>
      <c r="Q165" s="470" t="str">
        <f t="shared" si="104"/>
        <v>= 000,00 / 12  * 1/1 =</v>
      </c>
      <c r="R165" s="470" t="str">
        <f t="shared" si="104"/>
        <v>= 000,00 / 12  * 1/1 =</v>
      </c>
      <c r="S165" s="614" t="str">
        <f t="shared" si="104"/>
        <v>= 000,00 / 12  * 1/1 =</v>
      </c>
      <c r="T165" s="614" t="str">
        <f t="shared" si="104"/>
        <v>= 000,00 / 12  * 1/1 =</v>
      </c>
      <c r="U165" s="614" t="str">
        <f t="shared" si="104"/>
        <v>= 000,00 / 12  * 1/1 =</v>
      </c>
      <c r="V165" s="614" t="str">
        <f t="shared" si="104"/>
        <v>= 000,00 / 12  * 1/1 =</v>
      </c>
      <c r="W165" s="614" t="str">
        <f t="shared" si="104"/>
        <v>= 000,00 / 12  * 1/1 =</v>
      </c>
      <c r="X165" s="614" t="str">
        <f t="shared" si="104"/>
        <v>= 000,00 / 12  * 1/1 =</v>
      </c>
      <c r="Y165" s="614" t="str">
        <f t="shared" si="104"/>
        <v>= 000,00 / 12  * 1/1 =</v>
      </c>
      <c r="Z165" s="614" t="str">
        <f t="shared" si="104"/>
        <v>= 000,00 / 12  * 1/1 =</v>
      </c>
      <c r="AA165" s="614" t="str">
        <f t="shared" si="104"/>
        <v>= 000,00 / 12  * 1/1 =</v>
      </c>
      <c r="AB165" s="614" t="str">
        <f t="shared" si="104"/>
        <v>= 000,00 / 12  * 1/1 =</v>
      </c>
      <c r="AC165" s="614" t="str">
        <f t="shared" si="104"/>
        <v>= 000,00 / 12  * 1/1 =</v>
      </c>
      <c r="AD165" s="614" t="str">
        <f t="shared" si="104"/>
        <v>= 000,00 / 12  * 1/1 =</v>
      </c>
    </row>
    <row r="166" spans="2:30" s="2" customFormat="1">
      <c r="B166" s="467">
        <f t="shared" si="101"/>
        <v>6</v>
      </c>
      <c r="C166" s="468"/>
      <c r="D166" s="468"/>
      <c r="E166" s="468"/>
      <c r="F166" s="471" t="s">
        <v>57</v>
      </c>
      <c r="G166" s="470" t="str">
        <f t="shared" ref="G166:AD171" si="105">"= "&amp;TEXT(G18,"#.000,00")&amp;" / 12 "&amp;IF($D56&gt;0," * "&amp;TEXT(G$12,"0,0000"),"")&amp;IF($E56&gt;0," * "&amp;G$10,"")&amp;" * "&amp;TEXT(G$4,"#0/#0")&amp;" ="</f>
        <v>= 000,00 / 12  * 1,233095 * 1/1 =</v>
      </c>
      <c r="H166" s="470" t="str">
        <f t="shared" si="105"/>
        <v>= 000,00 / 12  * 1,233095 * 1/1 =</v>
      </c>
      <c r="I166" s="470" t="str">
        <f t="shared" si="105"/>
        <v>= 000,00 / 12  * 1,233095 * 1/1 =</v>
      </c>
      <c r="J166" s="470" t="str">
        <f t="shared" si="105"/>
        <v>= 000,00 / 12  *  * 1/1 =</v>
      </c>
      <c r="K166" s="470" t="str">
        <f t="shared" si="105"/>
        <v>= 000,00 / 12  * 0 * 1/1 =</v>
      </c>
      <c r="L166" s="470" t="str">
        <f t="shared" si="105"/>
        <v>= 000,00 / 12  * 0 * 1/1 =</v>
      </c>
      <c r="M166" s="470" t="str">
        <f t="shared" si="105"/>
        <v>= 000,00 / 12  * 0 * 1/1 =</v>
      </c>
      <c r="N166" s="470" t="str">
        <f t="shared" si="105"/>
        <v>= 000,00 / 12  * 0 * 1/1 =</v>
      </c>
      <c r="O166" s="470" t="str">
        <f t="shared" si="105"/>
        <v>= 000,00 / 12  *  * 1/1 =</v>
      </c>
      <c r="P166" s="470" t="str">
        <f t="shared" si="105"/>
        <v>= 000,00 / 12  * 0 * 1/1 =</v>
      </c>
      <c r="Q166" s="470" t="str">
        <f t="shared" si="105"/>
        <v>= 000,00 / 12  * 0 * 1/1 =</v>
      </c>
      <c r="R166" s="470" t="str">
        <f t="shared" si="105"/>
        <v>= 000,00 / 12  * 0 * 1/1 =</v>
      </c>
      <c r="S166" s="614" t="str">
        <f t="shared" si="105"/>
        <v>= 000,00 / 12  * 1,233095 * 1/1 =</v>
      </c>
      <c r="T166" s="614" t="str">
        <f t="shared" si="105"/>
        <v>= 000,00 / 12  * 1,233095 * 1/1 =</v>
      </c>
      <c r="U166" s="614" t="str">
        <f t="shared" si="105"/>
        <v>= 000,00 / 12  * 1,233095 * 1/1 =</v>
      </c>
      <c r="V166" s="614" t="str">
        <f t="shared" si="105"/>
        <v>= 000,00 / 12  * 0 * 1/1 =</v>
      </c>
      <c r="W166" s="614" t="str">
        <f t="shared" si="105"/>
        <v>= 000,00 / 12  * 0 * 1/1 =</v>
      </c>
      <c r="X166" s="614" t="str">
        <f t="shared" si="105"/>
        <v>= 000,00 / 12  * 0 * 1/1 =</v>
      </c>
      <c r="Y166" s="614" t="str">
        <f t="shared" si="105"/>
        <v>= 000,00 / 12  * 0 * 1/1 =</v>
      </c>
      <c r="Z166" s="614" t="str">
        <f t="shared" si="105"/>
        <v>= 000,00 / 12  * 0 * 1/1 =</v>
      </c>
      <c r="AA166" s="614" t="str">
        <f t="shared" si="105"/>
        <v>= 000,00 / 12  * 0 * 1/1 =</v>
      </c>
      <c r="AB166" s="614" t="str">
        <f t="shared" si="105"/>
        <v>= 000,00 / 12  * 0 * 1/1 =</v>
      </c>
      <c r="AC166" s="614" t="str">
        <f t="shared" si="105"/>
        <v>= 000,00 / 12  * 0 * 1/1 =</v>
      </c>
      <c r="AD166" s="614" t="str">
        <f t="shared" si="105"/>
        <v>= 000,00 / 12  * 0 * 1/1 =</v>
      </c>
    </row>
    <row r="167" spans="2:30" s="2" customFormat="1">
      <c r="B167" s="467">
        <f t="shared" si="101"/>
        <v>7</v>
      </c>
      <c r="C167" s="468"/>
      <c r="D167" s="468"/>
      <c r="E167" s="468"/>
      <c r="F167" s="471" t="s">
        <v>58</v>
      </c>
      <c r="G167" s="470" t="str">
        <f t="shared" si="105"/>
        <v>= 000,00 / 12  * 1,233095 * 1/1 =</v>
      </c>
      <c r="H167" s="470" t="str">
        <f t="shared" si="105"/>
        <v>= 000,00 / 12  * 1,233095 * 1/1 =</v>
      </c>
      <c r="I167" s="470" t="str">
        <f t="shared" si="105"/>
        <v>= 000,00 / 12  * 1,233095 * 1/1 =</v>
      </c>
      <c r="J167" s="470" t="str">
        <f t="shared" si="105"/>
        <v>= 000,00 / 12  *  * 1/1 =</v>
      </c>
      <c r="K167" s="470" t="str">
        <f t="shared" si="105"/>
        <v>= 000,00 / 12  * 0 * 1/1 =</v>
      </c>
      <c r="L167" s="470" t="str">
        <f t="shared" si="105"/>
        <v>= 000,00 / 12  * 0 * 1/1 =</v>
      </c>
      <c r="M167" s="470" t="str">
        <f t="shared" si="105"/>
        <v>= 000,00 / 12  * 0 * 1/1 =</v>
      </c>
      <c r="N167" s="470" t="str">
        <f t="shared" si="105"/>
        <v>= 000,00 / 12  * 0 * 1/1 =</v>
      </c>
      <c r="O167" s="470" t="str">
        <f t="shared" si="105"/>
        <v>= 000,00 / 12  *  * 1/1 =</v>
      </c>
      <c r="P167" s="470" t="str">
        <f t="shared" si="105"/>
        <v>= 000,00 / 12  * 0 * 1/1 =</v>
      </c>
      <c r="Q167" s="470" t="str">
        <f t="shared" si="105"/>
        <v>= 000,00 / 12  * 0 * 1/1 =</v>
      </c>
      <c r="R167" s="470" t="str">
        <f t="shared" si="105"/>
        <v>= 000,00 / 12  * 0 * 1/1 =</v>
      </c>
      <c r="S167" s="614" t="str">
        <f t="shared" si="105"/>
        <v>= 000,00 / 12  * 1,233095 * 1/1 =</v>
      </c>
      <c r="T167" s="614" t="str">
        <f t="shared" si="105"/>
        <v>= 000,00 / 12  * 1,233095 * 1/1 =</v>
      </c>
      <c r="U167" s="614" t="str">
        <f t="shared" si="105"/>
        <v>= 000,00 / 12  * 1,233095 * 1/1 =</v>
      </c>
      <c r="V167" s="614" t="str">
        <f t="shared" si="105"/>
        <v>= 000,00 / 12  * 0 * 1/1 =</v>
      </c>
      <c r="W167" s="614" t="str">
        <f t="shared" si="105"/>
        <v>= 000,00 / 12  * 0 * 1/1 =</v>
      </c>
      <c r="X167" s="614" t="str">
        <f t="shared" si="105"/>
        <v>= 000,00 / 12  * 0 * 1/1 =</v>
      </c>
      <c r="Y167" s="614" t="str">
        <f t="shared" si="105"/>
        <v>= 000,00 / 12  * 0 * 1/1 =</v>
      </c>
      <c r="Z167" s="614" t="str">
        <f t="shared" si="105"/>
        <v>= 000,00 / 12  * 0 * 1/1 =</v>
      </c>
      <c r="AA167" s="614" t="str">
        <f t="shared" si="105"/>
        <v>= 000,00 / 12  * 0 * 1/1 =</v>
      </c>
      <c r="AB167" s="614" t="str">
        <f t="shared" si="105"/>
        <v>= 000,00 / 12  * 0 * 1/1 =</v>
      </c>
      <c r="AC167" s="614" t="str">
        <f t="shared" si="105"/>
        <v>= 000,00 / 12  * 0 * 1/1 =</v>
      </c>
      <c r="AD167" s="614" t="str">
        <f t="shared" si="105"/>
        <v>= 000,00 / 12  * 0 * 1/1 =</v>
      </c>
    </row>
    <row r="168" spans="2:30" s="2" customFormat="1">
      <c r="B168" s="467">
        <f t="shared" si="101"/>
        <v>8</v>
      </c>
      <c r="C168" s="468"/>
      <c r="D168" s="468"/>
      <c r="E168" s="468"/>
      <c r="F168" s="471" t="s">
        <v>59</v>
      </c>
      <c r="G168" s="470" t="str">
        <f t="shared" si="105"/>
        <v>= 000,00 / 12  * 0,0000 * 1,233095 * 1/1 =</v>
      </c>
      <c r="H168" s="470" t="str">
        <f t="shared" si="105"/>
        <v>= 000,00 / 12  * 0,0000 * 1,233095 * 1/1 =</v>
      </c>
      <c r="I168" s="470" t="str">
        <f t="shared" si="105"/>
        <v>= 000,00 / 12  * 0,0000 * 1,233095 * 1/1 =</v>
      </c>
      <c r="J168" s="470" t="str">
        <f t="shared" si="105"/>
        <v>= 000,00 / 12  * 0,0000 *  * 1/1 =</v>
      </c>
      <c r="K168" s="470" t="str">
        <f t="shared" si="105"/>
        <v>= 000,00 / 12  * 0,0000 * 0 * 1/1 =</v>
      </c>
      <c r="L168" s="470" t="str">
        <f t="shared" si="105"/>
        <v>= 000,00 / 12  * 0,0000 * 0 * 1/1 =</v>
      </c>
      <c r="M168" s="470" t="str">
        <f t="shared" si="105"/>
        <v>= 000,00 / 12  * 0,0000 * 0 * 1/1 =</v>
      </c>
      <c r="N168" s="470" t="str">
        <f t="shared" si="105"/>
        <v>= 000,00 / 12  * 0,0000 * 0 * 1/1 =</v>
      </c>
      <c r="O168" s="470" t="str">
        <f t="shared" si="105"/>
        <v>= 000,00 / 12  * 0,0000 *  * 1/1 =</v>
      </c>
      <c r="P168" s="470" t="str">
        <f t="shared" si="105"/>
        <v>= 000,00 / 12  * 0,0000 * 0 * 1/1 =</v>
      </c>
      <c r="Q168" s="470" t="str">
        <f t="shared" si="105"/>
        <v>= 000,00 / 12  * 0,0000 * 0 * 1/1 =</v>
      </c>
      <c r="R168" s="470" t="str">
        <f t="shared" si="105"/>
        <v>= 000,00 / 12  * 0,0000 * 0 * 1/1 =</v>
      </c>
      <c r="S168" s="614" t="str">
        <f t="shared" si="105"/>
        <v>= 000,00 / 12  * 0,0000 * 1,233095 * 1/1 =</v>
      </c>
      <c r="T168" s="614" t="str">
        <f t="shared" si="105"/>
        <v>= 000,00 / 12  * 0,0000 * 1,233095 * 1/1 =</v>
      </c>
      <c r="U168" s="614" t="str">
        <f t="shared" si="105"/>
        <v>= 000,00 / 12  * 0,0000 * 1,233095 * 1/1 =</v>
      </c>
      <c r="V168" s="614" t="str">
        <f t="shared" si="105"/>
        <v>= 000,00 / 12  * 0,0000 * 0 * 1/1 =</v>
      </c>
      <c r="W168" s="614" t="str">
        <f t="shared" si="105"/>
        <v>= 000,00 / 12  * 0,0000 * 0 * 1/1 =</v>
      </c>
      <c r="X168" s="614" t="str">
        <f t="shared" si="105"/>
        <v>= 000,00 / 12  * 0,0000 * 0 * 1/1 =</v>
      </c>
      <c r="Y168" s="614" t="str">
        <f t="shared" si="105"/>
        <v>= 000,00 / 12  * 0,0000 * 0 * 1/1 =</v>
      </c>
      <c r="Z168" s="614" t="str">
        <f t="shared" si="105"/>
        <v>= 000,00 / 12  * 0,0000 * 0 * 1/1 =</v>
      </c>
      <c r="AA168" s="614" t="str">
        <f t="shared" si="105"/>
        <v>= 000,00 / 12  * 0,0000 * 0 * 1/1 =</v>
      </c>
      <c r="AB168" s="614" t="str">
        <f t="shared" si="105"/>
        <v>= 000,00 / 12  * 0,0000 * 0 * 1/1 =</v>
      </c>
      <c r="AC168" s="614" t="str">
        <f t="shared" si="105"/>
        <v>= 000,00 / 12  * 0,0000 * 0 * 1/1 =</v>
      </c>
      <c r="AD168" s="614" t="str">
        <f t="shared" si="105"/>
        <v>= 000,00 / 12  * 0,0000 * 0 * 1/1 =</v>
      </c>
    </row>
    <row r="169" spans="2:30" s="2" customFormat="1">
      <c r="B169" s="467">
        <f t="shared" si="101"/>
        <v>9</v>
      </c>
      <c r="C169" s="468"/>
      <c r="D169" s="468"/>
      <c r="E169" s="468"/>
      <c r="F169" s="471" t="s">
        <v>60</v>
      </c>
      <c r="G169" s="470" t="str">
        <f t="shared" si="105"/>
        <v>= 000,00 / 12  * 0,0000 * 1,233095 * 1/1 =</v>
      </c>
      <c r="H169" s="470" t="str">
        <f t="shared" si="105"/>
        <v>= 000,00 / 12  * 0,0000 * 1,233095 * 1/1 =</v>
      </c>
      <c r="I169" s="470" t="str">
        <f t="shared" si="105"/>
        <v>= 000,00 / 12  * 0,0000 * 1,233095 * 1/1 =</v>
      </c>
      <c r="J169" s="470" t="str">
        <f t="shared" si="105"/>
        <v>= 000,00 / 12  * 0,0000 *  * 1/1 =</v>
      </c>
      <c r="K169" s="470" t="str">
        <f t="shared" si="105"/>
        <v>= 000,00 / 12  * 0,0000 * 0 * 1/1 =</v>
      </c>
      <c r="L169" s="470" t="str">
        <f t="shared" si="105"/>
        <v>= 000,00 / 12  * 0,0000 * 0 * 1/1 =</v>
      </c>
      <c r="M169" s="470" t="str">
        <f t="shared" si="105"/>
        <v>= 000,00 / 12  * 0,0000 * 0 * 1/1 =</v>
      </c>
      <c r="N169" s="470" t="str">
        <f t="shared" si="105"/>
        <v>= 000,00 / 12  * 0,0000 * 0 * 1/1 =</v>
      </c>
      <c r="O169" s="470" t="str">
        <f t="shared" si="105"/>
        <v>= 000,00 / 12  * 0,0000 *  * 1/1 =</v>
      </c>
      <c r="P169" s="470" t="str">
        <f t="shared" si="105"/>
        <v>= 000,00 / 12  * 0,0000 * 0 * 1/1 =</v>
      </c>
      <c r="Q169" s="470" t="str">
        <f t="shared" si="105"/>
        <v>= 000,00 / 12  * 0,0000 * 0 * 1/1 =</v>
      </c>
      <c r="R169" s="470" t="str">
        <f t="shared" si="105"/>
        <v>= 000,00 / 12  * 0,0000 * 0 * 1/1 =</v>
      </c>
      <c r="S169" s="614" t="str">
        <f t="shared" si="105"/>
        <v>= 000,00 / 12  * 0,0000 * 1,233095 * 1/1 =</v>
      </c>
      <c r="T169" s="614" t="str">
        <f t="shared" si="105"/>
        <v>= 000,00 / 12  * 0,0000 * 1,233095 * 1/1 =</v>
      </c>
      <c r="U169" s="614" t="str">
        <f t="shared" si="105"/>
        <v>= 000,00 / 12  * 0,0000 * 1,233095 * 1/1 =</v>
      </c>
      <c r="V169" s="614" t="str">
        <f t="shared" si="105"/>
        <v>= 000,00 / 12  * 0,0000 * 0 * 1/1 =</v>
      </c>
      <c r="W169" s="614" t="str">
        <f t="shared" si="105"/>
        <v>= 000,00 / 12  * 0,0000 * 0 * 1/1 =</v>
      </c>
      <c r="X169" s="614" t="str">
        <f t="shared" si="105"/>
        <v>= 000,00 / 12  * 0,0000 * 0 * 1/1 =</v>
      </c>
      <c r="Y169" s="614" t="str">
        <f t="shared" si="105"/>
        <v>= 000,00 / 12  * 0,0000 * 0 * 1/1 =</v>
      </c>
      <c r="Z169" s="614" t="str">
        <f t="shared" si="105"/>
        <v>= 000,00 / 12  * 0,0000 * 0 * 1/1 =</v>
      </c>
      <c r="AA169" s="614" t="str">
        <f t="shared" si="105"/>
        <v>= 000,00 / 12  * 0,0000 * 0 * 1/1 =</v>
      </c>
      <c r="AB169" s="614" t="str">
        <f t="shared" si="105"/>
        <v>= 000,00 / 12  * 0,0000 * 0 * 1/1 =</v>
      </c>
      <c r="AC169" s="614" t="str">
        <f t="shared" si="105"/>
        <v>= 000,00 / 12  * 0,0000 * 0 * 1/1 =</v>
      </c>
      <c r="AD169" s="614" t="str">
        <f t="shared" si="105"/>
        <v>= 000,00 / 12  * 0,0000 * 0 * 1/1 =</v>
      </c>
    </row>
    <row r="170" spans="2:30" s="2" customFormat="1">
      <c r="B170" s="467">
        <f t="shared" si="101"/>
        <v>10</v>
      </c>
      <c r="C170" s="468"/>
      <c r="D170" s="468"/>
      <c r="E170" s="468"/>
      <c r="F170" s="471" t="s">
        <v>61</v>
      </c>
      <c r="G170" s="470" t="str">
        <f t="shared" si="105"/>
        <v>= 000,00 / 12  * 0,0000 * 1,233095 * 1/1 =</v>
      </c>
      <c r="H170" s="470" t="str">
        <f t="shared" si="105"/>
        <v>= 000,00 / 12  * 0,0000 * 1,233095 * 1/1 =</v>
      </c>
      <c r="I170" s="470" t="str">
        <f t="shared" si="105"/>
        <v>= 000,00 / 12  * 0,0000 * 1,233095 * 1/1 =</v>
      </c>
      <c r="J170" s="470" t="str">
        <f t="shared" si="105"/>
        <v>= 000,00 / 12  * 0,0000 *  * 1/1 =</v>
      </c>
      <c r="K170" s="470" t="str">
        <f t="shared" si="105"/>
        <v>= 000,00 / 12  * 0,0000 * 0 * 1/1 =</v>
      </c>
      <c r="L170" s="470" t="str">
        <f t="shared" si="105"/>
        <v>= 000,00 / 12  * 0,0000 * 0 * 1/1 =</v>
      </c>
      <c r="M170" s="470" t="str">
        <f t="shared" si="105"/>
        <v>= 000,00 / 12  * 0,0000 * 0 * 1/1 =</v>
      </c>
      <c r="N170" s="470" t="str">
        <f t="shared" si="105"/>
        <v>= 000,00 / 12  * 0,0000 * 0 * 1/1 =</v>
      </c>
      <c r="O170" s="470" t="str">
        <f t="shared" si="105"/>
        <v>= 000,00 / 12  * 0,0000 *  * 1/1 =</v>
      </c>
      <c r="P170" s="470" t="str">
        <f t="shared" si="105"/>
        <v>= 000,00 / 12  * 0,0000 * 0 * 1/1 =</v>
      </c>
      <c r="Q170" s="470" t="str">
        <f t="shared" si="105"/>
        <v>= 000,00 / 12  * 0,0000 * 0 * 1/1 =</v>
      </c>
      <c r="R170" s="470" t="str">
        <f t="shared" si="105"/>
        <v>= 000,00 / 12  * 0,0000 * 0 * 1/1 =</v>
      </c>
      <c r="S170" s="614" t="str">
        <f t="shared" si="105"/>
        <v>= 000,00 / 12  * 0,0000 * 1,233095 * 1/1 =</v>
      </c>
      <c r="T170" s="614" t="str">
        <f t="shared" si="105"/>
        <v>= 000,00 / 12  * 0,0000 * 1,233095 * 1/1 =</v>
      </c>
      <c r="U170" s="614" t="str">
        <f t="shared" si="105"/>
        <v>= 000,00 / 12  * 0,0000 * 1,233095 * 1/1 =</v>
      </c>
      <c r="V170" s="614" t="str">
        <f t="shared" si="105"/>
        <v>= 000,00 / 12  * 0,0000 * 0 * 1/1 =</v>
      </c>
      <c r="W170" s="614" t="str">
        <f t="shared" si="105"/>
        <v>= 000,00 / 12  * 0,0000 * 0 * 1/1 =</v>
      </c>
      <c r="X170" s="614" t="str">
        <f t="shared" si="105"/>
        <v>= 000,00 / 12  * 0,0000 * 0 * 1/1 =</v>
      </c>
      <c r="Y170" s="614" t="str">
        <f t="shared" si="105"/>
        <v>= 000,00 / 12  * 0,0000 * 0 * 1/1 =</v>
      </c>
      <c r="Z170" s="614" t="str">
        <f t="shared" si="105"/>
        <v>= 000,00 / 12  * 0,0000 * 0 * 1/1 =</v>
      </c>
      <c r="AA170" s="614" t="str">
        <f t="shared" si="105"/>
        <v>= 000,00 / 12  * 0,0000 * 0 * 1/1 =</v>
      </c>
      <c r="AB170" s="614" t="str">
        <f t="shared" si="105"/>
        <v>= 000,00 / 12  * 0,0000 * 0 * 1/1 =</v>
      </c>
      <c r="AC170" s="614" t="str">
        <f t="shared" si="105"/>
        <v>= 000,00 / 12  * 0,0000 * 0 * 1/1 =</v>
      </c>
      <c r="AD170" s="614" t="str">
        <f t="shared" si="105"/>
        <v>= 000,00 / 12  * 0,0000 * 0 * 1/1 =</v>
      </c>
    </row>
    <row r="171" spans="2:30" s="2" customFormat="1">
      <c r="B171" s="467">
        <f t="shared" si="101"/>
        <v>11</v>
      </c>
      <c r="C171" s="468"/>
      <c r="D171" s="468"/>
      <c r="E171" s="468"/>
      <c r="F171" s="471" t="s">
        <v>130</v>
      </c>
      <c r="G171" s="470" t="str">
        <f t="shared" si="105"/>
        <v>= 000,00 / 12  * 0,0000 * 1,233095 * 1/1 =</v>
      </c>
      <c r="H171" s="470" t="str">
        <f t="shared" si="105"/>
        <v>= 000,00 / 12  * 0,0000 * 1,233095 * 1/1 =</v>
      </c>
      <c r="I171" s="470" t="str">
        <f t="shared" si="105"/>
        <v>= 000,00 / 12  * 0,0000 * 1,233095 * 1/1 =</v>
      </c>
      <c r="J171" s="470" t="str">
        <f t="shared" si="105"/>
        <v>= 000,00 / 12  * 0,0000 *  * 1/1 =</v>
      </c>
      <c r="K171" s="470" t="str">
        <f t="shared" si="105"/>
        <v>= 000,00 / 12  * 0,0000 * 0 * 1/1 =</v>
      </c>
      <c r="L171" s="470" t="str">
        <f t="shared" si="105"/>
        <v>= 000,00 / 12  * 0,0000 * 0 * 1/1 =</v>
      </c>
      <c r="M171" s="470" t="str">
        <f t="shared" si="105"/>
        <v>= 000,00 / 12  * 0,0000 * 0 * 1/1 =</v>
      </c>
      <c r="N171" s="470" t="str">
        <f t="shared" si="105"/>
        <v>= 000,00 / 12  * 0,0000 * 0 * 1/1 =</v>
      </c>
      <c r="O171" s="470" t="str">
        <f t="shared" si="105"/>
        <v>= 000,00 / 12  * 0,0000 *  * 1/1 =</v>
      </c>
      <c r="P171" s="470" t="str">
        <f t="shared" si="105"/>
        <v>= 000,00 / 12  * 0,0000 * 0 * 1/1 =</v>
      </c>
      <c r="Q171" s="470" t="str">
        <f t="shared" si="105"/>
        <v>= 000,00 / 12  * 0,0000 * 0 * 1/1 =</v>
      </c>
      <c r="R171" s="470" t="str">
        <f t="shared" si="105"/>
        <v>= 000,00 / 12  * 0,0000 * 0 * 1/1 =</v>
      </c>
      <c r="S171" s="614" t="str">
        <f t="shared" si="105"/>
        <v>= 000,00 / 12  * 0,0000 * 1,233095 * 1/1 =</v>
      </c>
      <c r="T171" s="614" t="str">
        <f t="shared" si="105"/>
        <v>= 000,00 / 12  * 0,0000 * 1,233095 * 1/1 =</v>
      </c>
      <c r="U171" s="614" t="str">
        <f t="shared" si="105"/>
        <v>= 000,00 / 12  * 0,0000 * 1,233095 * 1/1 =</v>
      </c>
      <c r="V171" s="614" t="str">
        <f t="shared" si="105"/>
        <v>= 000,00 / 12  * 0,0000 * 0 * 1/1 =</v>
      </c>
      <c r="W171" s="614" t="str">
        <f t="shared" si="105"/>
        <v>= 000,00 / 12  * 0,0000 * 0 * 1/1 =</v>
      </c>
      <c r="X171" s="614" t="str">
        <f t="shared" si="105"/>
        <v>= 000,00 / 12  * 0,0000 * 0 * 1/1 =</v>
      </c>
      <c r="Y171" s="614" t="str">
        <f t="shared" si="105"/>
        <v>= 000,00 / 12  * 0,0000 * 0 * 1/1 =</v>
      </c>
      <c r="Z171" s="614" t="str">
        <f t="shared" si="105"/>
        <v>= 000,00 / 12  * 0,0000 * 0 * 1/1 =</v>
      </c>
      <c r="AA171" s="614" t="str">
        <f t="shared" si="105"/>
        <v>= 000,00 / 12  * 0,0000 * 0 * 1/1 =</v>
      </c>
      <c r="AB171" s="614" t="str">
        <f t="shared" si="105"/>
        <v>= 000,00 / 12  * 0,0000 * 0 * 1/1 =</v>
      </c>
      <c r="AC171" s="614" t="str">
        <f t="shared" si="105"/>
        <v>= 000,00 / 12  * 0,0000 * 0 * 1/1 =</v>
      </c>
      <c r="AD171" s="614" t="str">
        <f t="shared" si="105"/>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6">"= "&amp;TEXT(H24,"#.##0,00")&amp;" * "&amp;TEXT(H$4,"#0/#0")&amp;" ="</f>
        <v>= 0,00 * 1/1 =</v>
      </c>
      <c r="I173" s="470" t="str">
        <f t="shared" si="106"/>
        <v>= 0,00 * 1/1 =</v>
      </c>
      <c r="J173" s="470" t="str">
        <f t="shared" si="106"/>
        <v>= 0,00 * 1/1 =</v>
      </c>
      <c r="K173" s="470" t="str">
        <f t="shared" si="106"/>
        <v>= 0,00 * 1/1 =</v>
      </c>
      <c r="L173" s="470" t="str">
        <f t="shared" si="106"/>
        <v>= 0,00 * 1/1 =</v>
      </c>
      <c r="M173" s="470" t="str">
        <f t="shared" si="106"/>
        <v>= 0,00 * 1/1 =</v>
      </c>
      <c r="N173" s="470" t="str">
        <f t="shared" si="106"/>
        <v>= 0,00 * 1/1 =</v>
      </c>
      <c r="O173" s="470" t="str">
        <f t="shared" si="106"/>
        <v>= 0,00 * 1/1 =</v>
      </c>
      <c r="P173" s="470" t="str">
        <f t="shared" si="106"/>
        <v>= 0,00 * 1/1 =</v>
      </c>
      <c r="Q173" s="470" t="str">
        <f t="shared" si="106"/>
        <v>= 0,00 * 1/1 =</v>
      </c>
      <c r="R173" s="470" t="str">
        <f t="shared" si="106"/>
        <v>= 0,00 * 1/1 =</v>
      </c>
      <c r="S173" s="614" t="str">
        <f>"= "&amp;TEXT(S24,"#.##0,00")&amp;" * "&amp;TEXT(S$4,"#0/#0")&amp;" ="</f>
        <v>= 0,00 * 1/1 =</v>
      </c>
      <c r="T173" s="614" t="str">
        <f t="shared" ref="T173:AD173" si="107">"= "&amp;TEXT(T24,"#.##0,00")&amp;" * "&amp;TEXT(T$4,"#0/#0")&amp;" ="</f>
        <v>= 0,00 * 1/1 =</v>
      </c>
      <c r="U173" s="614" t="str">
        <f t="shared" si="107"/>
        <v>= 0,00 * 1/1 =</v>
      </c>
      <c r="V173" s="614" t="str">
        <f t="shared" si="107"/>
        <v>= 0,00 * 1/1 =</v>
      </c>
      <c r="W173" s="614" t="str">
        <f t="shared" si="107"/>
        <v>= 0,00 * 1/1 =</v>
      </c>
      <c r="X173" s="614" t="str">
        <f t="shared" si="107"/>
        <v>= 0,00 * 1/1 =</v>
      </c>
      <c r="Y173" s="614" t="str">
        <f t="shared" si="107"/>
        <v>= 0,00 * 1/1 =</v>
      </c>
      <c r="Z173" s="614" t="str">
        <f t="shared" si="107"/>
        <v>= 0,00 * 1/1 =</v>
      </c>
      <c r="AA173" s="614" t="str">
        <f t="shared" si="107"/>
        <v>= 0,00 * 1/1 =</v>
      </c>
      <c r="AB173" s="614" t="str">
        <f t="shared" si="107"/>
        <v>= 0,00 * 1/1 =</v>
      </c>
      <c r="AC173" s="614" t="str">
        <f t="shared" si="107"/>
        <v>= 0,00 * 1/1 =</v>
      </c>
      <c r="AD173" s="614" t="str">
        <f t="shared" si="107"/>
        <v>= 0,00 * 1/1 =</v>
      </c>
    </row>
    <row r="174" spans="2:30" s="2" customFormat="1">
      <c r="B174" s="467">
        <f t="shared" si="101"/>
        <v>13</v>
      </c>
      <c r="C174" s="468"/>
      <c r="D174" s="468"/>
      <c r="E174" s="468"/>
      <c r="F174" s="471" t="s">
        <v>131</v>
      </c>
      <c r="G174" s="470" t="str">
        <f t="shared" ref="G174:AD174" si="108">"= "&amp;TEXT(G25,"#,00")&amp;IF($D64&gt;0," * "&amp;TEXT(G$12,"0,0000"),"")&amp;IF($E64&gt;0," * "&amp;G$10,"")&amp;" * "&amp;TEXT(G$4,"#0/#0")&amp;" ="</f>
        <v>= ,00 * 1,233095 * 1/1 =</v>
      </c>
      <c r="H174" s="470" t="str">
        <f t="shared" si="108"/>
        <v>= ,00 * 1,233095 * 1/1 =</v>
      </c>
      <c r="I174" s="470" t="str">
        <f t="shared" si="108"/>
        <v>= ,00 * 1,233095 * 1/1 =</v>
      </c>
      <c r="J174" s="470" t="str">
        <f t="shared" si="108"/>
        <v>= ,00 *  * 1/1 =</v>
      </c>
      <c r="K174" s="470" t="str">
        <f t="shared" si="108"/>
        <v>= ,00 * 0 * 1/1 =</v>
      </c>
      <c r="L174" s="470" t="str">
        <f t="shared" si="108"/>
        <v>= ,00 * 0 * 1/1 =</v>
      </c>
      <c r="M174" s="470" t="str">
        <f t="shared" si="108"/>
        <v>= ,00 * 0 * 1/1 =</v>
      </c>
      <c r="N174" s="470" t="str">
        <f t="shared" si="108"/>
        <v>= ,00 * 0 * 1/1 =</v>
      </c>
      <c r="O174" s="470" t="str">
        <f t="shared" si="108"/>
        <v>= ,00 *  * 1/1 =</v>
      </c>
      <c r="P174" s="470" t="str">
        <f t="shared" si="108"/>
        <v>= ,00 * 0 * 1/1 =</v>
      </c>
      <c r="Q174" s="470" t="str">
        <f t="shared" si="108"/>
        <v>= ,00 * 0 * 1/1 =</v>
      </c>
      <c r="R174" s="470" t="str">
        <f t="shared" si="108"/>
        <v>= ,00 * 0 * 1/1 =</v>
      </c>
      <c r="S174" s="614" t="str">
        <f t="shared" si="108"/>
        <v>= ,00 * 1,233095 * 1/1 =</v>
      </c>
      <c r="T174" s="614" t="str">
        <f t="shared" si="108"/>
        <v>= ,00 * 1,233095 * 1/1 =</v>
      </c>
      <c r="U174" s="614" t="str">
        <f t="shared" si="108"/>
        <v>= ,00 * 1,233095 * 1/1 =</v>
      </c>
      <c r="V174" s="614" t="str">
        <f t="shared" si="108"/>
        <v>= ,00 * 0 * 1/1 =</v>
      </c>
      <c r="W174" s="614" t="str">
        <f t="shared" si="108"/>
        <v>= ,00 * 0 * 1/1 =</v>
      </c>
      <c r="X174" s="614" t="str">
        <f t="shared" si="108"/>
        <v>= ,00 * 0 * 1/1 =</v>
      </c>
      <c r="Y174" s="614" t="str">
        <f t="shared" si="108"/>
        <v>= ,00 * 0 * 1/1 =</v>
      </c>
      <c r="Z174" s="614" t="str">
        <f t="shared" si="108"/>
        <v>= ,00 * 0 * 1/1 =</v>
      </c>
      <c r="AA174" s="614" t="str">
        <f t="shared" si="108"/>
        <v>= ,00 * 0 * 1/1 =</v>
      </c>
      <c r="AB174" s="614" t="str">
        <f t="shared" si="108"/>
        <v>= ,00 * 0 * 1/1 =</v>
      </c>
      <c r="AC174" s="614" t="str">
        <f t="shared" si="108"/>
        <v>= ,00 * 0 * 1/1 =</v>
      </c>
      <c r="AD174" s="614" t="str">
        <f t="shared" si="108"/>
        <v>= ,00 * 0 * 1/1 =</v>
      </c>
    </row>
    <row r="175" spans="2:30" s="2" customFormat="1">
      <c r="B175" s="467">
        <f t="shared" si="101"/>
        <v>14</v>
      </c>
      <c r="C175" s="468"/>
      <c r="D175" s="468"/>
      <c r="E175" s="468"/>
      <c r="F175" s="471" t="s">
        <v>74</v>
      </c>
      <c r="G175" s="470" t="str">
        <f>"= - "&amp;MAX(0,MIN(G26,G27*1))+G30&amp;" * "&amp;IF(G9="JA","4,62%","4,8%")&amp;" * SUM(Lin. 1 - Lin 12)"&amp;" * "&amp;TEXT(G$4,"#0/#0")&amp;" ="</f>
        <v>= - 0 * 4,62% * SUM(Lin. 1 - Lin 12) * 1/1 =</v>
      </c>
      <c r="H175" s="470" t="str">
        <f t="shared" ref="H175:R175" si="109">"= - "&amp;MAX(0,MIN(H26,H27*1))+H30&amp;" * "&amp;IF(H9="JA","4,62%","4,8%")&amp;" * SUM(Lin. 1 - Lin 12) ="</f>
        <v>= - 0 * 4,62% * SUM(Lin. 1 - Lin 12) =</v>
      </c>
      <c r="I175" s="470" t="str">
        <f t="shared" si="109"/>
        <v>= - 0 * 4,62% * SUM(Lin. 1 - Lin 12) =</v>
      </c>
      <c r="J175" s="470" t="str">
        <f t="shared" si="109"/>
        <v>= - 0 * 4,62% * SUM(Lin. 1 - Lin 12) =</v>
      </c>
      <c r="K175" s="470" t="str">
        <f t="shared" si="109"/>
        <v>= - 0 * 4,62% * SUM(Lin. 1 - Lin 12) =</v>
      </c>
      <c r="L175" s="470" t="str">
        <f t="shared" si="109"/>
        <v>= - 0 * 4,62% * SUM(Lin. 1 - Lin 12) =</v>
      </c>
      <c r="M175" s="470" t="str">
        <f t="shared" si="109"/>
        <v>= - 0 * 4,62% * SUM(Lin. 1 - Lin 12) =</v>
      </c>
      <c r="N175" s="470" t="str">
        <f t="shared" si="109"/>
        <v>= - 0 * 4,62% * SUM(Lin. 1 - Lin 12) =</v>
      </c>
      <c r="O175" s="470" t="str">
        <f t="shared" si="109"/>
        <v>= - 0 * 4,62% * SUM(Lin. 1 - Lin 12) =</v>
      </c>
      <c r="P175" s="470" t="str">
        <f t="shared" si="109"/>
        <v>= - 0 * 4,62% * SUM(Lin. 1 - Lin 12) =</v>
      </c>
      <c r="Q175" s="470" t="str">
        <f t="shared" si="109"/>
        <v>= - 0 * 4,62% * SUM(Lin. 1 - Lin 12) =</v>
      </c>
      <c r="R175" s="470" t="str">
        <f t="shared" si="109"/>
        <v>= - 0 * 4,62% * SUM(Lin. 1 - Lin 12) =</v>
      </c>
      <c r="S175" s="614" t="str">
        <f>"= - "&amp;MAX(0,MIN(S26,S27*1))+S30&amp;" * "&amp;IF(S9="JA","4,62%","4,8%")&amp;" * SUM(Lin. 1 - Lin 12)"&amp;" * "&amp;TEXT(S$4,"#0/#0")&amp;" ="</f>
        <v>= - 0 * 4,62% * SUM(Lin. 1 - Lin 12) * 1/1 =</v>
      </c>
      <c r="T175" s="614" t="str">
        <f t="shared" ref="T175:AD175" si="110">"= - "&amp;MAX(0,MIN(T26,T27*1))+T30&amp;" * "&amp;IF(T9="JA","4,62%","4,8%")&amp;" * SUM(Lin. 1 - Lin 12) ="</f>
        <v>= - 0 * 4,62% * SUM(Lin. 1 - Lin 12) =</v>
      </c>
      <c r="U175" s="614" t="str">
        <f t="shared" si="110"/>
        <v>= - 0 * 4,62% * SUM(Lin. 1 - Lin 12) =</v>
      </c>
      <c r="V175" s="614" t="str">
        <f t="shared" si="110"/>
        <v>= - 0 * 4,62% * SUM(Lin. 1 - Lin 12) =</v>
      </c>
      <c r="W175" s="614" t="str">
        <f t="shared" si="110"/>
        <v>= - 0 * 4,62% * SUM(Lin. 1 - Lin 12) =</v>
      </c>
      <c r="X175" s="614" t="str">
        <f t="shared" si="110"/>
        <v>= - 0 * 4,62% * SUM(Lin. 1 - Lin 12) =</v>
      </c>
      <c r="Y175" s="614" t="str">
        <f t="shared" si="110"/>
        <v>= - 0 * 4,62% * SUM(Lin. 1 - Lin 12) =</v>
      </c>
      <c r="Z175" s="614" t="str">
        <f t="shared" si="110"/>
        <v>= - 0 * 4,62% * SUM(Lin. 1 - Lin 12) =</v>
      </c>
      <c r="AA175" s="614" t="str">
        <f t="shared" si="110"/>
        <v>= - 0 * 4,62% * SUM(Lin. 1 - Lin 12) =</v>
      </c>
      <c r="AB175" s="614" t="str">
        <f t="shared" si="110"/>
        <v>= - 0 * 4,62% * SUM(Lin. 1 - Lin 12) =</v>
      </c>
      <c r="AC175" s="614" t="str">
        <f t="shared" si="110"/>
        <v>= - 0 * 4,62% * SUM(Lin. 1 - Lin 12) =</v>
      </c>
      <c r="AD175" s="614" t="str">
        <f t="shared" si="110"/>
        <v>= - 0 * 4,62% * SUM(Lin. 1 - Lin 12) =</v>
      </c>
    </row>
    <row r="176" spans="2:30" s="2" customFormat="1">
      <c r="B176" s="467">
        <v>16</v>
      </c>
      <c r="C176" s="468"/>
      <c r="D176" s="468"/>
      <c r="E176" s="468"/>
      <c r="F176" s="471" t="s">
        <v>267</v>
      </c>
      <c r="G176" s="470"/>
      <c r="H176" s="470" t="str">
        <f t="shared" ref="H176:O176" si="111">"= "&amp;IF(LEFT(H9)="N","( "&amp;H28&amp;" - "&amp;H12&amp;") * 4,8% * "&amp;H109&amp;" * "&amp;MAX((H26-H27),0)*H110,"( "&amp;H28&amp;" - "&amp;H12&amp;") * 4,62% * "&amp;H109&amp;" * "&amp;MAX((H26-H27),0))&amp;" ="</f>
        <v>= (  - 0) * 4,62% * 0 * 2 =</v>
      </c>
      <c r="I176" s="470" t="str">
        <f t="shared" si="111"/>
        <v>= (  - 0) * 4,62% * 0 * 5 =</v>
      </c>
      <c r="J176" s="470" t="str">
        <f t="shared" si="111"/>
        <v>= (  - 0) * 4,62% * 0 * 0 =</v>
      </c>
      <c r="K176" s="470" t="str">
        <f t="shared" si="111"/>
        <v>= (  - 0) * 4,62% * 0 * 0 =</v>
      </c>
      <c r="L176" s="470" t="str">
        <f t="shared" si="111"/>
        <v>= (  - 0) * 4,62% * 0 * 0 =</v>
      </c>
      <c r="M176" s="470" t="str">
        <f t="shared" si="111"/>
        <v>= (  - 0) * 4,62% * 0 * 5 =</v>
      </c>
      <c r="N176" s="470" t="str">
        <f t="shared" si="111"/>
        <v>= (  - 0) * 4,62% * 0 * 0 =</v>
      </c>
      <c r="O176" s="470" t="str">
        <f t="shared" si="111"/>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2">"= "&amp;IF(LEFT(T9)="N","( "&amp;T28&amp;" - "&amp;T12&amp;") * 4,8% * "&amp;T109&amp;" * "&amp;MAX((T26-T27),0)*T110,"( "&amp;T28&amp;" - "&amp;T12&amp;") * 4,62% * "&amp;T109&amp;" * "&amp;MAX((T26-T27),0))&amp;" ="</f>
        <v>= ( 0 - 0) * 4,62% * 0 * 2 =</v>
      </c>
      <c r="U176" s="614" t="str">
        <f t="shared" si="112"/>
        <v>= ( 0 - 0) * 4,62% * 0 * 5 =</v>
      </c>
      <c r="V176" s="614" t="str">
        <f t="shared" si="112"/>
        <v>= ( 0 - 0) * 4,62% * 0 * 0 =</v>
      </c>
      <c r="W176" s="614" t="str">
        <f t="shared" si="112"/>
        <v>= ( 0 - 0) * 4,62% * 0 * 0 =</v>
      </c>
      <c r="X176" s="614" t="str">
        <f t="shared" si="112"/>
        <v>= ( 0 - 0) * 4,62% * 0 * 0 =</v>
      </c>
      <c r="Y176" s="614" t="str">
        <f t="shared" si="112"/>
        <v>= ( 0 - 0) * 4,62% * 0 * 5 =</v>
      </c>
      <c r="Z176" s="614" t="str">
        <f t="shared" si="112"/>
        <v>= ( 0 - 0) * 4,62% * 0 * 0 =</v>
      </c>
      <c r="AA176" s="614" t="str">
        <f t="shared" si="112"/>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3">SUBSTITUTE(TRIM("=SUM("&amp;MAX(H36-8000,0)&amp;" "&amp;H37&amp;" "&amp;H38&amp;" "&amp;H39&amp;" "&amp;H40&amp;" "&amp;H42&amp;" "&amp;H43&amp;" "&amp;H44&amp;" "&amp;H45&amp;" "&amp;H46&amp;")")," ","; ")&amp;" ="</f>
        <v>=SUM(0; ) =</v>
      </c>
      <c r="I178" s="470" t="str">
        <f t="shared" si="113"/>
        <v>=SUM(0; ) =</v>
      </c>
      <c r="J178" s="470" t="str">
        <f t="shared" si="113"/>
        <v>=SUM(0; ) =</v>
      </c>
      <c r="K178" s="470" t="str">
        <f t="shared" si="113"/>
        <v>=SUM(0; ) =</v>
      </c>
      <c r="L178" s="470" t="str">
        <f t="shared" si="113"/>
        <v>=SUM(0; ) =</v>
      </c>
      <c r="M178" s="470" t="str">
        <f t="shared" si="113"/>
        <v>=SUM(0; ) =</v>
      </c>
      <c r="N178" s="470" t="str">
        <f t="shared" si="113"/>
        <v>=SUM(0; ) =</v>
      </c>
      <c r="O178" s="470" t="str">
        <f t="shared" si="113"/>
        <v>=SUM(0; ) =</v>
      </c>
      <c r="P178" s="470" t="str">
        <f t="shared" si="113"/>
        <v>=SUM(0; ) =</v>
      </c>
      <c r="Q178" s="470" t="str">
        <f t="shared" si="113"/>
        <v>=SUM(0; ) =</v>
      </c>
      <c r="R178" s="470" t="str">
        <f t="shared" si="113"/>
        <v>=SUM(0; ) =</v>
      </c>
      <c r="S178" s="614" t="str">
        <f>SUBSTITUTE(TRIM("=SUM("&amp;MAX(S36-8000,0)&amp;" "&amp;S37&amp;" "&amp;S38&amp;" "&amp;S39&amp;" "&amp;S40&amp;" "&amp;S42&amp;" "&amp;S43&amp;" "&amp;S44&amp;" "&amp;S45&amp;" "&amp;S46&amp;")")," ","; ")&amp;" ="</f>
        <v>=SUM(0; 0; 0; 0; 0; 0; 0; 0; 0; 0) =</v>
      </c>
      <c r="T178" s="614" t="str">
        <f t="shared" ref="T178:AD178" si="114">SUBSTITUTE(TRIM("=SUM("&amp;MAX(T36-8000,0)&amp;" "&amp;T37&amp;" "&amp;T38&amp;" "&amp;T39&amp;" "&amp;T40&amp;" "&amp;T42&amp;" "&amp;T43&amp;" "&amp;T44&amp;" "&amp;T45&amp;" "&amp;T46&amp;")")," ","; ")&amp;" ="</f>
        <v>=SUM(0; 0; 0; 0; 0; 0; 0; 0; 0; 0) =</v>
      </c>
      <c r="U178" s="614" t="str">
        <f t="shared" si="114"/>
        <v>=SUM(0; 0; 0; 0; 0; 0; 0; 0; 0; 0) =</v>
      </c>
      <c r="V178" s="614" t="str">
        <f t="shared" si="114"/>
        <v>=SUM(0; 0; 0; 0; 0; 0; 0; 0; 0; 0) =</v>
      </c>
      <c r="W178" s="614" t="str">
        <f t="shared" si="114"/>
        <v>=SUM(0; 0; 0; 0; 0; 0; 0; 0; 0; 0) =</v>
      </c>
      <c r="X178" s="614" t="str">
        <f t="shared" si="114"/>
        <v>=SUM(0; 0; 0; 0; 0; 0; 0; 0; 0; 0) =</v>
      </c>
      <c r="Y178" s="614" t="str">
        <f t="shared" si="114"/>
        <v>=SUM(0; 0; 0; 0; 0; 0; 0; 0; 0; 0) =</v>
      </c>
      <c r="Z178" s="614" t="str">
        <f t="shared" si="114"/>
        <v>=SUM(0; 0; 0; 0; 0; 0; 0; 0; 0; 0) =</v>
      </c>
      <c r="AA178" s="614" t="str">
        <f t="shared" si="114"/>
        <v>=SUM(0; 0; 0; 0; 0; 0; 0; 0; 0; 0) =</v>
      </c>
      <c r="AB178" s="614" t="str">
        <f t="shared" si="114"/>
        <v>=SUM(0; 0; 0; 0; 0; 0; 0; 0; 0; 0) =</v>
      </c>
      <c r="AC178" s="614" t="str">
        <f t="shared" si="114"/>
        <v>=SUM(0; 0; 0; 0; 0; 0; 0; 0; 0; 0) =</v>
      </c>
      <c r="AD178" s="614" t="str">
        <f t="shared" si="114"/>
        <v>=SUM(0; 0; 0; 0; 0; 0; 0; 0; 0; 0) =</v>
      </c>
    </row>
    <row r="179" spans="2:30" s="2" customFormat="1">
      <c r="B179" s="467">
        <f t="shared" si="101"/>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5">SUBSTITUTE(TRIM("=SUM("&amp;M33&amp;" * "&amp;$E33&amp;" "&amp;M34&amp;" * "&amp;$E34&amp;" "&amp;M35&amp;" "&amp;MIN(M36,8000)&amp;")")," ","; ")&amp;" ="</f>
        <v>=SUM(; *; *; 8000) =</v>
      </c>
      <c r="N179" s="472" t="str">
        <f t="shared" si="115"/>
        <v>=SUM(; *; *; 8000) =</v>
      </c>
      <c r="O179" s="472" t="str">
        <f t="shared" si="115"/>
        <v>=SUM(; *; *; 8000) =</v>
      </c>
      <c r="P179" s="472" t="str">
        <f t="shared" si="115"/>
        <v>=SUM(; *; *; 8000) =</v>
      </c>
      <c r="Q179" s="472" t="str">
        <f t="shared" si="115"/>
        <v>=SUM(; *; *; 8000) =</v>
      </c>
      <c r="R179" s="472" t="str">
        <f t="shared" si="115"/>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6">SUBSTITUTE(TRIM("=SUM("&amp;Y33&amp;" * "&amp;$E33&amp;" "&amp;Y34&amp;" * "&amp;$E34&amp;" "&amp;Y35&amp;" "&amp;MIN(Y36,8000)&amp;")")," ","; ")&amp;" ="</f>
        <v>=SUM(0; *; 0; *; 0; 0) =</v>
      </c>
      <c r="Z179" s="614" t="str">
        <f t="shared" si="116"/>
        <v>=SUM(0; *; 0; *; 0; 0) =</v>
      </c>
      <c r="AA179" s="614" t="str">
        <f t="shared" si="116"/>
        <v>=SUM(0; *; 0; *; 0; 0) =</v>
      </c>
      <c r="AB179" s="614" t="str">
        <f t="shared" si="116"/>
        <v>=SUM(0; *; 0; *; 0; 0) =</v>
      </c>
      <c r="AC179" s="614" t="str">
        <f t="shared" si="116"/>
        <v>=SUM(0; *; 0; *; 0; 0) =</v>
      </c>
      <c r="AD179" s="614" t="str">
        <f t="shared" si="116"/>
        <v>=SUM(0; *; 0; *; 0; 0) =</v>
      </c>
    </row>
    <row r="180" spans="2:30" s="2" customFormat="1">
      <c r="B180" s="467">
        <f t="shared" si="101"/>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101"/>
        <v>21</v>
      </c>
      <c r="C181" s="468"/>
      <c r="D181" s="468"/>
      <c r="E181" s="468"/>
      <c r="F181" s="469" t="s">
        <v>247</v>
      </c>
      <c r="G181" s="470" t="e">
        <f t="shared" ref="G181:AD181" si="117">"= "&amp;ROUND(VLOOKUP(G13,Skalalontabel12,7,0)*G$10,0)&amp;" / 12  * "&amp;TEXT(G$12,"0,0000")&amp;" * "&amp;G5&amp;"% / 3 ="</f>
        <v>#N/A</v>
      </c>
      <c r="H181" s="470" t="e">
        <f t="shared" si="117"/>
        <v>#N/A</v>
      </c>
      <c r="I181" s="470" t="e">
        <f t="shared" si="117"/>
        <v>#N/A</v>
      </c>
      <c r="J181" s="470" t="e">
        <f t="shared" si="117"/>
        <v>#N/A</v>
      </c>
      <c r="K181" s="470" t="e">
        <f t="shared" si="117"/>
        <v>#N/A</v>
      </c>
      <c r="L181" s="470" t="e">
        <f t="shared" si="117"/>
        <v>#N/A</v>
      </c>
      <c r="M181" s="470" t="e">
        <f t="shared" si="117"/>
        <v>#N/A</v>
      </c>
      <c r="N181" s="470" t="e">
        <f t="shared" si="117"/>
        <v>#N/A</v>
      </c>
      <c r="O181" s="470" t="e">
        <f t="shared" si="117"/>
        <v>#N/A</v>
      </c>
      <c r="P181" s="470" t="e">
        <f t="shared" si="117"/>
        <v>#N/A</v>
      </c>
      <c r="Q181" s="470" t="e">
        <f t="shared" si="117"/>
        <v>#N/A</v>
      </c>
      <c r="R181" s="470" t="e">
        <f t="shared" si="117"/>
        <v>#N/A</v>
      </c>
      <c r="S181" s="614" t="e">
        <f t="shared" si="117"/>
        <v>#N/A</v>
      </c>
      <c r="T181" s="614" t="e">
        <f t="shared" si="117"/>
        <v>#N/A</v>
      </c>
      <c r="U181" s="614" t="e">
        <f t="shared" si="117"/>
        <v>#N/A</v>
      </c>
      <c r="V181" s="614" t="e">
        <f t="shared" si="117"/>
        <v>#N/A</v>
      </c>
      <c r="W181" s="614" t="e">
        <f t="shared" si="117"/>
        <v>#N/A</v>
      </c>
      <c r="X181" s="614" t="e">
        <f t="shared" si="117"/>
        <v>#N/A</v>
      </c>
      <c r="Y181" s="614" t="e">
        <f t="shared" si="117"/>
        <v>#N/A</v>
      </c>
      <c r="Z181" s="614" t="e">
        <f t="shared" si="117"/>
        <v>#N/A</v>
      </c>
      <c r="AA181" s="614" t="e">
        <f t="shared" si="117"/>
        <v>#N/A</v>
      </c>
      <c r="AB181" s="614" t="e">
        <f t="shared" si="117"/>
        <v>#N/A</v>
      </c>
      <c r="AC181" s="614" t="e">
        <f t="shared" si="117"/>
        <v>#N/A</v>
      </c>
      <c r="AD181" s="614" t="e">
        <f t="shared" si="117"/>
        <v>#N/A</v>
      </c>
    </row>
    <row r="182" spans="2:30" s="2" customFormat="1">
      <c r="B182" s="467">
        <f t="shared" si="101"/>
        <v>22</v>
      </c>
      <c r="C182" s="468"/>
      <c r="D182" s="468"/>
      <c r="E182" s="468"/>
      <c r="F182" s="471" t="s">
        <v>300</v>
      </c>
      <c r="G182" s="470" t="str">
        <f t="shared" ref="G182:R191" si="118">IF($C52&gt;0,"= "&amp;G52&amp;" * "&amp;G$5&amp;"% / 3 =")</f>
        <v>= 0 * % / 3 =</v>
      </c>
      <c r="H182" s="470" t="str">
        <f t="shared" ref="H182:R182" si="119">IF($C52&gt;0,H52&amp;" * "&amp;H$5&amp;"% / 3 =")</f>
        <v>0 * 0% / 3 =</v>
      </c>
      <c r="I182" s="470" t="str">
        <f t="shared" si="119"/>
        <v>0 * 0% / 3 =</v>
      </c>
      <c r="J182" s="470" t="str">
        <f t="shared" si="119"/>
        <v>0 * 0% / 3 =</v>
      </c>
      <c r="K182" s="470" t="str">
        <f t="shared" si="119"/>
        <v>0 * 0% / 3 =</v>
      </c>
      <c r="L182" s="470" t="str">
        <f t="shared" si="119"/>
        <v>0 * 0% / 3 =</v>
      </c>
      <c r="M182" s="470" t="str">
        <f t="shared" si="119"/>
        <v>0 * 0% / 3 =</v>
      </c>
      <c r="N182" s="470" t="str">
        <f t="shared" si="119"/>
        <v>0 * 0% / 3 =</v>
      </c>
      <c r="O182" s="470" t="str">
        <f t="shared" si="119"/>
        <v>0 * 0% / 3 =</v>
      </c>
      <c r="P182" s="470" t="str">
        <f t="shared" si="119"/>
        <v>0 * 0% / 3 =</v>
      </c>
      <c r="Q182" s="470" t="str">
        <f t="shared" si="119"/>
        <v>0 * 0% / 3 =</v>
      </c>
      <c r="R182" s="470" t="str">
        <f t="shared" si="119"/>
        <v>0 * 0% / 3 =</v>
      </c>
      <c r="S182" s="614" t="str">
        <f>IF($C52&gt;0,"= "&amp;S52&amp;" * "&amp;S$5&amp;"% / 3 =")</f>
        <v>= 0 * 0% / 3 =</v>
      </c>
      <c r="T182" s="614" t="str">
        <f t="shared" ref="T182:AD182" si="120">IF($C52&gt;0,T52&amp;" * "&amp;T$5&amp;"% / 3 =")</f>
        <v>0 * 0% / 3 =</v>
      </c>
      <c r="U182" s="614" t="str">
        <f t="shared" si="120"/>
        <v>0 * 0% / 3 =</v>
      </c>
      <c r="V182" s="614" t="str">
        <f t="shared" si="120"/>
        <v>0 * 0% / 3 =</v>
      </c>
      <c r="W182" s="614" t="str">
        <f t="shared" si="120"/>
        <v>0 * 0% / 3 =</v>
      </c>
      <c r="X182" s="614" t="str">
        <f t="shared" si="120"/>
        <v>0 * 0% / 3 =</v>
      </c>
      <c r="Y182" s="614" t="str">
        <f t="shared" si="120"/>
        <v>0 * 0% / 3 =</v>
      </c>
      <c r="Z182" s="614" t="str">
        <f t="shared" si="120"/>
        <v>0 * 0% / 3 =</v>
      </c>
      <c r="AA182" s="614" t="str">
        <f t="shared" si="120"/>
        <v>0 * 0% / 3 =</v>
      </c>
      <c r="AB182" s="614" t="str">
        <f t="shared" si="120"/>
        <v>0 * 0% / 3 =</v>
      </c>
      <c r="AC182" s="614" t="str">
        <f t="shared" si="120"/>
        <v>0 * 0% / 3 =</v>
      </c>
      <c r="AD182" s="614" t="str">
        <f t="shared" si="120"/>
        <v>0 * 0% / 3 =</v>
      </c>
    </row>
    <row r="183" spans="2:30" s="2" customFormat="1">
      <c r="B183" s="467"/>
      <c r="C183" s="468"/>
      <c r="D183" s="468"/>
      <c r="E183" s="468"/>
      <c r="F183" s="471" t="s">
        <v>301</v>
      </c>
      <c r="G183" s="470" t="str">
        <f t="shared" si="118"/>
        <v>= 0 * % / 3 =</v>
      </c>
      <c r="H183" s="470" t="str">
        <f t="shared" si="118"/>
        <v>= 0 * 0% / 3 =</v>
      </c>
      <c r="I183" s="470" t="str">
        <f t="shared" si="118"/>
        <v>= 0 * 0% / 3 =</v>
      </c>
      <c r="J183" s="470" t="str">
        <f t="shared" si="118"/>
        <v>= 0 * 0% / 3 =</v>
      </c>
      <c r="K183" s="470" t="str">
        <f t="shared" si="118"/>
        <v>= 0 * 0% / 3 =</v>
      </c>
      <c r="L183" s="470" t="str">
        <f t="shared" si="118"/>
        <v>= 0 * 0% / 3 =</v>
      </c>
      <c r="M183" s="470" t="str">
        <f t="shared" si="118"/>
        <v>= 0 * 0% / 3 =</v>
      </c>
      <c r="N183" s="470" t="str">
        <f t="shared" si="118"/>
        <v>= 0 * 0% / 3 =</v>
      </c>
      <c r="O183" s="470" t="str">
        <f t="shared" si="118"/>
        <v>= 0 * 0% / 3 =</v>
      </c>
      <c r="P183" s="470" t="str">
        <f t="shared" si="118"/>
        <v>= 0 * 0% / 3 =</v>
      </c>
      <c r="Q183" s="470" t="str">
        <f t="shared" si="118"/>
        <v>= 0 * 0% / 3 =</v>
      </c>
      <c r="R183" s="470" t="str">
        <f t="shared" si="118"/>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8"/>
        <v>= 0 * % / 3 =</v>
      </c>
      <c r="H184" s="470" t="str">
        <f t="shared" ref="H184:R191" si="121">IF($C54&gt;0,H54&amp;" * "&amp;H$5&amp;"% / 3 =")</f>
        <v>0 * 0% / 3 =</v>
      </c>
      <c r="I184" s="470" t="str">
        <f t="shared" si="121"/>
        <v>0 * 0% / 3 =</v>
      </c>
      <c r="J184" s="470" t="str">
        <f t="shared" si="121"/>
        <v>0 * 0% / 3 =</v>
      </c>
      <c r="K184" s="470" t="str">
        <f t="shared" si="121"/>
        <v>0 * 0% / 3 =</v>
      </c>
      <c r="L184" s="470" t="str">
        <f t="shared" si="121"/>
        <v>0 * 0% / 3 =</v>
      </c>
      <c r="M184" s="470" t="str">
        <f t="shared" si="121"/>
        <v>0 * 0% / 3 =</v>
      </c>
      <c r="N184" s="470" t="str">
        <f t="shared" si="121"/>
        <v>0 * 0% / 3 =</v>
      </c>
      <c r="O184" s="470" t="str">
        <f t="shared" si="121"/>
        <v>0 * 0% / 3 =</v>
      </c>
      <c r="P184" s="470" t="str">
        <f t="shared" si="121"/>
        <v>0 * 0% / 3 =</v>
      </c>
      <c r="Q184" s="470" t="str">
        <f t="shared" si="121"/>
        <v>0 * 0% / 3 =</v>
      </c>
      <c r="R184" s="470" t="str">
        <f t="shared" si="121"/>
        <v>0 * 0% / 3 =</v>
      </c>
      <c r="S184" s="614" t="str">
        <f t="shared" ref="S184:S191" si="122">IF($C54&gt;0,"= "&amp;S54&amp;" * "&amp;S$5&amp;"% / 3 =")</f>
        <v>= 0 * 0% / 3 =</v>
      </c>
      <c r="T184" s="614" t="str">
        <f t="shared" ref="T184:AD191" si="123">IF($C54&gt;0,T54&amp;" * "&amp;T$5&amp;"% / 3 =")</f>
        <v>0 * 0% / 3 =</v>
      </c>
      <c r="U184" s="614" t="str">
        <f t="shared" si="123"/>
        <v>0 * 0% / 3 =</v>
      </c>
      <c r="V184" s="614" t="str">
        <f t="shared" si="123"/>
        <v>0 * 0% / 3 =</v>
      </c>
      <c r="W184" s="614" t="str">
        <f t="shared" si="123"/>
        <v>0 * 0% / 3 =</v>
      </c>
      <c r="X184" s="614" t="str">
        <f t="shared" si="123"/>
        <v>0 * 0% / 3 =</v>
      </c>
      <c r="Y184" s="614" t="str">
        <f t="shared" si="123"/>
        <v>0 * 0% / 3 =</v>
      </c>
      <c r="Z184" s="614" t="str">
        <f t="shared" si="123"/>
        <v>0 * 0% / 3 =</v>
      </c>
      <c r="AA184" s="614" t="str">
        <f t="shared" si="123"/>
        <v>0 * 0% / 3 =</v>
      </c>
      <c r="AB184" s="614" t="str">
        <f t="shared" si="123"/>
        <v>0 * 0% / 3 =</v>
      </c>
      <c r="AC184" s="614" t="str">
        <f t="shared" si="123"/>
        <v>0 * 0% / 3 =</v>
      </c>
      <c r="AD184" s="614" t="str">
        <f t="shared" si="123"/>
        <v>0 * 0% / 3 =</v>
      </c>
    </row>
    <row r="185" spans="2:30" s="2" customFormat="1">
      <c r="B185" s="467">
        <f t="shared" si="101"/>
        <v>24</v>
      </c>
      <c r="C185" s="468"/>
      <c r="D185" s="468"/>
      <c r="E185" s="468"/>
      <c r="F185" s="471" t="s">
        <v>65</v>
      </c>
      <c r="G185" s="470" t="str">
        <f t="shared" si="118"/>
        <v>= 0 * % / 3 =</v>
      </c>
      <c r="H185" s="470" t="str">
        <f t="shared" si="121"/>
        <v>0 * 0% / 3 =</v>
      </c>
      <c r="I185" s="470" t="str">
        <f t="shared" si="121"/>
        <v>0 * 0% / 3 =</v>
      </c>
      <c r="J185" s="470" t="str">
        <f t="shared" si="121"/>
        <v>0 * 0% / 3 =</v>
      </c>
      <c r="K185" s="470" t="str">
        <f t="shared" si="121"/>
        <v>0 * 0% / 3 =</v>
      </c>
      <c r="L185" s="470" t="str">
        <f t="shared" si="121"/>
        <v>0 * 0% / 3 =</v>
      </c>
      <c r="M185" s="470" t="str">
        <f t="shared" si="121"/>
        <v>0 * 0% / 3 =</v>
      </c>
      <c r="N185" s="470" t="str">
        <f t="shared" si="121"/>
        <v>0 * 0% / 3 =</v>
      </c>
      <c r="O185" s="470" t="str">
        <f t="shared" si="121"/>
        <v>0 * 0% / 3 =</v>
      </c>
      <c r="P185" s="470" t="str">
        <f t="shared" si="121"/>
        <v>0 * 0% / 3 =</v>
      </c>
      <c r="Q185" s="470" t="str">
        <f t="shared" si="121"/>
        <v>0 * 0% / 3 =</v>
      </c>
      <c r="R185" s="470" t="str">
        <f t="shared" si="121"/>
        <v>0 * 0% / 3 =</v>
      </c>
      <c r="S185" s="614" t="str">
        <f t="shared" si="122"/>
        <v>= 0 * 0% / 3 =</v>
      </c>
      <c r="T185" s="614" t="str">
        <f t="shared" si="123"/>
        <v>0 * 0% / 3 =</v>
      </c>
      <c r="U185" s="614" t="str">
        <f t="shared" si="123"/>
        <v>0 * 0% / 3 =</v>
      </c>
      <c r="V185" s="614" t="str">
        <f t="shared" si="123"/>
        <v>0 * 0% / 3 =</v>
      </c>
      <c r="W185" s="614" t="str">
        <f t="shared" si="123"/>
        <v>0 * 0% / 3 =</v>
      </c>
      <c r="X185" s="614" t="str">
        <f t="shared" si="123"/>
        <v>0 * 0% / 3 =</v>
      </c>
      <c r="Y185" s="614" t="str">
        <f t="shared" si="123"/>
        <v>0 * 0% / 3 =</v>
      </c>
      <c r="Z185" s="614" t="str">
        <f t="shared" si="123"/>
        <v>0 * 0% / 3 =</v>
      </c>
      <c r="AA185" s="614" t="str">
        <f t="shared" si="123"/>
        <v>0 * 0% / 3 =</v>
      </c>
      <c r="AB185" s="614" t="str">
        <f t="shared" si="123"/>
        <v>0 * 0% / 3 =</v>
      </c>
      <c r="AC185" s="614" t="str">
        <f t="shared" si="123"/>
        <v>0 * 0% / 3 =</v>
      </c>
      <c r="AD185" s="614" t="str">
        <f t="shared" si="123"/>
        <v>0 * 0% / 3 =</v>
      </c>
    </row>
    <row r="186" spans="2:30" s="2" customFormat="1">
      <c r="B186" s="467">
        <f t="shared" si="101"/>
        <v>25</v>
      </c>
      <c r="C186" s="468"/>
      <c r="D186" s="468"/>
      <c r="E186" s="468"/>
      <c r="F186" s="471" t="s">
        <v>66</v>
      </c>
      <c r="G186" s="470" t="str">
        <f t="shared" si="118"/>
        <v>= 0 * % / 3 =</v>
      </c>
      <c r="H186" s="470" t="str">
        <f t="shared" si="121"/>
        <v>0 * 0% / 3 =</v>
      </c>
      <c r="I186" s="470" t="str">
        <f t="shared" si="121"/>
        <v>0 * 0% / 3 =</v>
      </c>
      <c r="J186" s="470" t="str">
        <f t="shared" si="121"/>
        <v>0 * 0% / 3 =</v>
      </c>
      <c r="K186" s="470" t="str">
        <f t="shared" si="121"/>
        <v>0 * 0% / 3 =</v>
      </c>
      <c r="L186" s="470" t="str">
        <f t="shared" si="121"/>
        <v>0 * 0% / 3 =</v>
      </c>
      <c r="M186" s="470" t="str">
        <f t="shared" si="121"/>
        <v>0 * 0% / 3 =</v>
      </c>
      <c r="N186" s="470" t="str">
        <f t="shared" si="121"/>
        <v>0 * 0% / 3 =</v>
      </c>
      <c r="O186" s="470" t="str">
        <f t="shared" si="121"/>
        <v>0 * 0% / 3 =</v>
      </c>
      <c r="P186" s="470" t="str">
        <f t="shared" si="121"/>
        <v>0 * 0% / 3 =</v>
      </c>
      <c r="Q186" s="470" t="str">
        <f t="shared" si="121"/>
        <v>0 * 0% / 3 =</v>
      </c>
      <c r="R186" s="470" t="str">
        <f t="shared" si="121"/>
        <v>0 * 0% / 3 =</v>
      </c>
      <c r="S186" s="614" t="str">
        <f t="shared" si="122"/>
        <v>= 0 * 0% / 3 =</v>
      </c>
      <c r="T186" s="614" t="str">
        <f t="shared" si="123"/>
        <v>0 * 0% / 3 =</v>
      </c>
      <c r="U186" s="614" t="str">
        <f t="shared" si="123"/>
        <v>0 * 0% / 3 =</v>
      </c>
      <c r="V186" s="614" t="str">
        <f t="shared" si="123"/>
        <v>0 * 0% / 3 =</v>
      </c>
      <c r="W186" s="614" t="str">
        <f t="shared" si="123"/>
        <v>0 * 0% / 3 =</v>
      </c>
      <c r="X186" s="614" t="str">
        <f t="shared" si="123"/>
        <v>0 * 0% / 3 =</v>
      </c>
      <c r="Y186" s="614" t="str">
        <f t="shared" si="123"/>
        <v>0 * 0% / 3 =</v>
      </c>
      <c r="Z186" s="614" t="str">
        <f t="shared" si="123"/>
        <v>0 * 0% / 3 =</v>
      </c>
      <c r="AA186" s="614" t="str">
        <f t="shared" si="123"/>
        <v>0 * 0% / 3 =</v>
      </c>
      <c r="AB186" s="614" t="str">
        <f t="shared" si="123"/>
        <v>0 * 0% / 3 =</v>
      </c>
      <c r="AC186" s="614" t="str">
        <f t="shared" si="123"/>
        <v>0 * 0% / 3 =</v>
      </c>
      <c r="AD186" s="614" t="str">
        <f t="shared" si="123"/>
        <v>0 * 0% / 3 =</v>
      </c>
    </row>
    <row r="187" spans="2:30" s="2" customFormat="1">
      <c r="B187" s="467">
        <f t="shared" si="101"/>
        <v>26</v>
      </c>
      <c r="C187" s="468"/>
      <c r="D187" s="468"/>
      <c r="E187" s="468"/>
      <c r="F187" s="471" t="s">
        <v>17</v>
      </c>
      <c r="G187" s="470" t="str">
        <f t="shared" si="118"/>
        <v>= 0 * % / 3 =</v>
      </c>
      <c r="H187" s="470" t="str">
        <f t="shared" si="121"/>
        <v>0 * 0% / 3 =</v>
      </c>
      <c r="I187" s="470" t="str">
        <f t="shared" si="121"/>
        <v>0 * 0% / 3 =</v>
      </c>
      <c r="J187" s="470" t="str">
        <f t="shared" si="121"/>
        <v>0 * 0% / 3 =</v>
      </c>
      <c r="K187" s="470" t="str">
        <f t="shared" si="121"/>
        <v>0 * 0% / 3 =</v>
      </c>
      <c r="L187" s="470" t="str">
        <f t="shared" si="121"/>
        <v>0 * 0% / 3 =</v>
      </c>
      <c r="M187" s="470" t="str">
        <f t="shared" si="121"/>
        <v>0 * 0% / 3 =</v>
      </c>
      <c r="N187" s="470" t="str">
        <f t="shared" si="121"/>
        <v>0 * 0% / 3 =</v>
      </c>
      <c r="O187" s="470" t="str">
        <f t="shared" si="121"/>
        <v>0 * 0% / 3 =</v>
      </c>
      <c r="P187" s="470" t="str">
        <f t="shared" si="121"/>
        <v>0 * 0% / 3 =</v>
      </c>
      <c r="Q187" s="470" t="str">
        <f t="shared" si="121"/>
        <v>0 * 0% / 3 =</v>
      </c>
      <c r="R187" s="470" t="str">
        <f t="shared" si="121"/>
        <v>0 * 0% / 3 =</v>
      </c>
      <c r="S187" s="614" t="str">
        <f t="shared" si="122"/>
        <v>= 0 * 0% / 3 =</v>
      </c>
      <c r="T187" s="614" t="str">
        <f t="shared" si="123"/>
        <v>0 * 0% / 3 =</v>
      </c>
      <c r="U187" s="614" t="str">
        <f t="shared" si="123"/>
        <v>0 * 0% / 3 =</v>
      </c>
      <c r="V187" s="614" t="str">
        <f t="shared" si="123"/>
        <v>0 * 0% / 3 =</v>
      </c>
      <c r="W187" s="614" t="str">
        <f t="shared" si="123"/>
        <v>0 * 0% / 3 =</v>
      </c>
      <c r="X187" s="614" t="str">
        <f t="shared" si="123"/>
        <v>0 * 0% / 3 =</v>
      </c>
      <c r="Y187" s="614" t="str">
        <f t="shared" si="123"/>
        <v>0 * 0% / 3 =</v>
      </c>
      <c r="Z187" s="614" t="str">
        <f t="shared" si="123"/>
        <v>0 * 0% / 3 =</v>
      </c>
      <c r="AA187" s="614" t="str">
        <f t="shared" si="123"/>
        <v>0 * 0% / 3 =</v>
      </c>
      <c r="AB187" s="614" t="str">
        <f t="shared" si="123"/>
        <v>0 * 0% / 3 =</v>
      </c>
      <c r="AC187" s="614" t="str">
        <f t="shared" si="123"/>
        <v>0 * 0% / 3 =</v>
      </c>
      <c r="AD187" s="614" t="str">
        <f t="shared" si="123"/>
        <v>0 * 0% / 3 =</v>
      </c>
    </row>
    <row r="188" spans="2:30" s="2" customFormat="1">
      <c r="B188" s="467">
        <f t="shared" si="101"/>
        <v>27</v>
      </c>
      <c r="C188" s="468"/>
      <c r="D188" s="468"/>
      <c r="E188" s="468"/>
      <c r="F188" s="471" t="s">
        <v>18</v>
      </c>
      <c r="G188" s="470" t="str">
        <f t="shared" si="118"/>
        <v>= 0 * % / 3 =</v>
      </c>
      <c r="H188" s="470" t="str">
        <f t="shared" si="121"/>
        <v>0 * 0% / 3 =</v>
      </c>
      <c r="I188" s="470" t="str">
        <f t="shared" si="121"/>
        <v>0 * 0% / 3 =</v>
      </c>
      <c r="J188" s="470" t="str">
        <f t="shared" si="121"/>
        <v>0 * 0% / 3 =</v>
      </c>
      <c r="K188" s="470" t="str">
        <f t="shared" si="121"/>
        <v>0 * 0% / 3 =</v>
      </c>
      <c r="L188" s="470" t="str">
        <f t="shared" si="121"/>
        <v>0 * 0% / 3 =</v>
      </c>
      <c r="M188" s="470" t="str">
        <f t="shared" si="121"/>
        <v>0 * 0% / 3 =</v>
      </c>
      <c r="N188" s="470" t="str">
        <f t="shared" si="121"/>
        <v>0 * 0% / 3 =</v>
      </c>
      <c r="O188" s="470" t="str">
        <f t="shared" si="121"/>
        <v>0 * 0% / 3 =</v>
      </c>
      <c r="P188" s="470" t="str">
        <f t="shared" si="121"/>
        <v>0 * 0% / 3 =</v>
      </c>
      <c r="Q188" s="470" t="str">
        <f t="shared" si="121"/>
        <v>0 * 0% / 3 =</v>
      </c>
      <c r="R188" s="470" t="str">
        <f t="shared" si="121"/>
        <v>0 * 0% / 3 =</v>
      </c>
      <c r="S188" s="614" t="str">
        <f t="shared" si="122"/>
        <v>= 0 * 0% / 3 =</v>
      </c>
      <c r="T188" s="614" t="str">
        <f t="shared" si="123"/>
        <v>0 * 0% / 3 =</v>
      </c>
      <c r="U188" s="614" t="str">
        <f t="shared" si="123"/>
        <v>0 * 0% / 3 =</v>
      </c>
      <c r="V188" s="614" t="str">
        <f t="shared" si="123"/>
        <v>0 * 0% / 3 =</v>
      </c>
      <c r="W188" s="614" t="str">
        <f t="shared" si="123"/>
        <v>0 * 0% / 3 =</v>
      </c>
      <c r="X188" s="614" t="str">
        <f t="shared" si="123"/>
        <v>0 * 0% / 3 =</v>
      </c>
      <c r="Y188" s="614" t="str">
        <f t="shared" si="123"/>
        <v>0 * 0% / 3 =</v>
      </c>
      <c r="Z188" s="614" t="str">
        <f t="shared" si="123"/>
        <v>0 * 0% / 3 =</v>
      </c>
      <c r="AA188" s="614" t="str">
        <f t="shared" si="123"/>
        <v>0 * 0% / 3 =</v>
      </c>
      <c r="AB188" s="614" t="str">
        <f t="shared" si="123"/>
        <v>0 * 0% / 3 =</v>
      </c>
      <c r="AC188" s="614" t="str">
        <f t="shared" si="123"/>
        <v>0 * 0% / 3 =</v>
      </c>
      <c r="AD188" s="614" t="str">
        <f t="shared" si="123"/>
        <v>0 * 0% / 3 =</v>
      </c>
    </row>
    <row r="189" spans="2:30" s="2" customFormat="1">
      <c r="B189" s="467">
        <f t="shared" si="101"/>
        <v>28</v>
      </c>
      <c r="C189" s="468"/>
      <c r="D189" s="468"/>
      <c r="E189" s="468"/>
      <c r="F189" s="471" t="s">
        <v>19</v>
      </c>
      <c r="G189" s="470" t="str">
        <f t="shared" si="118"/>
        <v>= 0 * % / 3 =</v>
      </c>
      <c r="H189" s="470" t="str">
        <f t="shared" si="121"/>
        <v>0 * 0% / 3 =</v>
      </c>
      <c r="I189" s="470" t="str">
        <f t="shared" si="121"/>
        <v>0 * 0% / 3 =</v>
      </c>
      <c r="J189" s="470" t="str">
        <f t="shared" si="121"/>
        <v>0 * 0% / 3 =</v>
      </c>
      <c r="K189" s="470" t="str">
        <f t="shared" si="121"/>
        <v>0 * 0% / 3 =</v>
      </c>
      <c r="L189" s="470" t="str">
        <f t="shared" si="121"/>
        <v>0 * 0% / 3 =</v>
      </c>
      <c r="M189" s="470" t="str">
        <f t="shared" si="121"/>
        <v>0 * 0% / 3 =</v>
      </c>
      <c r="N189" s="470" t="str">
        <f t="shared" si="121"/>
        <v>0 * 0% / 3 =</v>
      </c>
      <c r="O189" s="470" t="str">
        <f t="shared" si="121"/>
        <v>0 * 0% / 3 =</v>
      </c>
      <c r="P189" s="470" t="str">
        <f t="shared" si="121"/>
        <v>0 * 0% / 3 =</v>
      </c>
      <c r="Q189" s="470" t="str">
        <f t="shared" si="121"/>
        <v>0 * 0% / 3 =</v>
      </c>
      <c r="R189" s="470" t="str">
        <f t="shared" si="121"/>
        <v>0 * 0% / 3 =</v>
      </c>
      <c r="S189" s="614" t="str">
        <f t="shared" si="122"/>
        <v>= 0 * 0% / 3 =</v>
      </c>
      <c r="T189" s="614" t="str">
        <f t="shared" si="123"/>
        <v>0 * 0% / 3 =</v>
      </c>
      <c r="U189" s="614" t="str">
        <f t="shared" si="123"/>
        <v>0 * 0% / 3 =</v>
      </c>
      <c r="V189" s="614" t="str">
        <f t="shared" si="123"/>
        <v>0 * 0% / 3 =</v>
      </c>
      <c r="W189" s="614" t="str">
        <f t="shared" si="123"/>
        <v>0 * 0% / 3 =</v>
      </c>
      <c r="X189" s="614" t="str">
        <f t="shared" si="123"/>
        <v>0 * 0% / 3 =</v>
      </c>
      <c r="Y189" s="614" t="str">
        <f t="shared" si="123"/>
        <v>0 * 0% / 3 =</v>
      </c>
      <c r="Z189" s="614" t="str">
        <f t="shared" si="123"/>
        <v>0 * 0% / 3 =</v>
      </c>
      <c r="AA189" s="614" t="str">
        <f t="shared" si="123"/>
        <v>0 * 0% / 3 =</v>
      </c>
      <c r="AB189" s="614" t="str">
        <f t="shared" si="123"/>
        <v>0 * 0% / 3 =</v>
      </c>
      <c r="AC189" s="614" t="str">
        <f t="shared" si="123"/>
        <v>0 * 0% / 3 =</v>
      </c>
      <c r="AD189" s="614" t="str">
        <f t="shared" si="123"/>
        <v>0 * 0% / 3 =</v>
      </c>
    </row>
    <row r="190" spans="2:30" s="2" customFormat="1">
      <c r="B190" s="467">
        <f t="shared" si="101"/>
        <v>29</v>
      </c>
      <c r="C190" s="468"/>
      <c r="D190" s="468"/>
      <c r="E190" s="468"/>
      <c r="F190" s="471" t="s">
        <v>20</v>
      </c>
      <c r="G190" s="470" t="str">
        <f t="shared" si="118"/>
        <v>= 0 * % / 3 =</v>
      </c>
      <c r="H190" s="470" t="str">
        <f t="shared" si="121"/>
        <v>0 * 0% / 3 =</v>
      </c>
      <c r="I190" s="470" t="str">
        <f t="shared" si="121"/>
        <v>0 * 0% / 3 =</v>
      </c>
      <c r="J190" s="470" t="str">
        <f t="shared" si="121"/>
        <v>0 * 0% / 3 =</v>
      </c>
      <c r="K190" s="470" t="str">
        <f t="shared" si="121"/>
        <v>0 * 0% / 3 =</v>
      </c>
      <c r="L190" s="470" t="str">
        <f t="shared" si="121"/>
        <v>0 * 0% / 3 =</v>
      </c>
      <c r="M190" s="470" t="str">
        <f t="shared" si="121"/>
        <v>0 * 0% / 3 =</v>
      </c>
      <c r="N190" s="470" t="str">
        <f t="shared" si="121"/>
        <v>0 * 0% / 3 =</v>
      </c>
      <c r="O190" s="470" t="str">
        <f t="shared" si="121"/>
        <v>0 * 0% / 3 =</v>
      </c>
      <c r="P190" s="470" t="str">
        <f t="shared" si="121"/>
        <v>0 * 0% / 3 =</v>
      </c>
      <c r="Q190" s="470" t="str">
        <f t="shared" si="121"/>
        <v>0 * 0% / 3 =</v>
      </c>
      <c r="R190" s="470" t="str">
        <f t="shared" si="121"/>
        <v>0 * 0% / 3 =</v>
      </c>
      <c r="S190" s="614" t="str">
        <f t="shared" si="122"/>
        <v>= 0 * 0% / 3 =</v>
      </c>
      <c r="T190" s="614" t="str">
        <f t="shared" si="123"/>
        <v>0 * 0% / 3 =</v>
      </c>
      <c r="U190" s="614" t="str">
        <f t="shared" si="123"/>
        <v>0 * 0% / 3 =</v>
      </c>
      <c r="V190" s="614" t="str">
        <f t="shared" si="123"/>
        <v>0 * 0% / 3 =</v>
      </c>
      <c r="W190" s="614" t="str">
        <f t="shared" si="123"/>
        <v>0 * 0% / 3 =</v>
      </c>
      <c r="X190" s="614" t="str">
        <f t="shared" si="123"/>
        <v>0 * 0% / 3 =</v>
      </c>
      <c r="Y190" s="614" t="str">
        <f t="shared" si="123"/>
        <v>0 * 0% / 3 =</v>
      </c>
      <c r="Z190" s="614" t="str">
        <f t="shared" si="123"/>
        <v>0 * 0% / 3 =</v>
      </c>
      <c r="AA190" s="614" t="str">
        <f t="shared" si="123"/>
        <v>0 * 0% / 3 =</v>
      </c>
      <c r="AB190" s="614" t="str">
        <f t="shared" si="123"/>
        <v>0 * 0% / 3 =</v>
      </c>
      <c r="AC190" s="614" t="str">
        <f t="shared" si="123"/>
        <v>0 * 0% / 3 =</v>
      </c>
      <c r="AD190" s="614" t="str">
        <f t="shared" si="123"/>
        <v>0 * 0% / 3 =</v>
      </c>
    </row>
    <row r="191" spans="2:30" s="2" customFormat="1">
      <c r="B191" s="467">
        <f t="shared" si="101"/>
        <v>30</v>
      </c>
      <c r="C191" s="468"/>
      <c r="D191" s="468"/>
      <c r="E191" s="468"/>
      <c r="F191" s="471" t="s">
        <v>0</v>
      </c>
      <c r="G191" s="470" t="str">
        <f t="shared" si="118"/>
        <v>= 0 * % / 3 =</v>
      </c>
      <c r="H191" s="470" t="str">
        <f t="shared" si="121"/>
        <v>0 * 0% / 3 =</v>
      </c>
      <c r="I191" s="470" t="str">
        <f t="shared" si="121"/>
        <v>0 * 0% / 3 =</v>
      </c>
      <c r="J191" s="470" t="str">
        <f t="shared" si="121"/>
        <v>0 * 0% / 3 =</v>
      </c>
      <c r="K191" s="470" t="str">
        <f t="shared" si="121"/>
        <v>0 * 0% / 3 =</v>
      </c>
      <c r="L191" s="470" t="str">
        <f t="shared" si="121"/>
        <v>0 * 0% / 3 =</v>
      </c>
      <c r="M191" s="470" t="str">
        <f t="shared" si="121"/>
        <v>0 * 0% / 3 =</v>
      </c>
      <c r="N191" s="470" t="str">
        <f t="shared" si="121"/>
        <v>0 * 0% / 3 =</v>
      </c>
      <c r="O191" s="470" t="str">
        <f t="shared" si="121"/>
        <v>0 * 0% / 3 =</v>
      </c>
      <c r="P191" s="470" t="str">
        <f t="shared" si="121"/>
        <v>0 * 0% / 3 =</v>
      </c>
      <c r="Q191" s="470" t="str">
        <f t="shared" si="121"/>
        <v>0 * 0% / 3 =</v>
      </c>
      <c r="R191" s="470" t="str">
        <f t="shared" si="121"/>
        <v>0 * 0% / 3 =</v>
      </c>
      <c r="S191" s="614" t="str">
        <f t="shared" si="122"/>
        <v>= 0 * 0% / 3 =</v>
      </c>
      <c r="T191" s="614" t="str">
        <f t="shared" si="123"/>
        <v>0 * 0% / 3 =</v>
      </c>
      <c r="U191" s="614" t="str">
        <f t="shared" si="123"/>
        <v>0 * 0% / 3 =</v>
      </c>
      <c r="V191" s="614" t="str">
        <f t="shared" si="123"/>
        <v>0 * 0% / 3 =</v>
      </c>
      <c r="W191" s="614" t="str">
        <f t="shared" si="123"/>
        <v>0 * 0% / 3 =</v>
      </c>
      <c r="X191" s="614" t="str">
        <f t="shared" si="123"/>
        <v>0 * 0% / 3 =</v>
      </c>
      <c r="Y191" s="614" t="str">
        <f t="shared" si="123"/>
        <v>0 * 0% / 3 =</v>
      </c>
      <c r="Z191" s="614" t="str">
        <f t="shared" si="123"/>
        <v>0 * 0% / 3 =</v>
      </c>
      <c r="AA191" s="614" t="str">
        <f t="shared" si="123"/>
        <v>0 * 0% / 3 =</v>
      </c>
      <c r="AB191" s="614" t="str">
        <f t="shared" si="123"/>
        <v>0 * 0% / 3 =</v>
      </c>
      <c r="AC191" s="614" t="str">
        <f t="shared" si="123"/>
        <v>0 * 0% / 3 =</v>
      </c>
      <c r="AD191" s="614" t="str">
        <f t="shared" si="123"/>
        <v>0 * 0% / 3 =</v>
      </c>
    </row>
    <row r="192" spans="2:30" s="2" customFormat="1">
      <c r="B192" s="467">
        <f t="shared" si="101"/>
        <v>31</v>
      </c>
      <c r="C192" s="468"/>
      <c r="D192" s="468"/>
      <c r="E192" s="468"/>
      <c r="F192" s="471" t="s">
        <v>73</v>
      </c>
      <c r="G192" s="470" t="str">
        <f t="shared" ref="G192:AD193" si="124">"= "&amp;G65&amp;" * "&amp;G$5&amp;"% / 3 ="</f>
        <v>= 0 * % / 3 =</v>
      </c>
      <c r="H192" s="470" t="str">
        <f t="shared" si="124"/>
        <v>= 0 * 0% / 3 =</v>
      </c>
      <c r="I192" s="470" t="str">
        <f t="shared" si="124"/>
        <v>= 0 * 0% / 3 =</v>
      </c>
      <c r="J192" s="470" t="str">
        <f t="shared" si="124"/>
        <v>= 0 * 0% / 3 =</v>
      </c>
      <c r="K192" s="470" t="str">
        <f t="shared" si="124"/>
        <v>= 0 * 0% / 3 =</v>
      </c>
      <c r="L192" s="470" t="str">
        <f t="shared" si="124"/>
        <v>= 0 * 0% / 3 =</v>
      </c>
      <c r="M192" s="470" t="str">
        <f t="shared" si="124"/>
        <v>= 0 * 0% / 3 =</v>
      </c>
      <c r="N192" s="470" t="str">
        <f t="shared" si="124"/>
        <v>= 0 * 0% / 3 =</v>
      </c>
      <c r="O192" s="470" t="str">
        <f t="shared" si="124"/>
        <v>= 0 * 0% / 3 =</v>
      </c>
      <c r="P192" s="470" t="str">
        <f t="shared" si="124"/>
        <v>= 0 * 0% / 3 =</v>
      </c>
      <c r="Q192" s="470" t="str">
        <f t="shared" si="124"/>
        <v>= 0 * 0% / 3 =</v>
      </c>
      <c r="R192" s="470" t="str">
        <f t="shared" si="124"/>
        <v>= 0 * 0% / 3 =</v>
      </c>
      <c r="S192" s="614" t="str">
        <f t="shared" si="124"/>
        <v>= 0 * 0% / 3 =</v>
      </c>
      <c r="T192" s="614" t="str">
        <f t="shared" si="124"/>
        <v>= 0 * 0% / 3 =</v>
      </c>
      <c r="U192" s="614" t="str">
        <f t="shared" si="124"/>
        <v>= 0 * 0% / 3 =</v>
      </c>
      <c r="V192" s="614" t="str">
        <f t="shared" si="124"/>
        <v>= 0 * 0% / 3 =</v>
      </c>
      <c r="W192" s="614" t="str">
        <f t="shared" si="124"/>
        <v>= 0 * 0% / 3 =</v>
      </c>
      <c r="X192" s="614" t="str">
        <f t="shared" si="124"/>
        <v>= 0 * 0% / 3 =</v>
      </c>
      <c r="Y192" s="614" t="str">
        <f t="shared" si="124"/>
        <v>= 0 * 0% / 3 =</v>
      </c>
      <c r="Z192" s="614" t="str">
        <f t="shared" si="124"/>
        <v>= 0 * 0% / 3 =</v>
      </c>
      <c r="AA192" s="614" t="str">
        <f t="shared" si="124"/>
        <v>= 0 * 0% / 3 =</v>
      </c>
      <c r="AB192" s="614" t="str">
        <f t="shared" si="124"/>
        <v>= 0 * 0% / 3 =</v>
      </c>
      <c r="AC192" s="614" t="str">
        <f t="shared" si="124"/>
        <v>= 0 * 0% / 3 =</v>
      </c>
      <c r="AD192" s="614" t="str">
        <f t="shared" si="124"/>
        <v>= 0 * 0% / 3 =</v>
      </c>
    </row>
    <row r="193" spans="2:30" s="2" customFormat="1">
      <c r="B193" s="467">
        <f t="shared" si="101"/>
        <v>32</v>
      </c>
      <c r="C193" s="468"/>
      <c r="D193" s="468"/>
      <c r="E193" s="468"/>
      <c r="F193" s="475" t="s">
        <v>11</v>
      </c>
      <c r="G193" s="470" t="str">
        <f t="shared" si="124"/>
        <v>= 0 * % / 3 =</v>
      </c>
      <c r="H193" s="470" t="str">
        <f t="shared" si="124"/>
        <v>= 0 * 0% / 3 =</v>
      </c>
      <c r="I193" s="470" t="str">
        <f t="shared" si="124"/>
        <v>= 0 * 0% / 3 =</v>
      </c>
      <c r="J193" s="470" t="str">
        <f t="shared" si="124"/>
        <v>= 0 * 0% / 3 =</v>
      </c>
      <c r="K193" s="470" t="str">
        <f t="shared" si="124"/>
        <v>= 0 * 0% / 3 =</v>
      </c>
      <c r="L193" s="470" t="str">
        <f t="shared" si="124"/>
        <v>= 0 * 0% / 3 =</v>
      </c>
      <c r="M193" s="470" t="str">
        <f t="shared" si="124"/>
        <v>= 0 * 0% / 3 =</v>
      </c>
      <c r="N193" s="470" t="str">
        <f t="shared" si="124"/>
        <v>= 0 * 0% / 3 =</v>
      </c>
      <c r="O193" s="470" t="str">
        <f t="shared" si="124"/>
        <v>= 0 * 0% / 3 =</v>
      </c>
      <c r="P193" s="470" t="str">
        <f t="shared" si="124"/>
        <v>= 0 * 0% / 3 =</v>
      </c>
      <c r="Q193" s="470" t="str">
        <f t="shared" si="124"/>
        <v>= 0 * 0% / 3 =</v>
      </c>
      <c r="R193" s="470" t="str">
        <f t="shared" si="124"/>
        <v>= 0 * 0% / 3 =</v>
      </c>
      <c r="S193" s="614" t="str">
        <f t="shared" si="124"/>
        <v>= 0 * 0% / 3 =</v>
      </c>
      <c r="T193" s="614" t="str">
        <f t="shared" si="124"/>
        <v>= 0 * 0% / 3 =</v>
      </c>
      <c r="U193" s="614" t="str">
        <f t="shared" si="124"/>
        <v>= 0 * 0% / 3 =</v>
      </c>
      <c r="V193" s="614" t="str">
        <f t="shared" si="124"/>
        <v>= 0 * 0% / 3 =</v>
      </c>
      <c r="W193" s="614" t="str">
        <f t="shared" si="124"/>
        <v>= 0 * 0% / 3 =</v>
      </c>
      <c r="X193" s="614" t="str">
        <f t="shared" si="124"/>
        <v>= 0 * 0% / 3 =</v>
      </c>
      <c r="Y193" s="614" t="str">
        <f t="shared" si="124"/>
        <v>= 0 * 0% / 3 =</v>
      </c>
      <c r="Z193" s="614" t="str">
        <f t="shared" si="124"/>
        <v>= 0 * 0% / 3 =</v>
      </c>
      <c r="AA193" s="614" t="str">
        <f t="shared" si="124"/>
        <v>= 0 * 0% / 3 =</v>
      </c>
      <c r="AB193" s="614" t="str">
        <f t="shared" si="124"/>
        <v>= 0 * 0% / 3 =</v>
      </c>
      <c r="AC193" s="614" t="str">
        <f t="shared" si="124"/>
        <v>= 0 * 0% / 3 =</v>
      </c>
      <c r="AD193" s="614" t="str">
        <f t="shared" si="124"/>
        <v>= 0 * 0% / 3 =</v>
      </c>
    </row>
    <row r="194" spans="2:30" s="2" customFormat="1">
      <c r="B194" s="467">
        <f t="shared" si="101"/>
        <v>33</v>
      </c>
      <c r="C194" s="468"/>
      <c r="D194" s="468"/>
      <c r="E194" s="468"/>
      <c r="F194" s="473" t="s">
        <v>159</v>
      </c>
      <c r="G194" s="470" t="str">
        <f t="shared" ref="G194:AD194" si="125">SUBSTITUTE(TRIM("=SUM("&amp;IF($G38&gt;0,G38&amp;" ","")&amp;IF($C42&lt;&gt;"",G42&amp;" ","")&amp;IF($C43&lt;&gt;"",G43&amp;" ","")&amp;IF($C44&lt;&gt;"",G44&amp;" ","")&amp;IF($C45&lt;&gt;"",G45&amp;" ","")&amp;IF($C46&lt;&gt;"",G46,"")&amp;")")," ","; ")&amp;" * "&amp;G5&amp;"% / 3 ="</f>
        <v>=SUM(; ) * % / 3 =</v>
      </c>
      <c r="H194" s="470" t="str">
        <f t="shared" si="125"/>
        <v>=SUM(; ) * 0% / 3 =</v>
      </c>
      <c r="I194" s="470" t="str">
        <f t="shared" si="125"/>
        <v>=SUM(; ) * 0% / 3 =</v>
      </c>
      <c r="J194" s="470" t="str">
        <f t="shared" si="125"/>
        <v>=SUM(; ) * 0% / 3 =</v>
      </c>
      <c r="K194" s="470" t="str">
        <f t="shared" si="125"/>
        <v>=SUM(; ) * 0% / 3 =</v>
      </c>
      <c r="L194" s="470" t="str">
        <f t="shared" si="125"/>
        <v>=SUM(; ) * 0% / 3 =</v>
      </c>
      <c r="M194" s="470" t="str">
        <f t="shared" si="125"/>
        <v>=SUM(; ) * 0% / 3 =</v>
      </c>
      <c r="N194" s="470" t="str">
        <f t="shared" si="125"/>
        <v>=SUM(; ) * 0% / 3 =</v>
      </c>
      <c r="O194" s="470" t="str">
        <f t="shared" si="125"/>
        <v>=SUM(; ) * 0% / 3 =</v>
      </c>
      <c r="P194" s="470" t="str">
        <f t="shared" si="125"/>
        <v>=SUM(; ) * 0% / 3 =</v>
      </c>
      <c r="Q194" s="470" t="str">
        <f t="shared" si="125"/>
        <v>=SUM(; ) * 0% / 3 =</v>
      </c>
      <c r="R194" s="470" t="str">
        <f t="shared" si="125"/>
        <v>=SUM(; ) * 0% / 3 =</v>
      </c>
      <c r="S194" s="614" t="str">
        <f t="shared" si="125"/>
        <v>=SUM(0; 0; 0; ) * 0% / 3 =</v>
      </c>
      <c r="T194" s="614" t="str">
        <f t="shared" si="125"/>
        <v>=SUM(0; 0; 0; ) * 0% / 3 =</v>
      </c>
      <c r="U194" s="614" t="str">
        <f t="shared" si="125"/>
        <v>=SUM(0; 0; 0; ) * 0% / 3 =</v>
      </c>
      <c r="V194" s="614" t="str">
        <f t="shared" si="125"/>
        <v>=SUM(0; 0; 0; ) * 0% / 3 =</v>
      </c>
      <c r="W194" s="614" t="str">
        <f t="shared" si="125"/>
        <v>=SUM(0; 0; 0; ) * 0% / 3 =</v>
      </c>
      <c r="X194" s="614" t="str">
        <f t="shared" si="125"/>
        <v>=SUM(0; 0; 0; ) * 0% / 3 =</v>
      </c>
      <c r="Y194" s="614" t="str">
        <f t="shared" si="125"/>
        <v>=SUM(0; 0; 0; ) * 0% / 3 =</v>
      </c>
      <c r="Z194" s="614" t="str">
        <f t="shared" si="125"/>
        <v>=SUM(0; 0; 0; ) * 0% / 3 =</v>
      </c>
      <c r="AA194" s="614" t="str">
        <f t="shared" si="125"/>
        <v>=SUM(0; 0; 0; ) * 0% / 3 =</v>
      </c>
      <c r="AB194" s="614" t="str">
        <f t="shared" si="125"/>
        <v>=SUM(0; 0; 0; ) * 0% / 3 =</v>
      </c>
      <c r="AC194" s="614" t="str">
        <f t="shared" si="125"/>
        <v>=SUM(0; 0; 0; ) * 0% / 3 =</v>
      </c>
      <c r="AD194" s="614" t="str">
        <f t="shared" si="125"/>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101"/>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101"/>
        <v>37</v>
      </c>
      <c r="C198" s="468"/>
      <c r="D198" s="468"/>
      <c r="E198" s="468"/>
      <c r="F198" s="477" t="s">
        <v>26</v>
      </c>
      <c r="G198" s="470" t="str">
        <f>"= SUM(Lin. 1 - Lin. 18) + SUM(Lin 22 - Lin23) - "&amp;G92&amp;" ="</f>
        <v>= SUM(Lin. 1 - Lin. 18) + SUM(Lin 22 - Lin23) - 0 =</v>
      </c>
      <c r="H198" s="470" t="str">
        <f t="shared" ref="H198:R198" si="126">"= SUM(Lin. 1 - Lin. 18) + SUM(Lin 22 - Lin23) - "&amp;H92&amp;" ="</f>
        <v>= SUM(Lin. 1 - Lin. 18) + SUM(Lin 22 - Lin23) - 0 =</v>
      </c>
      <c r="I198" s="470" t="str">
        <f t="shared" si="126"/>
        <v>= SUM(Lin. 1 - Lin. 18) + SUM(Lin 22 - Lin23) - 0 =</v>
      </c>
      <c r="J198" s="470" t="str">
        <f t="shared" si="126"/>
        <v>= SUM(Lin. 1 - Lin. 18) + SUM(Lin 22 - Lin23) - 0 =</v>
      </c>
      <c r="K198" s="470" t="str">
        <f t="shared" si="126"/>
        <v>= SUM(Lin. 1 - Lin. 18) + SUM(Lin 22 - Lin23) - 0 =</v>
      </c>
      <c r="L198" s="470" t="str">
        <f t="shared" si="126"/>
        <v>= SUM(Lin. 1 - Lin. 18) + SUM(Lin 22 - Lin23) - 0 =</v>
      </c>
      <c r="M198" s="470" t="str">
        <f t="shared" si="126"/>
        <v>= SUM(Lin. 1 - Lin. 18) + SUM(Lin 22 - Lin23) - 0 =</v>
      </c>
      <c r="N198" s="470" t="str">
        <f t="shared" si="126"/>
        <v>= SUM(Lin. 1 - Lin. 18) + SUM(Lin 22 - Lin23) - 0 =</v>
      </c>
      <c r="O198" s="470" t="str">
        <f t="shared" si="126"/>
        <v>= SUM(Lin. 1 - Lin. 18) + SUM(Lin 22 - Lin23) - 0 =</v>
      </c>
      <c r="P198" s="470" t="str">
        <f t="shared" si="126"/>
        <v>= SUM(Lin. 1 - Lin. 18) + SUM(Lin 22 - Lin23) - 0 =</v>
      </c>
      <c r="Q198" s="470" t="str">
        <f t="shared" si="126"/>
        <v>= SUM(Lin. 1 - Lin. 18) + SUM(Lin 22 - Lin23) - 0 =</v>
      </c>
      <c r="R198" s="470" t="str">
        <f t="shared" si="126"/>
        <v>= SUM(Lin. 1 - Lin. 18) + SUM(Lin 22 - Lin23) - 0 =</v>
      </c>
      <c r="S198" s="614" t="str">
        <f>"= SUM(Lin. 1 - Lin. 14) + SUM(Lin 19 - Lin28) - "&amp;S92&amp;" ="</f>
        <v>= SUM(Lin. 1 - Lin. 14) + SUM(Lin 19 - Lin28) - 0 =</v>
      </c>
      <c r="T198" s="614" t="str">
        <f t="shared" ref="T198:AD198" si="127">"= SUM(Lin. 1 - Lin. 14) + SUM(Lin 19 - Lin28) - "&amp;T92&amp;" ="</f>
        <v>= SUM(Lin. 1 - Lin. 14) + SUM(Lin 19 - Lin28) - 0 =</v>
      </c>
      <c r="U198" s="614" t="str">
        <f t="shared" si="127"/>
        <v>= SUM(Lin. 1 - Lin. 14) + SUM(Lin 19 - Lin28) - 0 =</v>
      </c>
      <c r="V198" s="614" t="str">
        <f t="shared" si="127"/>
        <v>= SUM(Lin. 1 - Lin. 14) + SUM(Lin 19 - Lin28) - 0 =</v>
      </c>
      <c r="W198" s="614" t="str">
        <f t="shared" si="127"/>
        <v>= SUM(Lin. 1 - Lin. 14) + SUM(Lin 19 - Lin28) - 0 =</v>
      </c>
      <c r="X198" s="614" t="str">
        <f t="shared" si="127"/>
        <v>= SUM(Lin. 1 - Lin. 14) + SUM(Lin 19 - Lin28) - 0 =</v>
      </c>
      <c r="Y198" s="614" t="str">
        <f t="shared" si="127"/>
        <v>= SUM(Lin. 1 - Lin. 14) + SUM(Lin 19 - Lin28) - 0 =</v>
      </c>
      <c r="Z198" s="614" t="str">
        <f t="shared" si="127"/>
        <v>= SUM(Lin. 1 - Lin. 14) + SUM(Lin 19 - Lin28) - 0 =</v>
      </c>
      <c r="AA198" s="614" t="str">
        <f t="shared" si="127"/>
        <v>= SUM(Lin. 1 - Lin. 14) + SUM(Lin 19 - Lin28) - 0 =</v>
      </c>
      <c r="AB198" s="614" t="str">
        <f t="shared" si="127"/>
        <v>= SUM(Lin. 1 - Lin. 14) + SUM(Lin 19 - Lin28) - 0 =</v>
      </c>
      <c r="AC198" s="614" t="str">
        <f t="shared" si="127"/>
        <v>= SUM(Lin. 1 - Lin. 14) + SUM(Lin 19 - Lin28) - 0 =</v>
      </c>
      <c r="AD198" s="614" t="str">
        <f t="shared" si="127"/>
        <v>= SUM(Lin. 1 - Lin. 14) + SUM(Lin 19 - Lin28) - 0 =</v>
      </c>
    </row>
    <row r="199" spans="2:30" s="2" customFormat="1">
      <c r="B199" s="467">
        <f t="shared" si="101"/>
        <v>38</v>
      </c>
      <c r="C199" s="468"/>
      <c r="D199" s="468"/>
      <c r="E199" s="468"/>
      <c r="F199" s="478" t="s">
        <v>27</v>
      </c>
      <c r="G199" s="470" t="str">
        <f>"= "&amp;G93&amp;" * 8% (afrundet) ="</f>
        <v>= 0 * 8% (afrundet) =</v>
      </c>
      <c r="H199" s="470" t="str">
        <f t="shared" ref="H199:R199" si="128">"= "&amp;H93&amp;" * 8% (afrundet) ="</f>
        <v>= 0 * 8% (afrundet) =</v>
      </c>
      <c r="I199" s="470" t="str">
        <f t="shared" si="128"/>
        <v>= 0 * 8% (afrundet) =</v>
      </c>
      <c r="J199" s="470" t="str">
        <f t="shared" si="128"/>
        <v>= 0 * 8% (afrundet) =</v>
      </c>
      <c r="K199" s="470" t="str">
        <f t="shared" si="128"/>
        <v>= 0 * 8% (afrundet) =</v>
      </c>
      <c r="L199" s="470" t="str">
        <f t="shared" si="128"/>
        <v>= 0 * 8% (afrundet) =</v>
      </c>
      <c r="M199" s="470" t="str">
        <f t="shared" si="128"/>
        <v>= 0 * 8% (afrundet) =</v>
      </c>
      <c r="N199" s="470" t="str">
        <f t="shared" si="128"/>
        <v>= 0 * 8% (afrundet) =</v>
      </c>
      <c r="O199" s="470" t="str">
        <f t="shared" si="128"/>
        <v>= 0 * 8% (afrundet) =</v>
      </c>
      <c r="P199" s="470" t="str">
        <f t="shared" si="128"/>
        <v>= 0 * 8% (afrundet) =</v>
      </c>
      <c r="Q199" s="470" t="str">
        <f t="shared" si="128"/>
        <v>= 0 * 8% (afrundet) =</v>
      </c>
      <c r="R199" s="470" t="str">
        <f t="shared" si="128"/>
        <v>= 0 * 8% (afrundet) =</v>
      </c>
      <c r="S199" s="614" t="str">
        <f>"= "&amp;S93&amp;" * 8% (afrundet) ="</f>
        <v>= 0 * 8% (afrundet) =</v>
      </c>
      <c r="T199" s="614" t="str">
        <f t="shared" ref="T199:AD199" si="129">"= "&amp;T93&amp;" * 8% (afrundet) ="</f>
        <v>= 0 * 8% (afrundet) =</v>
      </c>
      <c r="U199" s="614" t="str">
        <f t="shared" si="129"/>
        <v>= 0 * 8% (afrundet) =</v>
      </c>
      <c r="V199" s="614" t="str">
        <f t="shared" si="129"/>
        <v>= 0 * 8% (afrundet) =</v>
      </c>
      <c r="W199" s="614" t="str">
        <f t="shared" si="129"/>
        <v>= 0 * 8% (afrundet) =</v>
      </c>
      <c r="X199" s="614" t="str">
        <f t="shared" si="129"/>
        <v>= 0 * 8% (afrundet) =</v>
      </c>
      <c r="Y199" s="614" t="str">
        <f t="shared" si="129"/>
        <v>= 0 * 8% (afrundet) =</v>
      </c>
      <c r="Z199" s="614" t="str">
        <f t="shared" si="129"/>
        <v>= 0 * 8% (afrundet) =</v>
      </c>
      <c r="AA199" s="614" t="str">
        <f t="shared" si="129"/>
        <v>= 0 * 8% (afrundet) =</v>
      </c>
      <c r="AB199" s="614" t="str">
        <f t="shared" si="129"/>
        <v>= 0 * 8% (afrundet) =</v>
      </c>
      <c r="AC199" s="614" t="str">
        <f t="shared" si="129"/>
        <v>= 0 * 8% (afrundet) =</v>
      </c>
      <c r="AD199" s="614" t="str">
        <f t="shared" si="129"/>
        <v>= 0 * 8% (afrundet) =</v>
      </c>
    </row>
    <row r="200" spans="2:30" s="2" customFormat="1">
      <c r="B200" s="467">
        <f t="shared" si="101"/>
        <v>39</v>
      </c>
      <c r="C200" s="468"/>
      <c r="D200" s="468"/>
      <c r="E200" s="468"/>
      <c r="F200" s="478" t="s">
        <v>28</v>
      </c>
      <c r="G200" s="470" t="str">
        <f>"= "&amp;G93&amp;" - "&amp;G94&amp;" ="</f>
        <v>= 0 - 0 =</v>
      </c>
      <c r="H200" s="470" t="str">
        <f t="shared" ref="H200:R200" si="130">"= "&amp;H93&amp;" - "&amp;H94&amp;" ="</f>
        <v>= 0 - 0 =</v>
      </c>
      <c r="I200" s="470" t="str">
        <f t="shared" si="130"/>
        <v>= 0 - 0 =</v>
      </c>
      <c r="J200" s="470" t="str">
        <f t="shared" si="130"/>
        <v>= 0 - 0 =</v>
      </c>
      <c r="K200" s="470" t="str">
        <f t="shared" si="130"/>
        <v>= 0 - 0 =</v>
      </c>
      <c r="L200" s="470" t="str">
        <f t="shared" si="130"/>
        <v>= 0 - 0 =</v>
      </c>
      <c r="M200" s="470" t="str">
        <f t="shared" si="130"/>
        <v>= 0 - 0 =</v>
      </c>
      <c r="N200" s="470" t="str">
        <f t="shared" si="130"/>
        <v>= 0 - 0 =</v>
      </c>
      <c r="O200" s="470" t="str">
        <f t="shared" si="130"/>
        <v>= 0 - 0 =</v>
      </c>
      <c r="P200" s="470" t="str">
        <f t="shared" si="130"/>
        <v>= 0 - 0 =</v>
      </c>
      <c r="Q200" s="470" t="str">
        <f t="shared" si="130"/>
        <v>= 0 - 0 =</v>
      </c>
      <c r="R200" s="470" t="str">
        <f t="shared" si="130"/>
        <v>= 0 - 0 =</v>
      </c>
      <c r="S200" s="614" t="str">
        <f>"= "&amp;S93&amp;" - "&amp;S94&amp;" ="</f>
        <v>= 0 - 0 =</v>
      </c>
      <c r="T200" s="614" t="str">
        <f t="shared" ref="T200:AD200" si="131">"= "&amp;T93&amp;" - "&amp;T94&amp;" ="</f>
        <v>= 0 - 0 =</v>
      </c>
      <c r="U200" s="614" t="str">
        <f t="shared" si="131"/>
        <v>= 0 - 0 =</v>
      </c>
      <c r="V200" s="614" t="str">
        <f t="shared" si="131"/>
        <v>= 0 - 0 =</v>
      </c>
      <c r="W200" s="614" t="str">
        <f t="shared" si="131"/>
        <v>= 0 - 0 =</v>
      </c>
      <c r="X200" s="614" t="str">
        <f t="shared" si="131"/>
        <v>= 0 - 0 =</v>
      </c>
      <c r="Y200" s="614" t="str">
        <f t="shared" si="131"/>
        <v>= 0 - 0 =</v>
      </c>
      <c r="Z200" s="614" t="str">
        <f t="shared" si="131"/>
        <v>= 0 - 0 =</v>
      </c>
      <c r="AA200" s="614" t="str">
        <f t="shared" si="131"/>
        <v>= 0 - 0 =</v>
      </c>
      <c r="AB200" s="614" t="str">
        <f t="shared" si="131"/>
        <v>= 0 - 0 =</v>
      </c>
      <c r="AC200" s="614" t="str">
        <f t="shared" si="131"/>
        <v>= 0 - 0 =</v>
      </c>
      <c r="AD200" s="614" t="str">
        <f t="shared" si="131"/>
        <v>= 0 - 0 =</v>
      </c>
    </row>
    <row r="201" spans="2:30" s="2" customFormat="1">
      <c r="B201" s="467">
        <f t="shared" si="101"/>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101"/>
        <v>41</v>
      </c>
      <c r="C202" s="468"/>
      <c r="D202" s="468"/>
      <c r="E202" s="468"/>
      <c r="F202" s="478" t="s">
        <v>29</v>
      </c>
      <c r="G202" s="470" t="str">
        <f>"= ("&amp;G95&amp;" - "&amp;G32&amp;") (afrundet) * "&amp;G31&amp;" / 100 ="</f>
        <v>= (0 - ) (afrundet) *  / 100 =</v>
      </c>
      <c r="H202" s="470" t="str">
        <f t="shared" ref="H202:R202" si="132">"= ("&amp;H95&amp;" - "&amp;H32&amp;") (afrundet) * "&amp;H31&amp;" / 100 ="</f>
        <v>= (0 - 0) (afrundet) * 0 / 100 =</v>
      </c>
      <c r="I202" s="470" t="str">
        <f t="shared" si="132"/>
        <v>= (0 - 0) (afrundet) * 0 / 100 =</v>
      </c>
      <c r="J202" s="470" t="str">
        <f t="shared" si="132"/>
        <v>= (0 - 0) (afrundet) * 0 / 100 =</v>
      </c>
      <c r="K202" s="470" t="str">
        <f t="shared" si="132"/>
        <v>= (0 - 0) (afrundet) * 0 / 100 =</v>
      </c>
      <c r="L202" s="470" t="str">
        <f t="shared" si="132"/>
        <v>= (0 - 0) (afrundet) * 0 / 100 =</v>
      </c>
      <c r="M202" s="470" t="str">
        <f t="shared" si="132"/>
        <v>= (0 - 0) (afrundet) * 0 / 100 =</v>
      </c>
      <c r="N202" s="470" t="str">
        <f t="shared" si="132"/>
        <v>= (0 - 0) (afrundet) * 0 / 100 =</v>
      </c>
      <c r="O202" s="470" t="str">
        <f t="shared" si="132"/>
        <v>= (0 - 0) (afrundet) * 0 / 100 =</v>
      </c>
      <c r="P202" s="470" t="str">
        <f t="shared" si="132"/>
        <v>= (0 - 0) (afrundet) * 0 / 100 =</v>
      </c>
      <c r="Q202" s="470" t="str">
        <f t="shared" si="132"/>
        <v>= (0 - 0) (afrundet) * 0 / 100 =</v>
      </c>
      <c r="R202" s="470" t="str">
        <f t="shared" si="132"/>
        <v>= (0 - 0) (afrundet) * 0 / 100 =</v>
      </c>
      <c r="S202" s="614" t="str">
        <f>"= ("&amp;S95&amp;" - "&amp;S32&amp;") (afrundet) * "&amp;S31&amp;" / 100 ="</f>
        <v>= (0 - 0) (afrundet) * 0 / 100 =</v>
      </c>
      <c r="T202" s="614" t="str">
        <f t="shared" ref="T202:AD202" si="133">"= ("&amp;T95&amp;" - "&amp;T32&amp;") (afrundet) * "&amp;T31&amp;" / 100 ="</f>
        <v>= (0 - 0) (afrundet) * 0 / 100 =</v>
      </c>
      <c r="U202" s="614" t="str">
        <f t="shared" si="133"/>
        <v>= (0 - 0) (afrundet) * 0 / 100 =</v>
      </c>
      <c r="V202" s="614" t="str">
        <f t="shared" si="133"/>
        <v>= (0 - 0) (afrundet) * 0 / 100 =</v>
      </c>
      <c r="W202" s="614" t="str">
        <f t="shared" si="133"/>
        <v>= (0 - 0) (afrundet) * 0 / 100 =</v>
      </c>
      <c r="X202" s="614" t="str">
        <f t="shared" si="133"/>
        <v>= (0 - 0) (afrundet) * 0 / 100 =</v>
      </c>
      <c r="Y202" s="614" t="str">
        <f t="shared" si="133"/>
        <v>= (0 - 0) (afrundet) * 0 / 100 =</v>
      </c>
      <c r="Z202" s="614" t="str">
        <f t="shared" si="133"/>
        <v>= (0 - 0) (afrundet) * 0 / 100 =</v>
      </c>
      <c r="AA202" s="614" t="str">
        <f t="shared" si="133"/>
        <v>= (0 - 0) (afrundet) * 0 / 100 =</v>
      </c>
      <c r="AB202" s="614" t="str">
        <f t="shared" si="133"/>
        <v>= (0 - 0) (afrundet) * 0 / 100 =</v>
      </c>
      <c r="AC202" s="614" t="str">
        <f t="shared" si="133"/>
        <v>= (0 - 0) (afrundet) * 0 / 100 =</v>
      </c>
      <c r="AD202" s="614" t="str">
        <f t="shared" si="133"/>
        <v>= (0 - 0) (afrundet) * 0 / 100 =</v>
      </c>
    </row>
    <row r="203" spans="2:30" s="2" customFormat="1">
      <c r="B203" s="467">
        <f t="shared" si="101"/>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101"/>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101"/>
        <v>44</v>
      </c>
      <c r="C205" s="468"/>
      <c r="D205" s="468"/>
      <c r="E205" s="468"/>
      <c r="F205" s="478" t="s">
        <v>134</v>
      </c>
      <c r="G205" s="470" t="str">
        <f>"= Lin. 43 ="</f>
        <v>= Lin. 43 =</v>
      </c>
      <c r="H205" s="470" t="str">
        <f t="shared" ref="H205:AD205" si="134">"= Lin. 43 ="</f>
        <v>= Lin. 43 =</v>
      </c>
      <c r="I205" s="470" t="str">
        <f t="shared" si="134"/>
        <v>= Lin. 43 =</v>
      </c>
      <c r="J205" s="470" t="str">
        <f t="shared" si="134"/>
        <v>= Lin. 43 =</v>
      </c>
      <c r="K205" s="470" t="str">
        <f t="shared" si="134"/>
        <v>= Lin. 43 =</v>
      </c>
      <c r="L205" s="470" t="str">
        <f t="shared" si="134"/>
        <v>= Lin. 43 =</v>
      </c>
      <c r="M205" s="470" t="str">
        <f t="shared" si="134"/>
        <v>= Lin. 43 =</v>
      </c>
      <c r="N205" s="470" t="str">
        <f t="shared" si="134"/>
        <v>= Lin. 43 =</v>
      </c>
      <c r="O205" s="470" t="str">
        <f t="shared" si="134"/>
        <v>= Lin. 43 =</v>
      </c>
      <c r="P205" s="470" t="str">
        <f t="shared" si="134"/>
        <v>= Lin. 43 =</v>
      </c>
      <c r="Q205" s="470" t="str">
        <f t="shared" si="134"/>
        <v>= Lin. 43 =</v>
      </c>
      <c r="R205" s="470" t="str">
        <f t="shared" si="134"/>
        <v>= Lin. 43 =</v>
      </c>
      <c r="S205" s="614" t="str">
        <f>"= Lin. 43 ="</f>
        <v>= Lin. 43 =</v>
      </c>
      <c r="T205" s="614" t="str">
        <f t="shared" si="134"/>
        <v>= Lin. 43 =</v>
      </c>
      <c r="U205" s="614" t="str">
        <f t="shared" si="134"/>
        <v>= Lin. 43 =</v>
      </c>
      <c r="V205" s="614" t="str">
        <f t="shared" si="134"/>
        <v>= Lin. 43 =</v>
      </c>
      <c r="W205" s="614" t="str">
        <f t="shared" si="134"/>
        <v>= Lin. 43 =</v>
      </c>
      <c r="X205" s="614" t="str">
        <f t="shared" si="134"/>
        <v>= Lin. 43 =</v>
      </c>
      <c r="Y205" s="614" t="str">
        <f t="shared" si="134"/>
        <v>= Lin. 43 =</v>
      </c>
      <c r="Z205" s="614" t="str">
        <f t="shared" si="134"/>
        <v>= Lin. 43 =</v>
      </c>
      <c r="AA205" s="614" t="str">
        <f t="shared" si="134"/>
        <v>= Lin. 43 =</v>
      </c>
      <c r="AB205" s="614" t="str">
        <f t="shared" si="134"/>
        <v>= Lin. 43 =</v>
      </c>
      <c r="AC205" s="614" t="str">
        <f t="shared" si="134"/>
        <v>= Lin. 43 =</v>
      </c>
      <c r="AD205" s="614" t="str">
        <f t="shared" si="134"/>
        <v>= Lin. 43 =</v>
      </c>
    </row>
    <row r="206" spans="2:30" s="2" customFormat="1">
      <c r="B206" s="467">
        <f t="shared" si="101"/>
        <v>45</v>
      </c>
      <c r="C206" s="468"/>
      <c r="D206" s="468"/>
      <c r="E206" s="468"/>
      <c r="F206" s="478" t="s">
        <v>165</v>
      </c>
      <c r="G206" s="470" t="str">
        <f>"= Lin. 43 * 2 ="</f>
        <v>= Lin. 43 * 2 =</v>
      </c>
      <c r="H206" s="470" t="str">
        <f t="shared" ref="H206:AD206" si="135">"= Lin. 43 * 2 ="</f>
        <v>= Lin. 43 * 2 =</v>
      </c>
      <c r="I206" s="470" t="str">
        <f t="shared" si="135"/>
        <v>= Lin. 43 * 2 =</v>
      </c>
      <c r="J206" s="470" t="str">
        <f t="shared" si="135"/>
        <v>= Lin. 43 * 2 =</v>
      </c>
      <c r="K206" s="470" t="str">
        <f t="shared" si="135"/>
        <v>= Lin. 43 * 2 =</v>
      </c>
      <c r="L206" s="470" t="str">
        <f t="shared" si="135"/>
        <v>= Lin. 43 * 2 =</v>
      </c>
      <c r="M206" s="470" t="str">
        <f t="shared" si="135"/>
        <v>= Lin. 43 * 2 =</v>
      </c>
      <c r="N206" s="470" t="str">
        <f t="shared" si="135"/>
        <v>= Lin. 43 * 2 =</v>
      </c>
      <c r="O206" s="470" t="str">
        <f t="shared" si="135"/>
        <v>= Lin. 43 * 2 =</v>
      </c>
      <c r="P206" s="470" t="str">
        <f t="shared" si="135"/>
        <v>= Lin. 43 * 2 =</v>
      </c>
      <c r="Q206" s="470" t="str">
        <f t="shared" si="135"/>
        <v>= Lin. 43 * 2 =</v>
      </c>
      <c r="R206" s="470" t="str">
        <f t="shared" si="135"/>
        <v>= Lin. 43 * 2 =</v>
      </c>
      <c r="S206" s="614" t="str">
        <f>"= Lin. 43 * 2 ="</f>
        <v>= Lin. 43 * 2 =</v>
      </c>
      <c r="T206" s="614" t="str">
        <f t="shared" si="135"/>
        <v>= Lin. 43 * 2 =</v>
      </c>
      <c r="U206" s="614" t="str">
        <f t="shared" si="135"/>
        <v>= Lin. 43 * 2 =</v>
      </c>
      <c r="V206" s="614" t="str">
        <f t="shared" si="135"/>
        <v>= Lin. 43 * 2 =</v>
      </c>
      <c r="W206" s="614" t="str">
        <f t="shared" si="135"/>
        <v>= Lin. 43 * 2 =</v>
      </c>
      <c r="X206" s="614" t="str">
        <f t="shared" si="135"/>
        <v>= Lin. 43 * 2 =</v>
      </c>
      <c r="Y206" s="614" t="str">
        <f t="shared" si="135"/>
        <v>= Lin. 43 * 2 =</v>
      </c>
      <c r="Z206" s="614" t="str">
        <f t="shared" si="135"/>
        <v>= Lin. 43 * 2 =</v>
      </c>
      <c r="AA206" s="614" t="str">
        <f t="shared" si="135"/>
        <v>= Lin. 43 * 2 =</v>
      </c>
      <c r="AB206" s="614" t="str">
        <f t="shared" si="135"/>
        <v>= Lin. 43 * 2 =</v>
      </c>
      <c r="AC206" s="614" t="str">
        <f t="shared" si="135"/>
        <v>= Lin. 43 * 2 =</v>
      </c>
      <c r="AD206" s="614" t="str">
        <f t="shared" si="135"/>
        <v>= Lin. 43 * 2 =</v>
      </c>
    </row>
    <row r="207" spans="2:30" s="2" customFormat="1">
      <c r="B207" s="467">
        <f t="shared" si="101"/>
        <v>46</v>
      </c>
      <c r="C207" s="468"/>
      <c r="D207" s="468"/>
      <c r="E207" s="468"/>
      <c r="F207" s="478" t="s">
        <v>13</v>
      </c>
      <c r="G207" s="470" t="str">
        <f>"= Lin. 44 * 2 ="</f>
        <v>= Lin. 44 * 2 =</v>
      </c>
      <c r="H207" s="470" t="str">
        <f t="shared" ref="H207:AD207" si="136">"= Lin. 44 * 2 ="</f>
        <v>= Lin. 44 * 2 =</v>
      </c>
      <c r="I207" s="470" t="str">
        <f t="shared" si="136"/>
        <v>= Lin. 44 * 2 =</v>
      </c>
      <c r="J207" s="470" t="str">
        <f t="shared" si="136"/>
        <v>= Lin. 44 * 2 =</v>
      </c>
      <c r="K207" s="470" t="str">
        <f t="shared" si="136"/>
        <v>= Lin. 44 * 2 =</v>
      </c>
      <c r="L207" s="470" t="str">
        <f t="shared" si="136"/>
        <v>= Lin. 44 * 2 =</v>
      </c>
      <c r="M207" s="470" t="str">
        <f t="shared" si="136"/>
        <v>= Lin. 44 * 2 =</v>
      </c>
      <c r="N207" s="470" t="str">
        <f t="shared" si="136"/>
        <v>= Lin. 44 * 2 =</v>
      </c>
      <c r="O207" s="470" t="str">
        <f t="shared" si="136"/>
        <v>= Lin. 44 * 2 =</v>
      </c>
      <c r="P207" s="470" t="str">
        <f t="shared" si="136"/>
        <v>= Lin. 44 * 2 =</v>
      </c>
      <c r="Q207" s="470" t="str">
        <f t="shared" si="136"/>
        <v>= Lin. 44 * 2 =</v>
      </c>
      <c r="R207" s="470" t="str">
        <f t="shared" si="136"/>
        <v>= Lin. 44 * 2 =</v>
      </c>
      <c r="S207" s="614" t="str">
        <f>"= Lin. 44 * 2 ="</f>
        <v>= Lin. 44 * 2 =</v>
      </c>
      <c r="T207" s="614" t="str">
        <f t="shared" si="136"/>
        <v>= Lin. 44 * 2 =</v>
      </c>
      <c r="U207" s="614" t="str">
        <f t="shared" si="136"/>
        <v>= Lin. 44 * 2 =</v>
      </c>
      <c r="V207" s="614" t="str">
        <f t="shared" si="136"/>
        <v>= Lin. 44 * 2 =</v>
      </c>
      <c r="W207" s="614" t="str">
        <f t="shared" si="136"/>
        <v>= Lin. 44 * 2 =</v>
      </c>
      <c r="X207" s="614" t="str">
        <f t="shared" si="136"/>
        <v>= Lin. 44 * 2 =</v>
      </c>
      <c r="Y207" s="614" t="str">
        <f t="shared" si="136"/>
        <v>= Lin. 44 * 2 =</v>
      </c>
      <c r="Z207" s="614" t="str">
        <f t="shared" si="136"/>
        <v>= Lin. 44 * 2 =</v>
      </c>
      <c r="AA207" s="614" t="str">
        <f t="shared" si="136"/>
        <v>= Lin. 44 * 2 =</v>
      </c>
      <c r="AB207" s="614" t="str">
        <f t="shared" si="136"/>
        <v>= Lin. 44 * 2 =</v>
      </c>
      <c r="AC207" s="614" t="str">
        <f t="shared" si="136"/>
        <v>= Lin. 44 * 2 =</v>
      </c>
      <c r="AD207" s="614" t="str">
        <f t="shared" si="136"/>
        <v>= Lin. 44 * 2 =</v>
      </c>
    </row>
    <row r="208" spans="2:30" s="2" customFormat="1">
      <c r="B208" s="467">
        <f t="shared" si="101"/>
        <v>47</v>
      </c>
      <c r="C208" s="468"/>
      <c r="D208" s="468"/>
      <c r="E208" s="468"/>
      <c r="F208" s="478" t="s">
        <v>164</v>
      </c>
      <c r="G208" s="470" t="str">
        <f>"= Lin. 51 + Lin. 52 ="</f>
        <v>= Lin. 51 + Lin. 52 =</v>
      </c>
      <c r="H208" s="470" t="str">
        <f t="shared" ref="H208:AD208" si="137">"= Lin. 51 + Lin. 52 ="</f>
        <v>= Lin. 51 + Lin. 52 =</v>
      </c>
      <c r="I208" s="470" t="str">
        <f t="shared" si="137"/>
        <v>= Lin. 51 + Lin. 52 =</v>
      </c>
      <c r="J208" s="470" t="str">
        <f t="shared" si="137"/>
        <v>= Lin. 51 + Lin. 52 =</v>
      </c>
      <c r="K208" s="470" t="str">
        <f t="shared" si="137"/>
        <v>= Lin. 51 + Lin. 52 =</v>
      </c>
      <c r="L208" s="470" t="str">
        <f t="shared" si="137"/>
        <v>= Lin. 51 + Lin. 52 =</v>
      </c>
      <c r="M208" s="470" t="str">
        <f t="shared" si="137"/>
        <v>= Lin. 51 + Lin. 52 =</v>
      </c>
      <c r="N208" s="470" t="str">
        <f t="shared" si="137"/>
        <v>= Lin. 51 + Lin. 52 =</v>
      </c>
      <c r="O208" s="470" t="str">
        <f t="shared" si="137"/>
        <v>= Lin. 51 + Lin. 52 =</v>
      </c>
      <c r="P208" s="470" t="str">
        <f t="shared" si="137"/>
        <v>= Lin. 51 + Lin. 52 =</v>
      </c>
      <c r="Q208" s="470" t="str">
        <f t="shared" si="137"/>
        <v>= Lin. 51 + Lin. 52 =</v>
      </c>
      <c r="R208" s="470" t="str">
        <f t="shared" si="137"/>
        <v>= Lin. 51 + Lin. 52 =</v>
      </c>
      <c r="S208" s="614" t="str">
        <f>"= Lin. 51 + Lin. 52 ="</f>
        <v>= Lin. 51 + Lin. 52 =</v>
      </c>
      <c r="T208" s="614" t="str">
        <f t="shared" si="137"/>
        <v>= Lin. 51 + Lin. 52 =</v>
      </c>
      <c r="U208" s="614" t="str">
        <f t="shared" si="137"/>
        <v>= Lin. 51 + Lin. 52 =</v>
      </c>
      <c r="V208" s="614" t="str">
        <f t="shared" si="137"/>
        <v>= Lin. 51 + Lin. 52 =</v>
      </c>
      <c r="W208" s="614" t="str">
        <f t="shared" si="137"/>
        <v>= Lin. 51 + Lin. 52 =</v>
      </c>
      <c r="X208" s="614" t="str">
        <f t="shared" si="137"/>
        <v>= Lin. 51 + Lin. 52 =</v>
      </c>
      <c r="Y208" s="614" t="str">
        <f t="shared" si="137"/>
        <v>= Lin. 51 + Lin. 52 =</v>
      </c>
      <c r="Z208" s="614" t="str">
        <f t="shared" si="137"/>
        <v>= Lin. 51 + Lin. 52 =</v>
      </c>
      <c r="AA208" s="614" t="str">
        <f t="shared" si="137"/>
        <v>= Lin. 51 + Lin. 52 =</v>
      </c>
      <c r="AB208" s="614" t="str">
        <f t="shared" si="137"/>
        <v>= Lin. 51 + Lin. 52 =</v>
      </c>
      <c r="AC208" s="614" t="str">
        <f t="shared" si="137"/>
        <v>= Lin. 51 + Lin. 52 =</v>
      </c>
      <c r="AD208" s="614" t="str">
        <f t="shared" si="137"/>
        <v>= Lin. 51 + Lin. 52 =</v>
      </c>
    </row>
    <row r="209" spans="2:30" s="2" customFormat="1">
      <c r="B209" s="467">
        <f t="shared" si="101"/>
        <v>48</v>
      </c>
      <c r="C209" s="468"/>
      <c r="D209" s="468"/>
      <c r="E209" s="468"/>
      <c r="F209" s="478" t="s">
        <v>35</v>
      </c>
      <c r="G209" s="470" t="str">
        <f>"= Lin. 44 + Lin. 53 ="</f>
        <v>= Lin. 44 + Lin. 53 =</v>
      </c>
      <c r="H209" s="470" t="str">
        <f t="shared" ref="H209:AD209" si="138">"= Lin. 44 + Lin. 53 ="</f>
        <v>= Lin. 44 + Lin. 53 =</v>
      </c>
      <c r="I209" s="470" t="str">
        <f t="shared" si="138"/>
        <v>= Lin. 44 + Lin. 53 =</v>
      </c>
      <c r="J209" s="470" t="str">
        <f t="shared" si="138"/>
        <v>= Lin. 44 + Lin. 53 =</v>
      </c>
      <c r="K209" s="470" t="str">
        <f t="shared" si="138"/>
        <v>= Lin. 44 + Lin. 53 =</v>
      </c>
      <c r="L209" s="470" t="str">
        <f t="shared" si="138"/>
        <v>= Lin. 44 + Lin. 53 =</v>
      </c>
      <c r="M209" s="470" t="str">
        <f t="shared" si="138"/>
        <v>= Lin. 44 + Lin. 53 =</v>
      </c>
      <c r="N209" s="470" t="str">
        <f t="shared" si="138"/>
        <v>= Lin. 44 + Lin. 53 =</v>
      </c>
      <c r="O209" s="470" t="str">
        <f t="shared" si="138"/>
        <v>= Lin. 44 + Lin. 53 =</v>
      </c>
      <c r="P209" s="470" t="str">
        <f t="shared" si="138"/>
        <v>= Lin. 44 + Lin. 53 =</v>
      </c>
      <c r="Q209" s="470" t="str">
        <f t="shared" si="138"/>
        <v>= Lin. 44 + Lin. 53 =</v>
      </c>
      <c r="R209" s="470" t="str">
        <f t="shared" si="138"/>
        <v>= Lin. 44 + Lin. 53 =</v>
      </c>
      <c r="S209" s="614" t="str">
        <f>"= Lin. 44 + Lin. 53 ="</f>
        <v>= Lin. 44 + Lin. 53 =</v>
      </c>
      <c r="T209" s="614" t="str">
        <f t="shared" si="138"/>
        <v>= Lin. 44 + Lin. 53 =</v>
      </c>
      <c r="U209" s="614" t="str">
        <f t="shared" si="138"/>
        <v>= Lin. 44 + Lin. 53 =</v>
      </c>
      <c r="V209" s="614" t="str">
        <f t="shared" si="138"/>
        <v>= Lin. 44 + Lin. 53 =</v>
      </c>
      <c r="W209" s="614" t="str">
        <f t="shared" si="138"/>
        <v>= Lin. 44 + Lin. 53 =</v>
      </c>
      <c r="X209" s="614" t="str">
        <f t="shared" si="138"/>
        <v>= Lin. 44 + Lin. 53 =</v>
      </c>
      <c r="Y209" s="614" t="str">
        <f t="shared" si="138"/>
        <v>= Lin. 44 + Lin. 53 =</v>
      </c>
      <c r="Z209" s="614" t="str">
        <f t="shared" si="138"/>
        <v>= Lin. 44 + Lin. 53 =</v>
      </c>
      <c r="AA209" s="614" t="str">
        <f t="shared" si="138"/>
        <v>= Lin. 44 + Lin. 53 =</v>
      </c>
      <c r="AB209" s="614" t="str">
        <f t="shared" si="138"/>
        <v>= Lin. 44 + Lin. 53 =</v>
      </c>
      <c r="AC209" s="614" t="str">
        <f t="shared" si="138"/>
        <v>= Lin. 44 + Lin. 53 =</v>
      </c>
      <c r="AD209" s="614" t="str">
        <f t="shared" si="138"/>
        <v>= Lin. 44 + Lin. 53 =</v>
      </c>
    </row>
    <row r="210" spans="2:30" s="2" customFormat="1">
      <c r="B210" s="467">
        <f t="shared" si="101"/>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101"/>
        <v>50</v>
      </c>
      <c r="C211" s="468"/>
      <c r="D211" s="468"/>
      <c r="E211" s="468"/>
      <c r="F211" s="479" t="s">
        <v>70</v>
      </c>
      <c r="G211" s="470" t="str">
        <f>"= "&amp;G74&amp;" - ( "&amp;G97&amp;" + "&amp;G92&amp;" + "&amp;G94&amp;" + "&amp;G105&amp;") - SUM(lin 57 : 59) ="</f>
        <v>= 0 - ( 0 + 0 + 0 + 0) - SUM(lin 57 : 59) =</v>
      </c>
      <c r="H211" s="470" t="str">
        <f t="shared" ref="H211:R211" si="139">"= "&amp;H74&amp;" - ( "&amp;H97&amp;" + "&amp;H92&amp;" + "&amp;H94&amp;" + "&amp;H105&amp;") - SUM(lin 57 : 59) ="</f>
        <v>= 0 - ( 0 + 0 + 0 + 0) - SUM(lin 57 : 59) =</v>
      </c>
      <c r="I211" s="470" t="str">
        <f t="shared" si="139"/>
        <v>= 0 - ( 0 + 0 + 0 + 0) - SUM(lin 57 : 59) =</v>
      </c>
      <c r="J211" s="470" t="str">
        <f t="shared" si="139"/>
        <v>= 0 - ( 0 + 0 + 0 + 0) - SUM(lin 57 : 59) =</v>
      </c>
      <c r="K211" s="470" t="str">
        <f t="shared" si="139"/>
        <v>= 0 - ( 0 + 0 + 0 + 0) - SUM(lin 57 : 59) =</v>
      </c>
      <c r="L211" s="470" t="str">
        <f t="shared" si="139"/>
        <v>= 0 - ( 0 + 0 + 0 + 0) - SUM(lin 57 : 59) =</v>
      </c>
      <c r="M211" s="470" t="str">
        <f t="shared" si="139"/>
        <v>= 0 - ( 0 + 0 + 0 + 0) - SUM(lin 57 : 59) =</v>
      </c>
      <c r="N211" s="470" t="str">
        <f t="shared" si="139"/>
        <v>= 0 - ( 0 + 0 + 0 + 0) - SUM(lin 57 : 59) =</v>
      </c>
      <c r="O211" s="470" t="str">
        <f t="shared" si="139"/>
        <v>= 0 - ( 0 + 0 + 0 + 0) - SUM(lin 57 : 59) =</v>
      </c>
      <c r="P211" s="470" t="str">
        <f t="shared" si="139"/>
        <v>= 0 - ( 0 + 0 + 0 + 0) - SUM(lin 57 : 59) =</v>
      </c>
      <c r="Q211" s="470" t="str">
        <f t="shared" si="139"/>
        <v>= 0 - ( 0 + 0 + 0 + 0) - SUM(lin 57 : 59) =</v>
      </c>
      <c r="R211" s="470" t="str">
        <f t="shared" si="139"/>
        <v>= 0 - ( 0 + 0 + 0 + 0) - SUM(lin 57 : 59) =</v>
      </c>
      <c r="S211" s="614" t="str">
        <f>"= "&amp;S74&amp;" - ( "&amp;S97&amp;" + "&amp;S92&amp;" + "&amp;S94&amp;" + "&amp;S105&amp;") - SUM(lin 57 : 59) ="</f>
        <v>= 0 - ( 0 + 0 + 0 + 0) - SUM(lin 57 : 59) =</v>
      </c>
      <c r="T211" s="614" t="str">
        <f t="shared" ref="T211:AD211" si="140">"= "&amp;T74&amp;" - ( "&amp;T97&amp;" + "&amp;T92&amp;" + "&amp;T94&amp;" + "&amp;T105&amp;") - SUM(lin 57 : 59) ="</f>
        <v>= 0 - ( 0 + 0 + 0 + 0) - SUM(lin 57 : 59) =</v>
      </c>
      <c r="U211" s="614" t="str">
        <f t="shared" si="140"/>
        <v>= 0 - ( 0 + 0 + 0 + 0) - SUM(lin 57 : 59) =</v>
      </c>
      <c r="V211" s="614" t="str">
        <f t="shared" si="140"/>
        <v>= 0 - ( 0 + 0 + 0 + 0) - SUM(lin 57 : 59) =</v>
      </c>
      <c r="W211" s="614" t="str">
        <f t="shared" si="140"/>
        <v>= 0 - ( 0 + 0 + 0 + 0) - SUM(lin 57 : 59) =</v>
      </c>
      <c r="X211" s="614" t="str">
        <f t="shared" si="140"/>
        <v>= 0 - ( 0 + 0 + 0 + 0) - SUM(lin 57 : 59) =</v>
      </c>
      <c r="Y211" s="614" t="str">
        <f t="shared" si="140"/>
        <v>= 0 - ( 0 + 0 + 0 + 0) - SUM(lin 57 : 59) =</v>
      </c>
      <c r="Z211" s="614" t="str">
        <f t="shared" si="140"/>
        <v>= 0 - ( 0 + 0 + 0 + 0) - SUM(lin 57 : 59) =</v>
      </c>
      <c r="AA211" s="614" t="str">
        <f t="shared" si="140"/>
        <v>= 0 - ( 0 + 0 + 0 + 0) - SUM(lin 57 : 59) =</v>
      </c>
      <c r="AB211" s="614" t="str">
        <f t="shared" si="140"/>
        <v>= 0 - ( 0 + 0 + 0 + 0) - SUM(lin 57 : 59) =</v>
      </c>
      <c r="AC211" s="614" t="str">
        <f t="shared" si="140"/>
        <v>= 0 - ( 0 + 0 + 0 + 0) - SUM(lin 57 : 59) =</v>
      </c>
      <c r="AD211" s="614" t="str">
        <f t="shared" si="140"/>
        <v>= 0 - ( 0 + 0 + 0 + 0) - SUM(lin 57 : 59) =</v>
      </c>
    </row>
    <row r="212" spans="2:30" s="2" customFormat="1" ht="14">
      <c r="B212" s="467">
        <f t="shared" si="101"/>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6:R8" xr:uid="{9F1942DF-84DF-ED42-BC09-1A292DB381D7}">
      <formula1>$AF$17:$AF$18</formula1>
    </dataValidation>
    <dataValidation type="list" allowBlank="1" showInputMessage="1" showErrorMessage="1" sqref="G11:R11" xr:uid="{C97E9CF7-6C44-6C4E-ACC4-6849885F21FC}">
      <formula1>$AF$4:$AF$10</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B4FC8C7-0476-9740-98AC-1F06F5195B64}">
          <x14:formula1>
            <xm:f>Grundlon12!$A$4:$A$58</xm:f>
          </x14:formula1>
          <xm:sqref>G13</xm:sqref>
        </x14:dataValidation>
        <x14:dataValidation type="list" allowBlank="1" showInputMessage="1" showErrorMessage="1" xr:uid="{76F40B88-8613-384A-9ED6-2E82D6FCF40E}">
          <x14:formula1>
            <xm:f>Grundlon12!$G$93:$G$96</xm:f>
          </x14:formula1>
          <xm:sqref>G36:R36</xm:sqref>
        </x14:dataValidation>
        <x14:dataValidation type="list" allowBlank="1" showInputMessage="1" showErrorMessage="1" xr:uid="{CD759A2D-F5C2-FD43-8453-3DAB8F8B4ECC}">
          <x14:formula1>
            <xm:f>Grundlon12!$A$3:$A$62</xm:f>
          </x14:formula1>
          <xm:sqref>H13:R13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8730-D77B-7B48-BCA6-3EEE8E35089F}">
  <sheetPr codeName="Ark11">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G14" sqref="G14"/>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310</v>
      </c>
      <c r="H1" s="175" t="str">
        <f>G1</f>
        <v xml:space="preserve">S </v>
      </c>
      <c r="I1" s="175" t="str">
        <f t="shared" ref="I1:R2" si="0">H1</f>
        <v xml:space="preserve">S </v>
      </c>
      <c r="J1" s="175" t="str">
        <f t="shared" si="0"/>
        <v xml:space="preserve">S </v>
      </c>
      <c r="K1" s="175" t="str">
        <f t="shared" si="0"/>
        <v xml:space="preserve">S </v>
      </c>
      <c r="L1" s="175" t="str">
        <f t="shared" si="0"/>
        <v xml:space="preserve">S </v>
      </c>
      <c r="M1" s="175" t="str">
        <f t="shared" si="0"/>
        <v xml:space="preserve">S </v>
      </c>
      <c r="N1" s="175" t="str">
        <f t="shared" si="0"/>
        <v xml:space="preserve">S </v>
      </c>
      <c r="O1" s="175" t="str">
        <f t="shared" si="0"/>
        <v xml:space="preserve">S </v>
      </c>
      <c r="P1" s="175" t="str">
        <f t="shared" si="0"/>
        <v xml:space="preserve">S </v>
      </c>
      <c r="Q1" s="175" t="str">
        <f t="shared" si="0"/>
        <v xml:space="preserve">S </v>
      </c>
      <c r="R1" s="175" t="str">
        <f t="shared" si="0"/>
        <v xml:space="preserve">S </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ref="H15" si="11">G15</f>
        <v>0</v>
      </c>
      <c r="I15" s="216">
        <f t="shared" ref="I15" si="12">H15</f>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3">G18</f>
        <v>0</v>
      </c>
      <c r="I18" s="58">
        <f t="shared" si="13"/>
        <v>0</v>
      </c>
      <c r="J18" s="58">
        <f t="shared" si="13"/>
        <v>0</v>
      </c>
      <c r="K18" s="58">
        <f t="shared" si="13"/>
        <v>0</v>
      </c>
      <c r="L18" s="58">
        <f t="shared" si="13"/>
        <v>0</v>
      </c>
      <c r="M18" s="58">
        <f t="shared" si="13"/>
        <v>0</v>
      </c>
      <c r="N18" s="58">
        <f t="shared" si="13"/>
        <v>0</v>
      </c>
      <c r="O18" s="58">
        <f t="shared" si="13"/>
        <v>0</v>
      </c>
      <c r="P18" s="58">
        <f t="shared" si="13"/>
        <v>0</v>
      </c>
      <c r="Q18" s="58">
        <f t="shared" si="13"/>
        <v>0</v>
      </c>
      <c r="R18" s="58">
        <f t="shared" si="13"/>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3"/>
        <v>0</v>
      </c>
      <c r="J19" s="58">
        <f t="shared" si="13"/>
        <v>0</v>
      </c>
      <c r="K19" s="58">
        <f t="shared" si="13"/>
        <v>0</v>
      </c>
      <c r="L19" s="58">
        <f t="shared" si="13"/>
        <v>0</v>
      </c>
      <c r="M19" s="58">
        <f t="shared" si="13"/>
        <v>0</v>
      </c>
      <c r="N19" s="58">
        <f t="shared" si="13"/>
        <v>0</v>
      </c>
      <c r="O19" s="58">
        <f t="shared" si="13"/>
        <v>0</v>
      </c>
      <c r="P19" s="58">
        <f t="shared" si="13"/>
        <v>0</v>
      </c>
      <c r="Q19" s="58">
        <f t="shared" si="13"/>
        <v>0</v>
      </c>
      <c r="R19" s="58">
        <f t="shared" si="13"/>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3"/>
        <v>0</v>
      </c>
      <c r="I20" s="58">
        <f t="shared" si="13"/>
        <v>0</v>
      </c>
      <c r="J20" s="58">
        <f t="shared" si="13"/>
        <v>0</v>
      </c>
      <c r="K20" s="58">
        <f t="shared" si="13"/>
        <v>0</v>
      </c>
      <c r="L20" s="58">
        <f t="shared" si="13"/>
        <v>0</v>
      </c>
      <c r="M20" s="58">
        <f t="shared" si="13"/>
        <v>0</v>
      </c>
      <c r="N20" s="58">
        <f t="shared" si="13"/>
        <v>0</v>
      </c>
      <c r="O20" s="58">
        <f t="shared" si="13"/>
        <v>0</v>
      </c>
      <c r="P20" s="58">
        <f t="shared" si="13"/>
        <v>0</v>
      </c>
      <c r="Q20" s="58">
        <f t="shared" si="13"/>
        <v>0</v>
      </c>
      <c r="R20" s="58">
        <f t="shared" si="13"/>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3"/>
        <v>0</v>
      </c>
      <c r="I21" s="58">
        <f t="shared" si="13"/>
        <v>0</v>
      </c>
      <c r="J21" s="58">
        <f t="shared" si="13"/>
        <v>0</v>
      </c>
      <c r="K21" s="58">
        <f t="shared" si="13"/>
        <v>0</v>
      </c>
      <c r="L21" s="58">
        <f t="shared" si="13"/>
        <v>0</v>
      </c>
      <c r="M21" s="58">
        <f t="shared" si="13"/>
        <v>0</v>
      </c>
      <c r="N21" s="58">
        <f t="shared" si="13"/>
        <v>0</v>
      </c>
      <c r="O21" s="58">
        <f t="shared" si="13"/>
        <v>0</v>
      </c>
      <c r="P21" s="58">
        <f t="shared" si="13"/>
        <v>0</v>
      </c>
      <c r="Q21" s="58">
        <f t="shared" si="13"/>
        <v>0</v>
      </c>
      <c r="R21" s="58">
        <f t="shared" si="13"/>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3"/>
        <v>0</v>
      </c>
      <c r="I22" s="58">
        <f t="shared" si="13"/>
        <v>0</v>
      </c>
      <c r="J22" s="58">
        <f t="shared" si="13"/>
        <v>0</v>
      </c>
      <c r="K22" s="58">
        <f t="shared" si="13"/>
        <v>0</v>
      </c>
      <c r="L22" s="58">
        <f t="shared" si="13"/>
        <v>0</v>
      </c>
      <c r="M22" s="58">
        <f t="shared" si="13"/>
        <v>0</v>
      </c>
      <c r="N22" s="58">
        <f t="shared" si="13"/>
        <v>0</v>
      </c>
      <c r="O22" s="58">
        <f t="shared" si="13"/>
        <v>0</v>
      </c>
      <c r="P22" s="58">
        <f t="shared" si="13"/>
        <v>0</v>
      </c>
      <c r="Q22" s="58">
        <f t="shared" si="13"/>
        <v>0</v>
      </c>
      <c r="R22" s="58">
        <f t="shared" si="13"/>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3"/>
        <v>0</v>
      </c>
      <c r="I23" s="58">
        <f t="shared" si="13"/>
        <v>0</v>
      </c>
      <c r="J23" s="58">
        <f t="shared" si="13"/>
        <v>0</v>
      </c>
      <c r="K23" s="58">
        <f t="shared" si="13"/>
        <v>0</v>
      </c>
      <c r="L23" s="58">
        <f t="shared" si="13"/>
        <v>0</v>
      </c>
      <c r="M23" s="58">
        <f t="shared" si="13"/>
        <v>0</v>
      </c>
      <c r="N23" s="58">
        <f t="shared" si="13"/>
        <v>0</v>
      </c>
      <c r="O23" s="58">
        <f t="shared" si="13"/>
        <v>0</v>
      </c>
      <c r="P23" s="58">
        <f t="shared" si="13"/>
        <v>0</v>
      </c>
      <c r="Q23" s="58">
        <f t="shared" si="13"/>
        <v>0</v>
      </c>
      <c r="R23" s="58">
        <f t="shared" si="13"/>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3"/>
        <v>0</v>
      </c>
      <c r="I24" s="58">
        <f t="shared" si="13"/>
        <v>0</v>
      </c>
      <c r="J24" s="58">
        <f t="shared" si="13"/>
        <v>0</v>
      </c>
      <c r="K24" s="58">
        <f t="shared" si="13"/>
        <v>0</v>
      </c>
      <c r="L24" s="58">
        <f t="shared" si="13"/>
        <v>0</v>
      </c>
      <c r="M24" s="58">
        <f t="shared" si="13"/>
        <v>0</v>
      </c>
      <c r="N24" s="58">
        <f t="shared" si="13"/>
        <v>0</v>
      </c>
      <c r="O24" s="58">
        <f t="shared" si="13"/>
        <v>0</v>
      </c>
      <c r="P24" s="58">
        <f t="shared" si="13"/>
        <v>0</v>
      </c>
      <c r="Q24" s="58">
        <f t="shared" si="13"/>
        <v>0</v>
      </c>
      <c r="R24" s="58">
        <f t="shared" si="13"/>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3"/>
        <v>0</v>
      </c>
      <c r="J25" s="59">
        <f t="shared" si="13"/>
        <v>0</v>
      </c>
      <c r="K25" s="59">
        <f t="shared" si="13"/>
        <v>0</v>
      </c>
      <c r="L25" s="59">
        <f t="shared" si="13"/>
        <v>0</v>
      </c>
      <c r="M25" s="59">
        <f t="shared" si="13"/>
        <v>0</v>
      </c>
      <c r="N25" s="59">
        <f t="shared" si="13"/>
        <v>0</v>
      </c>
      <c r="O25" s="59">
        <f>N25</f>
        <v>0</v>
      </c>
      <c r="P25" s="59">
        <f t="shared" si="13"/>
        <v>0</v>
      </c>
      <c r="Q25" s="59">
        <f t="shared" si="13"/>
        <v>0</v>
      </c>
      <c r="R25" s="59">
        <f t="shared" si="13"/>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4">H26</f>
        <v>2</v>
      </c>
      <c r="U26" s="615">
        <f t="shared" si="14"/>
        <v>5</v>
      </c>
      <c r="V26" s="615">
        <f t="shared" si="14"/>
        <v>0</v>
      </c>
      <c r="W26" s="615">
        <f t="shared" si="14"/>
        <v>0</v>
      </c>
      <c r="X26" s="615">
        <f t="shared" si="14"/>
        <v>0</v>
      </c>
      <c r="Y26" s="615">
        <f t="shared" si="14"/>
        <v>5</v>
      </c>
      <c r="Z26" s="615">
        <f t="shared" si="14"/>
        <v>0</v>
      </c>
      <c r="AA26" s="615">
        <f t="shared" si="14"/>
        <v>0</v>
      </c>
      <c r="AB26" s="615">
        <f t="shared" si="14"/>
        <v>0</v>
      </c>
      <c r="AC26" s="615">
        <f t="shared" si="14"/>
        <v>0</v>
      </c>
      <c r="AD26" s="615">
        <f t="shared" si="14"/>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4"/>
        <v>0</v>
      </c>
      <c r="U27" s="615">
        <f t="shared" si="14"/>
        <v>0</v>
      </c>
      <c r="V27" s="615">
        <f t="shared" si="14"/>
        <v>0</v>
      </c>
      <c r="W27" s="615">
        <f t="shared" si="14"/>
        <v>0</v>
      </c>
      <c r="X27" s="615">
        <f t="shared" si="14"/>
        <v>0</v>
      </c>
      <c r="Y27" s="615">
        <f t="shared" si="14"/>
        <v>0</v>
      </c>
      <c r="Z27" s="615">
        <f t="shared" si="14"/>
        <v>0</v>
      </c>
      <c r="AA27" s="615">
        <f t="shared" si="14"/>
        <v>0</v>
      </c>
      <c r="AB27" s="615">
        <f t="shared" si="14"/>
        <v>0</v>
      </c>
      <c r="AC27" s="615">
        <f t="shared" si="14"/>
        <v>0</v>
      </c>
      <c r="AD27" s="615">
        <f t="shared" si="14"/>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4"/>
        <v>0</v>
      </c>
      <c r="U28" s="615">
        <f t="shared" si="14"/>
        <v>0</v>
      </c>
      <c r="V28" s="615">
        <f t="shared" si="14"/>
        <v>0</v>
      </c>
      <c r="W28" s="615">
        <f t="shared" si="14"/>
        <v>0</v>
      </c>
      <c r="X28" s="615">
        <f t="shared" si="14"/>
        <v>0</v>
      </c>
      <c r="Y28" s="615">
        <f t="shared" si="14"/>
        <v>0</v>
      </c>
      <c r="Z28" s="615">
        <f t="shared" si="14"/>
        <v>0</v>
      </c>
      <c r="AA28" s="615">
        <f t="shared" si="14"/>
        <v>0</v>
      </c>
      <c r="AB28" s="615">
        <f t="shared" si="14"/>
        <v>0</v>
      </c>
      <c r="AC28" s="615">
        <f t="shared" si="14"/>
        <v>0</v>
      </c>
      <c r="AD28" s="615">
        <f t="shared" si="14"/>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4"/>
        <v>0</v>
      </c>
      <c r="U29" s="615">
        <f t="shared" si="14"/>
        <v>0</v>
      </c>
      <c r="V29" s="615">
        <f t="shared" si="14"/>
        <v>0</v>
      </c>
      <c r="W29" s="615">
        <f t="shared" si="14"/>
        <v>0</v>
      </c>
      <c r="X29" s="615">
        <f t="shared" si="14"/>
        <v>0</v>
      </c>
      <c r="Y29" s="615">
        <f t="shared" si="14"/>
        <v>0</v>
      </c>
      <c r="Z29" s="615">
        <f t="shared" si="14"/>
        <v>0</v>
      </c>
      <c r="AA29" s="615">
        <f t="shared" si="14"/>
        <v>0</v>
      </c>
      <c r="AB29" s="615">
        <f t="shared" si="14"/>
        <v>0</v>
      </c>
      <c r="AC29" s="615">
        <f t="shared" si="14"/>
        <v>0</v>
      </c>
      <c r="AD29" s="615">
        <f t="shared" si="14"/>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4"/>
        <v>0</v>
      </c>
      <c r="U30" s="615">
        <f t="shared" si="14"/>
        <v>0</v>
      </c>
      <c r="V30" s="615">
        <f t="shared" si="14"/>
        <v>0</v>
      </c>
      <c r="W30" s="615">
        <f t="shared" si="14"/>
        <v>0</v>
      </c>
      <c r="X30" s="615">
        <f t="shared" si="14"/>
        <v>0</v>
      </c>
      <c r="Y30" s="615">
        <f t="shared" si="14"/>
        <v>0</v>
      </c>
      <c r="Z30" s="615">
        <f t="shared" si="14"/>
        <v>0</v>
      </c>
      <c r="AA30" s="615">
        <f t="shared" si="14"/>
        <v>0</v>
      </c>
      <c r="AB30" s="615">
        <f t="shared" si="14"/>
        <v>0</v>
      </c>
      <c r="AC30" s="615">
        <f t="shared" si="14"/>
        <v>0</v>
      </c>
      <c r="AD30" s="615">
        <f t="shared" si="14"/>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5">G31</f>
        <v>0</v>
      </c>
      <c r="I31" s="60">
        <f t="shared" si="15"/>
        <v>0</v>
      </c>
      <c r="J31" s="60">
        <f t="shared" si="15"/>
        <v>0</v>
      </c>
      <c r="K31" s="60">
        <f t="shared" si="15"/>
        <v>0</v>
      </c>
      <c r="L31" s="512">
        <f t="shared" si="15"/>
        <v>0</v>
      </c>
      <c r="M31" s="60">
        <f t="shared" si="15"/>
        <v>0</v>
      </c>
      <c r="N31" s="60">
        <f t="shared" si="15"/>
        <v>0</v>
      </c>
      <c r="O31" s="60">
        <f t="shared" si="15"/>
        <v>0</v>
      </c>
      <c r="P31" s="60">
        <f t="shared" si="15"/>
        <v>0</v>
      </c>
      <c r="Q31" s="60">
        <f t="shared" si="15"/>
        <v>0</v>
      </c>
      <c r="R31" s="60">
        <f t="shared" si="15"/>
        <v>0</v>
      </c>
      <c r="S31" s="615">
        <f t="shared" si="10"/>
        <v>0</v>
      </c>
      <c r="T31" s="615">
        <f t="shared" si="14"/>
        <v>0</v>
      </c>
      <c r="U31" s="615">
        <f t="shared" si="14"/>
        <v>0</v>
      </c>
      <c r="V31" s="615">
        <f t="shared" si="14"/>
        <v>0</v>
      </c>
      <c r="W31" s="615">
        <f t="shared" si="14"/>
        <v>0</v>
      </c>
      <c r="X31" s="615">
        <f t="shared" si="14"/>
        <v>0</v>
      </c>
      <c r="Y31" s="615">
        <f t="shared" si="14"/>
        <v>0</v>
      </c>
      <c r="Z31" s="615">
        <f t="shared" si="14"/>
        <v>0</v>
      </c>
      <c r="AA31" s="615">
        <f t="shared" si="14"/>
        <v>0</v>
      </c>
      <c r="AB31" s="615">
        <f t="shared" si="14"/>
        <v>0</v>
      </c>
      <c r="AC31" s="615">
        <f t="shared" si="14"/>
        <v>0</v>
      </c>
      <c r="AD31" s="615">
        <f t="shared" si="14"/>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5"/>
        <v>0</v>
      </c>
      <c r="I32" s="61">
        <f t="shared" si="15"/>
        <v>0</v>
      </c>
      <c r="J32" s="61">
        <f t="shared" si="15"/>
        <v>0</v>
      </c>
      <c r="K32" s="61">
        <f t="shared" si="15"/>
        <v>0</v>
      </c>
      <c r="L32" s="513">
        <f t="shared" si="15"/>
        <v>0</v>
      </c>
      <c r="M32" s="61">
        <f t="shared" si="15"/>
        <v>0</v>
      </c>
      <c r="N32" s="61">
        <f t="shared" si="15"/>
        <v>0</v>
      </c>
      <c r="O32" s="61">
        <f t="shared" si="15"/>
        <v>0</v>
      </c>
      <c r="P32" s="61">
        <f t="shared" si="15"/>
        <v>0</v>
      </c>
      <c r="Q32" s="61">
        <f t="shared" si="15"/>
        <v>0</v>
      </c>
      <c r="R32" s="61">
        <f t="shared" si="15"/>
        <v>0</v>
      </c>
      <c r="S32" s="615">
        <f t="shared" si="10"/>
        <v>0</v>
      </c>
      <c r="T32" s="615">
        <f t="shared" si="14"/>
        <v>0</v>
      </c>
      <c r="U32" s="615">
        <f t="shared" si="14"/>
        <v>0</v>
      </c>
      <c r="V32" s="615">
        <f t="shared" si="14"/>
        <v>0</v>
      </c>
      <c r="W32" s="615">
        <f t="shared" si="14"/>
        <v>0</v>
      </c>
      <c r="X32" s="615">
        <f t="shared" si="14"/>
        <v>0</v>
      </c>
      <c r="Y32" s="615">
        <f t="shared" si="14"/>
        <v>0</v>
      </c>
      <c r="Z32" s="615">
        <f t="shared" si="14"/>
        <v>0</v>
      </c>
      <c r="AA32" s="615">
        <f t="shared" si="14"/>
        <v>0</v>
      </c>
      <c r="AB32" s="615">
        <f t="shared" si="14"/>
        <v>0</v>
      </c>
      <c r="AC32" s="615">
        <f t="shared" si="14"/>
        <v>0</v>
      </c>
      <c r="AD32" s="615">
        <f t="shared" si="14"/>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4"/>
        <v>0</v>
      </c>
      <c r="U33" s="615">
        <f t="shared" si="14"/>
        <v>0</v>
      </c>
      <c r="V33" s="615">
        <f t="shared" si="14"/>
        <v>0</v>
      </c>
      <c r="W33" s="615">
        <f t="shared" si="14"/>
        <v>0</v>
      </c>
      <c r="X33" s="615">
        <f t="shared" si="14"/>
        <v>0</v>
      </c>
      <c r="Y33" s="615">
        <f t="shared" si="14"/>
        <v>0</v>
      </c>
      <c r="Z33" s="615">
        <f t="shared" si="14"/>
        <v>0</v>
      </c>
      <c r="AA33" s="615">
        <f t="shared" si="14"/>
        <v>0</v>
      </c>
      <c r="AB33" s="615">
        <f t="shared" si="14"/>
        <v>0</v>
      </c>
      <c r="AC33" s="615">
        <f t="shared" si="14"/>
        <v>0</v>
      </c>
      <c r="AD33" s="615">
        <f t="shared" si="14"/>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4"/>
        <v>0</v>
      </c>
      <c r="U34" s="615">
        <f t="shared" si="14"/>
        <v>0</v>
      </c>
      <c r="V34" s="615">
        <f t="shared" si="14"/>
        <v>0</v>
      </c>
      <c r="W34" s="615">
        <f t="shared" si="14"/>
        <v>0</v>
      </c>
      <c r="X34" s="615">
        <f t="shared" si="14"/>
        <v>0</v>
      </c>
      <c r="Y34" s="615">
        <f t="shared" si="14"/>
        <v>0</v>
      </c>
      <c r="Z34" s="615">
        <f t="shared" si="14"/>
        <v>0</v>
      </c>
      <c r="AA34" s="615">
        <f t="shared" si="14"/>
        <v>0</v>
      </c>
      <c r="AB34" s="615">
        <f t="shared" si="14"/>
        <v>0</v>
      </c>
      <c r="AC34" s="615">
        <f t="shared" si="14"/>
        <v>0</v>
      </c>
      <c r="AD34" s="615">
        <f t="shared" si="14"/>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4"/>
        <v>0</v>
      </c>
      <c r="U35" s="615">
        <f t="shared" si="14"/>
        <v>0</v>
      </c>
      <c r="V35" s="615">
        <f t="shared" si="14"/>
        <v>0</v>
      </c>
      <c r="W35" s="615">
        <f t="shared" si="14"/>
        <v>0</v>
      </c>
      <c r="X35" s="615">
        <f t="shared" si="14"/>
        <v>0</v>
      </c>
      <c r="Y35" s="615">
        <f t="shared" si="14"/>
        <v>0</v>
      </c>
      <c r="Z35" s="615">
        <f t="shared" si="14"/>
        <v>0</v>
      </c>
      <c r="AA35" s="615">
        <f t="shared" si="14"/>
        <v>0</v>
      </c>
      <c r="AB35" s="615">
        <f t="shared" si="14"/>
        <v>0</v>
      </c>
      <c r="AC35" s="615">
        <f t="shared" si="14"/>
        <v>0</v>
      </c>
      <c r="AD35" s="615">
        <f t="shared" si="14"/>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4"/>
        <v>0</v>
      </c>
      <c r="U36" s="615">
        <f t="shared" si="14"/>
        <v>0</v>
      </c>
      <c r="V36" s="615">
        <f t="shared" si="14"/>
        <v>0</v>
      </c>
      <c r="W36" s="615">
        <f t="shared" si="14"/>
        <v>0</v>
      </c>
      <c r="X36" s="615">
        <f t="shared" si="14"/>
        <v>0</v>
      </c>
      <c r="Y36" s="615">
        <f t="shared" si="14"/>
        <v>0</v>
      </c>
      <c r="Z36" s="615">
        <f t="shared" si="14"/>
        <v>0</v>
      </c>
      <c r="AA36" s="615">
        <f t="shared" si="14"/>
        <v>0</v>
      </c>
      <c r="AB36" s="615">
        <f t="shared" si="14"/>
        <v>0</v>
      </c>
      <c r="AC36" s="615">
        <f t="shared" si="14"/>
        <v>0</v>
      </c>
      <c r="AD36" s="615">
        <f t="shared" si="14"/>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4"/>
        <v>0</v>
      </c>
      <c r="U37" s="615">
        <f t="shared" si="14"/>
        <v>0</v>
      </c>
      <c r="V37" s="615">
        <f t="shared" si="14"/>
        <v>0</v>
      </c>
      <c r="W37" s="615">
        <f t="shared" si="14"/>
        <v>0</v>
      </c>
      <c r="X37" s="615">
        <f t="shared" si="14"/>
        <v>0</v>
      </c>
      <c r="Y37" s="615">
        <f t="shared" si="14"/>
        <v>0</v>
      </c>
      <c r="Z37" s="615">
        <f t="shared" si="14"/>
        <v>0</v>
      </c>
      <c r="AA37" s="615">
        <f t="shared" si="14"/>
        <v>0</v>
      </c>
      <c r="AB37" s="615">
        <f t="shared" si="14"/>
        <v>0</v>
      </c>
      <c r="AC37" s="615">
        <f t="shared" si="14"/>
        <v>0</v>
      </c>
      <c r="AD37" s="615">
        <f t="shared" si="14"/>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4"/>
        <v>0</v>
      </c>
      <c r="U38" s="615">
        <f t="shared" si="14"/>
        <v>0</v>
      </c>
      <c r="V38" s="615">
        <f t="shared" si="14"/>
        <v>0</v>
      </c>
      <c r="W38" s="615">
        <f t="shared" si="14"/>
        <v>0</v>
      </c>
      <c r="X38" s="615">
        <f t="shared" si="14"/>
        <v>0</v>
      </c>
      <c r="Y38" s="615">
        <f t="shared" si="14"/>
        <v>0</v>
      </c>
      <c r="Z38" s="615">
        <f t="shared" si="14"/>
        <v>0</v>
      </c>
      <c r="AA38" s="615">
        <f t="shared" si="14"/>
        <v>0</v>
      </c>
      <c r="AB38" s="615">
        <f t="shared" si="14"/>
        <v>0</v>
      </c>
      <c r="AC38" s="615">
        <f t="shared" si="14"/>
        <v>0</v>
      </c>
      <c r="AD38" s="615">
        <f t="shared" si="14"/>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4"/>
        <v>0</v>
      </c>
      <c r="U39" s="615">
        <f t="shared" si="14"/>
        <v>0</v>
      </c>
      <c r="V39" s="615">
        <f t="shared" si="14"/>
        <v>0</v>
      </c>
      <c r="W39" s="615">
        <f t="shared" si="14"/>
        <v>0</v>
      </c>
      <c r="X39" s="615">
        <f t="shared" si="14"/>
        <v>0</v>
      </c>
      <c r="Y39" s="615">
        <f t="shared" si="14"/>
        <v>0</v>
      </c>
      <c r="Z39" s="615">
        <f t="shared" si="14"/>
        <v>0</v>
      </c>
      <c r="AA39" s="615">
        <f t="shared" si="14"/>
        <v>0</v>
      </c>
      <c r="AB39" s="615">
        <f t="shared" si="14"/>
        <v>0</v>
      </c>
      <c r="AC39" s="615">
        <f t="shared" si="14"/>
        <v>0</v>
      </c>
      <c r="AD39" s="615">
        <f t="shared" si="14"/>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4"/>
        <v>0</v>
      </c>
      <c r="U40" s="615">
        <f t="shared" si="14"/>
        <v>0</v>
      </c>
      <c r="V40" s="615">
        <f t="shared" si="14"/>
        <v>0</v>
      </c>
      <c r="W40" s="615">
        <f t="shared" si="14"/>
        <v>0</v>
      </c>
      <c r="X40" s="615">
        <f t="shared" si="14"/>
        <v>0</v>
      </c>
      <c r="Y40" s="615">
        <f t="shared" si="14"/>
        <v>0</v>
      </c>
      <c r="Z40" s="615">
        <f t="shared" si="14"/>
        <v>0</v>
      </c>
      <c r="AA40" s="615">
        <f t="shared" si="14"/>
        <v>0</v>
      </c>
      <c r="AB40" s="615">
        <f t="shared" si="14"/>
        <v>0</v>
      </c>
      <c r="AC40" s="615">
        <f t="shared" si="14"/>
        <v>0</v>
      </c>
      <c r="AD40" s="615">
        <f t="shared" si="14"/>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4"/>
        <v>0</v>
      </c>
      <c r="U41" s="615">
        <f t="shared" si="14"/>
        <v>0</v>
      </c>
      <c r="V41" s="615">
        <f t="shared" si="14"/>
        <v>0</v>
      </c>
      <c r="W41" s="615">
        <f t="shared" si="14"/>
        <v>0</v>
      </c>
      <c r="X41" s="615">
        <f t="shared" si="14"/>
        <v>0</v>
      </c>
      <c r="Y41" s="615">
        <f t="shared" si="14"/>
        <v>0</v>
      </c>
      <c r="Z41" s="615">
        <f t="shared" si="14"/>
        <v>0</v>
      </c>
      <c r="AA41" s="615">
        <f t="shared" si="14"/>
        <v>0</v>
      </c>
      <c r="AB41" s="615">
        <f t="shared" si="14"/>
        <v>0</v>
      </c>
      <c r="AC41" s="615">
        <f t="shared" si="14"/>
        <v>0</v>
      </c>
      <c r="AD41" s="615">
        <f t="shared" si="14"/>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6">H47</f>
        <v>0</v>
      </c>
      <c r="J47" s="397">
        <f t="shared" si="16"/>
        <v>0</v>
      </c>
      <c r="K47" s="397">
        <f t="shared" si="16"/>
        <v>0</v>
      </c>
      <c r="L47" s="397">
        <f t="shared" si="16"/>
        <v>0</v>
      </c>
      <c r="M47" s="397">
        <f t="shared" si="16"/>
        <v>0</v>
      </c>
      <c r="N47" s="397">
        <f t="shared" si="16"/>
        <v>0</v>
      </c>
      <c r="O47" s="397">
        <f t="shared" si="16"/>
        <v>0</v>
      </c>
      <c r="P47" s="397">
        <f t="shared" si="16"/>
        <v>0</v>
      </c>
      <c r="Q47" s="397">
        <f t="shared" si="16"/>
        <v>0</v>
      </c>
      <c r="R47" s="397">
        <f t="shared" si="16"/>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6"/>
        <v>0</v>
      </c>
      <c r="J48" s="400">
        <f t="shared" si="16"/>
        <v>0</v>
      </c>
      <c r="K48" s="400">
        <f t="shared" si="16"/>
        <v>0</v>
      </c>
      <c r="L48" s="400">
        <f t="shared" si="16"/>
        <v>0</v>
      </c>
      <c r="M48" s="400">
        <f t="shared" si="16"/>
        <v>0</v>
      </c>
      <c r="N48" s="400">
        <f t="shared" si="16"/>
        <v>0</v>
      </c>
      <c r="O48" s="400">
        <f t="shared" si="16"/>
        <v>0</v>
      </c>
      <c r="P48" s="400">
        <f t="shared" si="16"/>
        <v>0</v>
      </c>
      <c r="Q48" s="400">
        <f t="shared" si="16"/>
        <v>0</v>
      </c>
      <c r="R48" s="400">
        <f t="shared" si="16"/>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6"/>
        <v>0</v>
      </c>
      <c r="J49" s="403">
        <f t="shared" si="16"/>
        <v>0</v>
      </c>
      <c r="K49" s="403">
        <f t="shared" si="16"/>
        <v>0</v>
      </c>
      <c r="L49" s="403">
        <f t="shared" si="16"/>
        <v>0</v>
      </c>
      <c r="M49" s="403">
        <f t="shared" si="16"/>
        <v>0</v>
      </c>
      <c r="N49" s="403">
        <f t="shared" si="16"/>
        <v>0</v>
      </c>
      <c r="O49" s="403">
        <f t="shared" si="16"/>
        <v>0</v>
      </c>
      <c r="P49" s="403">
        <f t="shared" si="16"/>
        <v>0</v>
      </c>
      <c r="Q49" s="403">
        <f t="shared" si="16"/>
        <v>0</v>
      </c>
      <c r="R49" s="403">
        <f t="shared" si="16"/>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7">G3</f>
        <v>AUG 25</v>
      </c>
      <c r="H50" s="176" t="str">
        <f t="shared" si="17"/>
        <v>SEP 25</v>
      </c>
      <c r="I50" s="176" t="str">
        <f t="shared" si="17"/>
        <v>OKT 25</v>
      </c>
      <c r="J50" s="176" t="str">
        <f t="shared" si="17"/>
        <v>NOV 25</v>
      </c>
      <c r="K50" s="176" t="str">
        <f t="shared" si="17"/>
        <v>DEC 25</v>
      </c>
      <c r="L50" s="176" t="str">
        <f t="shared" si="17"/>
        <v>JAN 26</v>
      </c>
      <c r="M50" s="176" t="str">
        <f t="shared" si="17"/>
        <v>FEB 26</v>
      </c>
      <c r="N50" s="176" t="str">
        <f t="shared" si="17"/>
        <v>MAR 26</v>
      </c>
      <c r="O50" s="176" t="str">
        <f t="shared" si="17"/>
        <v>APR 26</v>
      </c>
      <c r="P50" s="176" t="str">
        <f t="shared" si="17"/>
        <v>MAJ 26</v>
      </c>
      <c r="Q50" s="176" t="str">
        <f t="shared" si="17"/>
        <v>JUN 26</v>
      </c>
      <c r="R50" s="176" t="str">
        <f t="shared" si="17"/>
        <v>JUL 26</v>
      </c>
      <c r="S50" s="588" t="str">
        <f t="shared" si="17"/>
        <v>AUG 25</v>
      </c>
      <c r="T50" s="589" t="str">
        <f t="shared" si="17"/>
        <v>SEP 25</v>
      </c>
      <c r="U50" s="589" t="str">
        <f t="shared" si="17"/>
        <v>OKT 25</v>
      </c>
      <c r="V50" s="589" t="str">
        <f t="shared" si="17"/>
        <v>NOV 25</v>
      </c>
      <c r="W50" s="589" t="str">
        <f t="shared" si="17"/>
        <v>DEC 25</v>
      </c>
      <c r="X50" s="589" t="str">
        <f t="shared" si="17"/>
        <v>JAN 26</v>
      </c>
      <c r="Y50" s="589" t="str">
        <f t="shared" si="17"/>
        <v>FEB 26</v>
      </c>
      <c r="Z50" s="589" t="str">
        <f t="shared" si="17"/>
        <v>MAR 26</v>
      </c>
      <c r="AA50" s="589" t="str">
        <f t="shared" si="17"/>
        <v>APR 26</v>
      </c>
      <c r="AB50" s="589" t="str">
        <f t="shared" si="17"/>
        <v>MAJ 26</v>
      </c>
      <c r="AC50" s="589" t="str">
        <f t="shared" si="17"/>
        <v>JUN 26</v>
      </c>
      <c r="AD50" s="589" t="str">
        <f t="shared" si="17"/>
        <v>JUL 26</v>
      </c>
      <c r="AE50" s="22" t="s">
        <v>36</v>
      </c>
      <c r="AF50" s="27"/>
      <c r="AG50" s="27"/>
      <c r="AH50" s="27"/>
      <c r="AI50" s="27"/>
      <c r="AJ50" s="27"/>
      <c r="AK50" s="27"/>
    </row>
    <row r="51" spans="1:37">
      <c r="A51" s="230"/>
      <c r="B51" s="617">
        <f t="shared" si="7"/>
        <v>51</v>
      </c>
      <c r="C51" s="256">
        <f t="shared" ref="C51:E61" si="18">(C13&lt;&gt;"")*1</f>
        <v>1</v>
      </c>
      <c r="D51" s="20">
        <f t="shared" si="18"/>
        <v>1</v>
      </c>
      <c r="E51" s="20">
        <f t="shared" si="18"/>
        <v>1</v>
      </c>
      <c r="F51" s="50" t="str">
        <f>IF(ISNUMBER(G13),"Skalatrinsløn","HK-løn")</f>
        <v>HK-løn</v>
      </c>
      <c r="G51" s="199">
        <f t="shared" ref="G51:R51" si="19">IF(G7="Ja",0,ROUND(IF(AND(G$12&gt;0,G13&gt;0),ROUND((ROUND(VLOOKUP(G13,Skalalontabel12,G11,0)*G10,0))/12,2),0)*G12*G4,2))</f>
        <v>0</v>
      </c>
      <c r="H51" s="199">
        <f t="shared" si="19"/>
        <v>0</v>
      </c>
      <c r="I51" s="199">
        <f t="shared" si="19"/>
        <v>0</v>
      </c>
      <c r="J51" s="199">
        <f t="shared" si="19"/>
        <v>0</v>
      </c>
      <c r="K51" s="199">
        <f t="shared" si="19"/>
        <v>0</v>
      </c>
      <c r="L51" s="199">
        <f t="shared" si="19"/>
        <v>0</v>
      </c>
      <c r="M51" s="199">
        <f t="shared" si="19"/>
        <v>0</v>
      </c>
      <c r="N51" s="199">
        <f t="shared" si="19"/>
        <v>0</v>
      </c>
      <c r="O51" s="199">
        <f t="shared" si="19"/>
        <v>0</v>
      </c>
      <c r="P51" s="199">
        <f t="shared" si="19"/>
        <v>0</v>
      </c>
      <c r="Q51" s="199">
        <f t="shared" si="19"/>
        <v>0</v>
      </c>
      <c r="R51" s="199">
        <f t="shared" si="19"/>
        <v>0</v>
      </c>
      <c r="S51" s="591">
        <f t="shared" ref="S51:AD51" si="20">ROUND(IF(AND(S$12&gt;0,S13&gt;0),ROUND((ROUND(VLOOKUP(S13,Skalalontabel12,S11,0)*S10,0))/12,2),0)*S12*S4,2)</f>
        <v>0</v>
      </c>
      <c r="T51" s="591">
        <f t="shared" si="20"/>
        <v>0</v>
      </c>
      <c r="U51" s="591">
        <f t="shared" si="20"/>
        <v>0</v>
      </c>
      <c r="V51" s="591">
        <f t="shared" si="20"/>
        <v>0</v>
      </c>
      <c r="W51" s="591">
        <f t="shared" si="20"/>
        <v>0</v>
      </c>
      <c r="X51" s="591">
        <f t="shared" si="20"/>
        <v>0</v>
      </c>
      <c r="Y51" s="591">
        <f t="shared" si="20"/>
        <v>0</v>
      </c>
      <c r="Z51" s="591">
        <f t="shared" si="20"/>
        <v>0</v>
      </c>
      <c r="AA51" s="591">
        <f t="shared" si="20"/>
        <v>0</v>
      </c>
      <c r="AB51" s="591">
        <f t="shared" si="20"/>
        <v>0</v>
      </c>
      <c r="AC51" s="591">
        <f t="shared" si="20"/>
        <v>0</v>
      </c>
      <c r="AD51" s="591">
        <f t="shared" si="20"/>
        <v>0</v>
      </c>
      <c r="AE51" s="41">
        <f t="shared" ref="AE51:AE91" si="21">SUM(G51:R51)</f>
        <v>0</v>
      </c>
      <c r="AF51" s="27"/>
      <c r="AG51" s="27"/>
      <c r="AH51" s="27"/>
      <c r="AI51" s="27"/>
      <c r="AJ51" s="27"/>
      <c r="AK51" s="27"/>
    </row>
    <row r="52" spans="1:37">
      <c r="A52" s="231"/>
      <c r="B52" s="617">
        <f t="shared" si="7"/>
        <v>52</v>
      </c>
      <c r="C52" s="249">
        <f t="shared" si="18"/>
        <v>1</v>
      </c>
      <c r="D52" s="1">
        <f t="shared" si="18"/>
        <v>1</v>
      </c>
      <c r="E52" s="1">
        <f t="shared" si="18"/>
        <v>1</v>
      </c>
      <c r="F52" s="51" t="s">
        <v>292</v>
      </c>
      <c r="G52" s="200">
        <f t="shared" ref="G52:R52" si="22">IF(G7="Ja",0,ROUND(IF(G14&gt;0,G14/12)*IF($D14&lt;&gt;"",G$12,1)*IF($E14&lt;&gt;"",G$10,1)*G4,2))</f>
        <v>0</v>
      </c>
      <c r="H52" s="200">
        <f t="shared" si="22"/>
        <v>0</v>
      </c>
      <c r="I52" s="200">
        <f t="shared" si="22"/>
        <v>0</v>
      </c>
      <c r="J52" s="200">
        <f t="shared" si="22"/>
        <v>0</v>
      </c>
      <c r="K52" s="200">
        <f t="shared" si="22"/>
        <v>0</v>
      </c>
      <c r="L52" s="200">
        <f t="shared" si="22"/>
        <v>0</v>
      </c>
      <c r="M52" s="200">
        <f t="shared" si="22"/>
        <v>0</v>
      </c>
      <c r="N52" s="200">
        <f t="shared" si="22"/>
        <v>0</v>
      </c>
      <c r="O52" s="200">
        <f t="shared" si="22"/>
        <v>0</v>
      </c>
      <c r="P52" s="200">
        <f t="shared" si="22"/>
        <v>0</v>
      </c>
      <c r="Q52" s="200">
        <f t="shared" si="22"/>
        <v>0</v>
      </c>
      <c r="R52" s="200">
        <f t="shared" si="22"/>
        <v>0</v>
      </c>
      <c r="S52" s="592">
        <f t="shared" ref="S52:AD53" si="23">ROUND(IF(S14&gt;0,S14/12)*IF($D14&lt;&gt;"",S$12,1)*IF($E14&lt;&gt;"",S$10,1)*S4,2)</f>
        <v>0</v>
      </c>
      <c r="T52" s="592">
        <f t="shared" si="23"/>
        <v>0</v>
      </c>
      <c r="U52" s="592">
        <f t="shared" si="23"/>
        <v>0</v>
      </c>
      <c r="V52" s="592">
        <f t="shared" si="23"/>
        <v>0</v>
      </c>
      <c r="W52" s="592">
        <f t="shared" si="23"/>
        <v>0</v>
      </c>
      <c r="X52" s="592">
        <f t="shared" si="23"/>
        <v>0</v>
      </c>
      <c r="Y52" s="592">
        <f t="shared" si="23"/>
        <v>0</v>
      </c>
      <c r="Z52" s="592">
        <f t="shared" si="23"/>
        <v>0</v>
      </c>
      <c r="AA52" s="592">
        <f t="shared" si="23"/>
        <v>0</v>
      </c>
      <c r="AB52" s="592">
        <f t="shared" si="23"/>
        <v>0</v>
      </c>
      <c r="AC52" s="592">
        <f t="shared" si="23"/>
        <v>0</v>
      </c>
      <c r="AD52" s="592">
        <f t="shared" si="23"/>
        <v>0</v>
      </c>
      <c r="AE52" s="38">
        <f t="shared" si="21"/>
        <v>0</v>
      </c>
      <c r="AF52" s="27"/>
      <c r="AG52" s="27"/>
      <c r="AH52" s="27"/>
      <c r="AI52" s="27"/>
      <c r="AJ52" s="27"/>
      <c r="AK52" s="27"/>
    </row>
    <row r="53" spans="1:37">
      <c r="A53" s="231"/>
      <c r="B53" s="617">
        <f t="shared" si="7"/>
        <v>53</v>
      </c>
      <c r="C53" s="249">
        <f t="shared" si="18"/>
        <v>1</v>
      </c>
      <c r="D53" s="1">
        <f t="shared" si="18"/>
        <v>1</v>
      </c>
      <c r="E53" s="1">
        <f t="shared" si="18"/>
        <v>1</v>
      </c>
      <c r="F53" s="51" t="s">
        <v>293</v>
      </c>
      <c r="G53" s="200">
        <f>IF(G7="Ja",0,ROUND(IF(G15&gt;0,G15/12)*IF($D15&lt;&gt;"",G$12,1)*IF($E15&lt;&gt;"",G$10,1)*G4,2))</f>
        <v>0</v>
      </c>
      <c r="H53" s="200">
        <f>IF(H7="Ja",0,ROUND(IF(H15&gt;0,H15/12)*IF($D15&lt;&gt;"",H$12,1)*IF($E15&lt;&gt;"",H$10,1)*H4,2))</f>
        <v>0</v>
      </c>
      <c r="I53" s="200">
        <f t="shared" ref="I53:R53" si="24">IF(I7="Ja",0,ROUND(IF(I15&gt;0,I15/12)*IF($D15&lt;&gt;"",I$12,1)*IF($E15&lt;&gt;"",I$10,1)*I4,2))</f>
        <v>0</v>
      </c>
      <c r="J53" s="200">
        <f t="shared" si="24"/>
        <v>0</v>
      </c>
      <c r="K53" s="200">
        <f t="shared" si="24"/>
        <v>0</v>
      </c>
      <c r="L53" s="200">
        <f t="shared" si="24"/>
        <v>0</v>
      </c>
      <c r="M53" s="200">
        <f t="shared" si="24"/>
        <v>0</v>
      </c>
      <c r="N53" s="200">
        <f t="shared" si="24"/>
        <v>0</v>
      </c>
      <c r="O53" s="200">
        <f t="shared" si="24"/>
        <v>0</v>
      </c>
      <c r="P53" s="200">
        <f t="shared" si="24"/>
        <v>0</v>
      </c>
      <c r="Q53" s="200">
        <f t="shared" si="24"/>
        <v>0</v>
      </c>
      <c r="R53" s="200">
        <f t="shared" si="24"/>
        <v>0</v>
      </c>
      <c r="S53" s="592">
        <f t="shared" si="23"/>
        <v>0</v>
      </c>
      <c r="T53" s="592">
        <f t="shared" si="23"/>
        <v>0</v>
      </c>
      <c r="U53" s="592">
        <f t="shared" si="23"/>
        <v>0</v>
      </c>
      <c r="V53" s="592">
        <f t="shared" si="23"/>
        <v>0</v>
      </c>
      <c r="W53" s="592">
        <f t="shared" si="23"/>
        <v>0</v>
      </c>
      <c r="X53" s="592">
        <f t="shared" si="23"/>
        <v>0</v>
      </c>
      <c r="Y53" s="592">
        <f t="shared" si="23"/>
        <v>0</v>
      </c>
      <c r="Z53" s="592">
        <f t="shared" si="23"/>
        <v>0</v>
      </c>
      <c r="AA53" s="592">
        <f t="shared" si="23"/>
        <v>0</v>
      </c>
      <c r="AB53" s="592">
        <f t="shared" si="23"/>
        <v>0</v>
      </c>
      <c r="AC53" s="592">
        <f t="shared" si="23"/>
        <v>0</v>
      </c>
      <c r="AD53" s="592">
        <f t="shared" si="23"/>
        <v>0</v>
      </c>
      <c r="AE53" s="38">
        <f t="shared" ref="AE53" si="25">SUM(G53:R53)</f>
        <v>0</v>
      </c>
      <c r="AF53" s="27"/>
      <c r="AG53" s="27"/>
      <c r="AH53" s="27"/>
      <c r="AI53" s="27"/>
      <c r="AJ53" s="27"/>
      <c r="AK53" s="27"/>
    </row>
    <row r="54" spans="1:37">
      <c r="A54" s="231"/>
      <c r="B54" s="617">
        <f t="shared" si="7"/>
        <v>54</v>
      </c>
      <c r="C54" s="249">
        <f t="shared" si="18"/>
        <v>1</v>
      </c>
      <c r="D54" s="1">
        <f t="shared" si="18"/>
        <v>0</v>
      </c>
      <c r="E54" s="1">
        <f t="shared" si="18"/>
        <v>1</v>
      </c>
      <c r="F54" s="51" t="s">
        <v>177</v>
      </c>
      <c r="G54" s="200">
        <f t="shared" ref="G54:R54" si="26">IF(G7="Ja",0,ROUND(IF(AND(G$12&gt;0,G16&gt;0),G16/12)*IF($D16&lt;&gt;"",G$12,1)*IF($E16&lt;&gt;"",G$10,1)*G4,2))</f>
        <v>0</v>
      </c>
      <c r="H54" s="200">
        <f t="shared" si="26"/>
        <v>0</v>
      </c>
      <c r="I54" s="200">
        <f t="shared" si="26"/>
        <v>0</v>
      </c>
      <c r="J54" s="200">
        <f t="shared" si="26"/>
        <v>0</v>
      </c>
      <c r="K54" s="200">
        <f t="shared" si="26"/>
        <v>0</v>
      </c>
      <c r="L54" s="200">
        <f t="shared" si="26"/>
        <v>0</v>
      </c>
      <c r="M54" s="200">
        <f t="shared" si="26"/>
        <v>0</v>
      </c>
      <c r="N54" s="200">
        <f t="shared" si="26"/>
        <v>0</v>
      </c>
      <c r="O54" s="200">
        <f t="shared" si="26"/>
        <v>0</v>
      </c>
      <c r="P54" s="200">
        <f t="shared" si="26"/>
        <v>0</v>
      </c>
      <c r="Q54" s="200">
        <f t="shared" si="26"/>
        <v>0</v>
      </c>
      <c r="R54" s="200">
        <f t="shared" si="26"/>
        <v>0</v>
      </c>
      <c r="S54" s="592">
        <f t="shared" ref="S54:AD54" si="27">ROUND(IF(AND(S$12&gt;0,S16&gt;0),S16/12)*IF($D16&lt;&gt;"",S$12,1)*IF($E16&lt;&gt;"",S$10,1)*S4,2)</f>
        <v>0</v>
      </c>
      <c r="T54" s="592">
        <f t="shared" si="27"/>
        <v>0</v>
      </c>
      <c r="U54" s="592">
        <f t="shared" si="27"/>
        <v>0</v>
      </c>
      <c r="V54" s="592">
        <f t="shared" si="27"/>
        <v>0</v>
      </c>
      <c r="W54" s="592">
        <f t="shared" si="27"/>
        <v>0</v>
      </c>
      <c r="X54" s="592">
        <f t="shared" si="27"/>
        <v>0</v>
      </c>
      <c r="Y54" s="592">
        <f t="shared" si="27"/>
        <v>0</v>
      </c>
      <c r="Z54" s="592">
        <f t="shared" si="27"/>
        <v>0</v>
      </c>
      <c r="AA54" s="592">
        <f t="shared" si="27"/>
        <v>0</v>
      </c>
      <c r="AB54" s="592">
        <f t="shared" si="27"/>
        <v>0</v>
      </c>
      <c r="AC54" s="592">
        <f t="shared" si="27"/>
        <v>0</v>
      </c>
      <c r="AD54" s="592">
        <f t="shared" si="27"/>
        <v>0</v>
      </c>
      <c r="AE54" s="38">
        <f t="shared" si="21"/>
        <v>0</v>
      </c>
      <c r="AF54" s="27"/>
      <c r="AG54" s="27"/>
      <c r="AH54" s="27"/>
      <c r="AI54" s="27"/>
      <c r="AJ54" s="27"/>
      <c r="AK54" s="27"/>
    </row>
    <row r="55" spans="1:37">
      <c r="A55" s="231"/>
      <c r="B55" s="617">
        <f t="shared" si="7"/>
        <v>55</v>
      </c>
      <c r="C55" s="249">
        <f t="shared" si="18"/>
        <v>1</v>
      </c>
      <c r="D55" s="1">
        <f t="shared" si="18"/>
        <v>0</v>
      </c>
      <c r="E55" s="1">
        <f t="shared" si="18"/>
        <v>1</v>
      </c>
      <c r="F55" s="51" t="s">
        <v>185</v>
      </c>
      <c r="G55" s="200">
        <f t="shared" ref="G55:R55" si="28">IF(G7="Ja",0,ROUND(IF(AND(G$12&gt;0,G17&gt;0),G17/12)*IF($D17&lt;&gt;"",G$12,1)*IF($E17&lt;&gt;"",G$10,1)*G4,2))</f>
        <v>0</v>
      </c>
      <c r="H55" s="200">
        <f t="shared" si="28"/>
        <v>0</v>
      </c>
      <c r="I55" s="200">
        <f t="shared" si="28"/>
        <v>0</v>
      </c>
      <c r="J55" s="200">
        <f t="shared" si="28"/>
        <v>0</v>
      </c>
      <c r="K55" s="200">
        <f t="shared" si="28"/>
        <v>0</v>
      </c>
      <c r="L55" s="200">
        <f t="shared" si="28"/>
        <v>0</v>
      </c>
      <c r="M55" s="200">
        <f t="shared" si="28"/>
        <v>0</v>
      </c>
      <c r="N55" s="200">
        <f t="shared" si="28"/>
        <v>0</v>
      </c>
      <c r="O55" s="200">
        <f t="shared" si="28"/>
        <v>0</v>
      </c>
      <c r="P55" s="200">
        <f t="shared" si="28"/>
        <v>0</v>
      </c>
      <c r="Q55" s="200">
        <f t="shared" si="28"/>
        <v>0</v>
      </c>
      <c r="R55" s="200">
        <f t="shared" si="28"/>
        <v>0</v>
      </c>
      <c r="S55" s="592">
        <f t="shared" ref="S55:AD55" si="29">ROUND(IF(AND(S$12&gt;0,S17&gt;0),S17/12)*IF($D17&lt;&gt;"",S$12,1)*IF($E17&lt;&gt;"",S$10,1)*S4,2)</f>
        <v>0</v>
      </c>
      <c r="T55" s="592">
        <f t="shared" si="29"/>
        <v>0</v>
      </c>
      <c r="U55" s="592">
        <f t="shared" si="29"/>
        <v>0</v>
      </c>
      <c r="V55" s="592">
        <f t="shared" si="29"/>
        <v>0</v>
      </c>
      <c r="W55" s="592">
        <f t="shared" si="29"/>
        <v>0</v>
      </c>
      <c r="X55" s="592">
        <f t="shared" si="29"/>
        <v>0</v>
      </c>
      <c r="Y55" s="592">
        <f t="shared" si="29"/>
        <v>0</v>
      </c>
      <c r="Z55" s="592">
        <f t="shared" si="29"/>
        <v>0</v>
      </c>
      <c r="AA55" s="592">
        <f t="shared" si="29"/>
        <v>0</v>
      </c>
      <c r="AB55" s="592">
        <f t="shared" si="29"/>
        <v>0</v>
      </c>
      <c r="AC55" s="592">
        <f t="shared" si="29"/>
        <v>0</v>
      </c>
      <c r="AD55" s="592">
        <f t="shared" si="29"/>
        <v>0</v>
      </c>
      <c r="AE55" s="38">
        <f t="shared" si="21"/>
        <v>0</v>
      </c>
      <c r="AF55" s="27"/>
      <c r="AG55" s="27"/>
      <c r="AH55" s="27"/>
      <c r="AI55" s="27"/>
      <c r="AJ55" s="27"/>
      <c r="AK55" s="27"/>
    </row>
    <row r="56" spans="1:37">
      <c r="A56" s="231"/>
      <c r="B56" s="617">
        <f t="shared" si="7"/>
        <v>56</v>
      </c>
      <c r="C56" s="249">
        <f t="shared" si="18"/>
        <v>1</v>
      </c>
      <c r="D56" s="1">
        <f t="shared" si="18"/>
        <v>0</v>
      </c>
      <c r="E56" s="1">
        <f t="shared" si="18"/>
        <v>1</v>
      </c>
      <c r="F56" s="51" t="s">
        <v>57</v>
      </c>
      <c r="G56" s="200">
        <f t="shared" ref="G56:R56" si="30">IF(G7="Ja",0,ROUND(IF(AND(G$12&gt;0,G18&gt;0),G18/12)*IF($D18&lt;&gt;"",G$12,1)*IF($E18&lt;&gt;"",G$10,1)*G4,2))</f>
        <v>0</v>
      </c>
      <c r="H56" s="200">
        <f t="shared" si="30"/>
        <v>0</v>
      </c>
      <c r="I56" s="200">
        <f t="shared" si="30"/>
        <v>0</v>
      </c>
      <c r="J56" s="200">
        <f t="shared" si="30"/>
        <v>0</v>
      </c>
      <c r="K56" s="200">
        <f t="shared" si="30"/>
        <v>0</v>
      </c>
      <c r="L56" s="200">
        <f t="shared" si="30"/>
        <v>0</v>
      </c>
      <c r="M56" s="200">
        <f t="shared" si="30"/>
        <v>0</v>
      </c>
      <c r="N56" s="200">
        <f t="shared" si="30"/>
        <v>0</v>
      </c>
      <c r="O56" s="200">
        <f t="shared" si="30"/>
        <v>0</v>
      </c>
      <c r="P56" s="200">
        <f t="shared" si="30"/>
        <v>0</v>
      </c>
      <c r="Q56" s="200">
        <f t="shared" si="30"/>
        <v>0</v>
      </c>
      <c r="R56" s="200">
        <f t="shared" si="30"/>
        <v>0</v>
      </c>
      <c r="S56" s="592">
        <f t="shared" ref="S56:AD56" si="31">ROUND(IF(AND(S$12&gt;0,S18&gt;0),S18/12)*IF($D18&lt;&gt;"",S$12,1)*IF($E18&lt;&gt;"",S$10,1)*S4,2)</f>
        <v>0</v>
      </c>
      <c r="T56" s="592">
        <f t="shared" si="31"/>
        <v>0</v>
      </c>
      <c r="U56" s="592">
        <f t="shared" si="31"/>
        <v>0</v>
      </c>
      <c r="V56" s="592">
        <f t="shared" si="31"/>
        <v>0</v>
      </c>
      <c r="W56" s="592">
        <f t="shared" si="31"/>
        <v>0</v>
      </c>
      <c r="X56" s="592">
        <f t="shared" si="31"/>
        <v>0</v>
      </c>
      <c r="Y56" s="592">
        <f t="shared" si="31"/>
        <v>0</v>
      </c>
      <c r="Z56" s="592">
        <f t="shared" si="31"/>
        <v>0</v>
      </c>
      <c r="AA56" s="592">
        <f t="shared" si="31"/>
        <v>0</v>
      </c>
      <c r="AB56" s="592">
        <f t="shared" si="31"/>
        <v>0</v>
      </c>
      <c r="AC56" s="592">
        <f t="shared" si="31"/>
        <v>0</v>
      </c>
      <c r="AD56" s="592">
        <f t="shared" si="31"/>
        <v>0</v>
      </c>
      <c r="AE56" s="38">
        <f t="shared" si="21"/>
        <v>0</v>
      </c>
      <c r="AF56" s="27"/>
      <c r="AG56" s="27"/>
      <c r="AH56" s="27"/>
      <c r="AI56" s="27"/>
      <c r="AJ56" s="27"/>
      <c r="AK56" s="27"/>
    </row>
    <row r="57" spans="1:37">
      <c r="A57" s="231"/>
      <c r="B57" s="617">
        <f t="shared" si="7"/>
        <v>57</v>
      </c>
      <c r="C57" s="249">
        <f t="shared" si="18"/>
        <v>1</v>
      </c>
      <c r="D57" s="1">
        <f t="shared" si="18"/>
        <v>0</v>
      </c>
      <c r="E57" s="1">
        <f t="shared" si="18"/>
        <v>1</v>
      </c>
      <c r="F57" s="51" t="s">
        <v>58</v>
      </c>
      <c r="G57" s="200">
        <f t="shared" ref="G57:R57" si="32">IF(G7="Ja",0,ROUND(IF(AND(G$12&gt;0,G19&gt;0),G19/12)*IF($D19&lt;&gt;"",G$12,1)*IF($E19&lt;&gt;"",G$10,1)*G4,2))</f>
        <v>0</v>
      </c>
      <c r="H57" s="200">
        <f t="shared" si="32"/>
        <v>0</v>
      </c>
      <c r="I57" s="200">
        <f t="shared" si="32"/>
        <v>0</v>
      </c>
      <c r="J57" s="200">
        <f t="shared" si="32"/>
        <v>0</v>
      </c>
      <c r="K57" s="200">
        <f t="shared" si="32"/>
        <v>0</v>
      </c>
      <c r="L57" s="200">
        <f t="shared" si="32"/>
        <v>0</v>
      </c>
      <c r="M57" s="200">
        <f t="shared" si="32"/>
        <v>0</v>
      </c>
      <c r="N57" s="200">
        <f t="shared" si="32"/>
        <v>0</v>
      </c>
      <c r="O57" s="200">
        <f t="shared" si="32"/>
        <v>0</v>
      </c>
      <c r="P57" s="200">
        <f t="shared" si="32"/>
        <v>0</v>
      </c>
      <c r="Q57" s="200">
        <f t="shared" si="32"/>
        <v>0</v>
      </c>
      <c r="R57" s="200">
        <f t="shared" si="32"/>
        <v>0</v>
      </c>
      <c r="S57" s="592">
        <f t="shared" ref="S57:AD57" si="33">ROUND(IF(AND(S$12&gt;0,S19&gt;0),S19/12)*IF($D19&lt;&gt;"",S$12,1)*IF($E19&lt;&gt;"",S$10,1)*S4,2)</f>
        <v>0</v>
      </c>
      <c r="T57" s="592">
        <f t="shared" si="33"/>
        <v>0</v>
      </c>
      <c r="U57" s="592">
        <f t="shared" si="33"/>
        <v>0</v>
      </c>
      <c r="V57" s="592">
        <f t="shared" si="33"/>
        <v>0</v>
      </c>
      <c r="W57" s="592">
        <f t="shared" si="33"/>
        <v>0</v>
      </c>
      <c r="X57" s="592">
        <f t="shared" si="33"/>
        <v>0</v>
      </c>
      <c r="Y57" s="592">
        <f t="shared" si="33"/>
        <v>0</v>
      </c>
      <c r="Z57" s="592">
        <f t="shared" si="33"/>
        <v>0</v>
      </c>
      <c r="AA57" s="592">
        <f t="shared" si="33"/>
        <v>0</v>
      </c>
      <c r="AB57" s="592">
        <f t="shared" si="33"/>
        <v>0</v>
      </c>
      <c r="AC57" s="592">
        <f t="shared" si="33"/>
        <v>0</v>
      </c>
      <c r="AD57" s="592">
        <f t="shared" si="33"/>
        <v>0</v>
      </c>
      <c r="AE57" s="38">
        <f t="shared" si="21"/>
        <v>0</v>
      </c>
      <c r="AF57" s="27"/>
      <c r="AG57" s="27"/>
      <c r="AH57" s="27"/>
      <c r="AI57" s="27"/>
      <c r="AJ57" s="27"/>
      <c r="AK57" s="27"/>
    </row>
    <row r="58" spans="1:37">
      <c r="A58" s="231"/>
      <c r="B58" s="617">
        <f t="shared" si="7"/>
        <v>58</v>
      </c>
      <c r="C58" s="249">
        <f t="shared" si="18"/>
        <v>1</v>
      </c>
      <c r="D58" s="1">
        <f t="shared" si="18"/>
        <v>1</v>
      </c>
      <c r="E58" s="1">
        <f t="shared" si="18"/>
        <v>1</v>
      </c>
      <c r="F58" s="51" t="s">
        <v>59</v>
      </c>
      <c r="G58" s="200">
        <f t="shared" ref="G58:R58" si="34">IF(G7="Ja",0,ROUND(IF(AND(G$12&gt;0,G20&gt;0),G20/12)*IF($D20&lt;&gt;"",G$12,1)*IF($E20&lt;&gt;"",G$10,1)*G4,2))</f>
        <v>0</v>
      </c>
      <c r="H58" s="200">
        <f t="shared" si="34"/>
        <v>0</v>
      </c>
      <c r="I58" s="200">
        <f t="shared" si="34"/>
        <v>0</v>
      </c>
      <c r="J58" s="200">
        <f t="shared" si="34"/>
        <v>0</v>
      </c>
      <c r="K58" s="200">
        <f t="shared" si="34"/>
        <v>0</v>
      </c>
      <c r="L58" s="200">
        <f t="shared" si="34"/>
        <v>0</v>
      </c>
      <c r="M58" s="200">
        <f t="shared" si="34"/>
        <v>0</v>
      </c>
      <c r="N58" s="200">
        <f t="shared" si="34"/>
        <v>0</v>
      </c>
      <c r="O58" s="200">
        <f t="shared" si="34"/>
        <v>0</v>
      </c>
      <c r="P58" s="200">
        <f t="shared" si="34"/>
        <v>0</v>
      </c>
      <c r="Q58" s="200">
        <f t="shared" si="34"/>
        <v>0</v>
      </c>
      <c r="R58" s="200">
        <f t="shared" si="34"/>
        <v>0</v>
      </c>
      <c r="S58" s="592">
        <f t="shared" ref="S58:AD58" si="35">ROUND(IF(AND(S$12&gt;0,S20&gt;0),S20/12)*IF($D20&lt;&gt;"",S$12,1)*IF($E20&lt;&gt;"",S$10,1)*S4,2)</f>
        <v>0</v>
      </c>
      <c r="T58" s="592">
        <f t="shared" si="35"/>
        <v>0</v>
      </c>
      <c r="U58" s="592">
        <f t="shared" si="35"/>
        <v>0</v>
      </c>
      <c r="V58" s="592">
        <f t="shared" si="35"/>
        <v>0</v>
      </c>
      <c r="W58" s="592">
        <f t="shared" si="35"/>
        <v>0</v>
      </c>
      <c r="X58" s="592">
        <f t="shared" si="35"/>
        <v>0</v>
      </c>
      <c r="Y58" s="592">
        <f t="shared" si="35"/>
        <v>0</v>
      </c>
      <c r="Z58" s="592">
        <f t="shared" si="35"/>
        <v>0</v>
      </c>
      <c r="AA58" s="592">
        <f t="shared" si="35"/>
        <v>0</v>
      </c>
      <c r="AB58" s="592">
        <f t="shared" si="35"/>
        <v>0</v>
      </c>
      <c r="AC58" s="592">
        <f t="shared" si="35"/>
        <v>0</v>
      </c>
      <c r="AD58" s="592">
        <f t="shared" si="35"/>
        <v>0</v>
      </c>
      <c r="AE58" s="38">
        <f t="shared" si="21"/>
        <v>0</v>
      </c>
      <c r="AF58" s="27"/>
      <c r="AG58" s="27"/>
      <c r="AH58" s="27"/>
      <c r="AI58" s="27"/>
      <c r="AJ58" s="27"/>
      <c r="AK58" s="27"/>
    </row>
    <row r="59" spans="1:37">
      <c r="A59" s="231"/>
      <c r="B59" s="617">
        <f t="shared" si="7"/>
        <v>59</v>
      </c>
      <c r="C59" s="249">
        <f t="shared" si="18"/>
        <v>1</v>
      </c>
      <c r="D59" s="1">
        <f t="shared" si="18"/>
        <v>1</v>
      </c>
      <c r="E59" s="1">
        <f t="shared" si="18"/>
        <v>1</v>
      </c>
      <c r="F59" s="51" t="s">
        <v>60</v>
      </c>
      <c r="G59" s="200">
        <f t="shared" ref="G59:R59" si="36">IF(G7="Ja",0,ROUND(IF(AND(G$12&gt;0,G21&gt;0),G21/12)*IF($D21&lt;&gt;"",G$12,1)*IF($E21&lt;&gt;"",G$10,1)*G4,2))</f>
        <v>0</v>
      </c>
      <c r="H59" s="200">
        <f t="shared" si="36"/>
        <v>0</v>
      </c>
      <c r="I59" s="200">
        <f t="shared" si="36"/>
        <v>0</v>
      </c>
      <c r="J59" s="200">
        <f t="shared" si="36"/>
        <v>0</v>
      </c>
      <c r="K59" s="200">
        <f t="shared" si="36"/>
        <v>0</v>
      </c>
      <c r="L59" s="200">
        <f t="shared" si="36"/>
        <v>0</v>
      </c>
      <c r="M59" s="200">
        <f t="shared" si="36"/>
        <v>0</v>
      </c>
      <c r="N59" s="200">
        <f t="shared" si="36"/>
        <v>0</v>
      </c>
      <c r="O59" s="200">
        <f t="shared" si="36"/>
        <v>0</v>
      </c>
      <c r="P59" s="200">
        <f t="shared" si="36"/>
        <v>0</v>
      </c>
      <c r="Q59" s="200">
        <f t="shared" si="36"/>
        <v>0</v>
      </c>
      <c r="R59" s="200">
        <f t="shared" si="36"/>
        <v>0</v>
      </c>
      <c r="S59" s="592">
        <f t="shared" ref="S59:AD59" si="37">ROUND(IF(AND(S$12&gt;0,S21&gt;0),S21/12)*IF($D21&lt;&gt;"",S$12,1)*IF($E21&lt;&gt;"",S$10,1)*S4,2)</f>
        <v>0</v>
      </c>
      <c r="T59" s="592">
        <f t="shared" si="37"/>
        <v>0</v>
      </c>
      <c r="U59" s="592">
        <f t="shared" si="37"/>
        <v>0</v>
      </c>
      <c r="V59" s="592">
        <f t="shared" si="37"/>
        <v>0</v>
      </c>
      <c r="W59" s="592">
        <f t="shared" si="37"/>
        <v>0</v>
      </c>
      <c r="X59" s="592">
        <f t="shared" si="37"/>
        <v>0</v>
      </c>
      <c r="Y59" s="592">
        <f t="shared" si="37"/>
        <v>0</v>
      </c>
      <c r="Z59" s="592">
        <f t="shared" si="37"/>
        <v>0</v>
      </c>
      <c r="AA59" s="592">
        <f t="shared" si="37"/>
        <v>0</v>
      </c>
      <c r="AB59" s="592">
        <f t="shared" si="37"/>
        <v>0</v>
      </c>
      <c r="AC59" s="592">
        <f t="shared" si="37"/>
        <v>0</v>
      </c>
      <c r="AD59" s="592">
        <f t="shared" si="37"/>
        <v>0</v>
      </c>
      <c r="AE59" s="38">
        <f t="shared" si="21"/>
        <v>0</v>
      </c>
      <c r="AF59" s="27"/>
      <c r="AG59" s="27"/>
      <c r="AH59" s="27"/>
      <c r="AI59" s="27"/>
      <c r="AJ59" s="27"/>
      <c r="AK59" s="27"/>
    </row>
    <row r="60" spans="1:37">
      <c r="A60" s="231"/>
      <c r="B60" s="617">
        <f t="shared" si="7"/>
        <v>60</v>
      </c>
      <c r="C60" s="249">
        <f t="shared" si="18"/>
        <v>1</v>
      </c>
      <c r="D60" s="1">
        <f t="shared" si="18"/>
        <v>1</v>
      </c>
      <c r="E60" s="1">
        <f t="shared" si="18"/>
        <v>1</v>
      </c>
      <c r="F60" s="51" t="s">
        <v>61</v>
      </c>
      <c r="G60" s="200">
        <f t="shared" ref="G60:R60" si="38">IF(G7="Ja",0,ROUND(IF(AND(G$12&gt;0,G22&gt;0),G22/12)*IF($D22&lt;&gt;"",G$12,1)*IF($E22&lt;&gt;"",G$10,1)*G$4,2))</f>
        <v>0</v>
      </c>
      <c r="H60" s="200">
        <f t="shared" si="38"/>
        <v>0</v>
      </c>
      <c r="I60" s="200">
        <f t="shared" si="38"/>
        <v>0</v>
      </c>
      <c r="J60" s="200">
        <f t="shared" si="38"/>
        <v>0</v>
      </c>
      <c r="K60" s="200">
        <f t="shared" si="38"/>
        <v>0</v>
      </c>
      <c r="L60" s="200">
        <f t="shared" si="38"/>
        <v>0</v>
      </c>
      <c r="M60" s="200">
        <f t="shared" si="38"/>
        <v>0</v>
      </c>
      <c r="N60" s="200">
        <f t="shared" si="38"/>
        <v>0</v>
      </c>
      <c r="O60" s="200">
        <f t="shared" si="38"/>
        <v>0</v>
      </c>
      <c r="P60" s="200">
        <f t="shared" si="38"/>
        <v>0</v>
      </c>
      <c r="Q60" s="200">
        <f t="shared" si="38"/>
        <v>0</v>
      </c>
      <c r="R60" s="200">
        <f t="shared" si="38"/>
        <v>0</v>
      </c>
      <c r="S60" s="592">
        <f t="shared" ref="S60:AD61" si="39">ROUND(IF(AND(S$12&gt;0,S22&gt;0),S22/12)*IF($D22&lt;&gt;"",S$12,1)*IF($E22&lt;&gt;"",S$10,1)*S$4,2)</f>
        <v>0</v>
      </c>
      <c r="T60" s="592">
        <f t="shared" si="39"/>
        <v>0</v>
      </c>
      <c r="U60" s="592">
        <f t="shared" si="39"/>
        <v>0</v>
      </c>
      <c r="V60" s="592">
        <f t="shared" si="39"/>
        <v>0</v>
      </c>
      <c r="W60" s="592">
        <f t="shared" si="39"/>
        <v>0</v>
      </c>
      <c r="X60" s="592">
        <f t="shared" si="39"/>
        <v>0</v>
      </c>
      <c r="Y60" s="592">
        <f t="shared" si="39"/>
        <v>0</v>
      </c>
      <c r="Z60" s="592">
        <f t="shared" si="39"/>
        <v>0</v>
      </c>
      <c r="AA60" s="592">
        <f t="shared" si="39"/>
        <v>0</v>
      </c>
      <c r="AB60" s="592">
        <f t="shared" si="39"/>
        <v>0</v>
      </c>
      <c r="AC60" s="592">
        <f t="shared" si="39"/>
        <v>0</v>
      </c>
      <c r="AD60" s="592">
        <f t="shared" si="39"/>
        <v>0</v>
      </c>
      <c r="AE60" s="38">
        <f t="shared" si="21"/>
        <v>0</v>
      </c>
      <c r="AF60" s="27"/>
      <c r="AG60" s="27"/>
      <c r="AH60" s="27"/>
      <c r="AI60" s="27"/>
      <c r="AJ60" s="27"/>
      <c r="AK60" s="27"/>
    </row>
    <row r="61" spans="1:37">
      <c r="A61" s="231"/>
      <c r="B61" s="617">
        <f t="shared" si="7"/>
        <v>61</v>
      </c>
      <c r="C61" s="249">
        <f t="shared" si="18"/>
        <v>1</v>
      </c>
      <c r="D61" s="1">
        <f t="shared" si="18"/>
        <v>1</v>
      </c>
      <c r="E61" s="1">
        <f t="shared" si="18"/>
        <v>1</v>
      </c>
      <c r="F61" s="51" t="s">
        <v>130</v>
      </c>
      <c r="G61" s="200">
        <f t="shared" ref="G61:R61" si="40">IF(G7="Ja",0,ROUND(IF(AND(G$12&gt;0,G23&gt;0),G23/12)*IF($D23&lt;&gt;"",G$12,1)*IF($E23&lt;&gt;"",G$10,1)*G$4,2))</f>
        <v>0</v>
      </c>
      <c r="H61" s="200">
        <f t="shared" si="40"/>
        <v>0</v>
      </c>
      <c r="I61" s="200">
        <f t="shared" si="40"/>
        <v>0</v>
      </c>
      <c r="J61" s="200">
        <f t="shared" si="40"/>
        <v>0</v>
      </c>
      <c r="K61" s="200">
        <f t="shared" si="40"/>
        <v>0</v>
      </c>
      <c r="L61" s="200">
        <f t="shared" si="40"/>
        <v>0</v>
      </c>
      <c r="M61" s="200">
        <f t="shared" si="40"/>
        <v>0</v>
      </c>
      <c r="N61" s="200">
        <f t="shared" si="40"/>
        <v>0</v>
      </c>
      <c r="O61" s="200">
        <f t="shared" si="40"/>
        <v>0</v>
      </c>
      <c r="P61" s="200">
        <f t="shared" si="40"/>
        <v>0</v>
      </c>
      <c r="Q61" s="200">
        <f t="shared" si="40"/>
        <v>0</v>
      </c>
      <c r="R61" s="200">
        <f t="shared" si="40"/>
        <v>0</v>
      </c>
      <c r="S61" s="592">
        <f t="shared" si="39"/>
        <v>0</v>
      </c>
      <c r="T61" s="592">
        <f t="shared" si="39"/>
        <v>0</v>
      </c>
      <c r="U61" s="592">
        <f t="shared" si="39"/>
        <v>0</v>
      </c>
      <c r="V61" s="592">
        <f t="shared" si="39"/>
        <v>0</v>
      </c>
      <c r="W61" s="592">
        <f t="shared" si="39"/>
        <v>0</v>
      </c>
      <c r="X61" s="592">
        <f t="shared" si="39"/>
        <v>0</v>
      </c>
      <c r="Y61" s="592">
        <f t="shared" si="39"/>
        <v>0</v>
      </c>
      <c r="Z61" s="592">
        <f t="shared" si="39"/>
        <v>0</v>
      </c>
      <c r="AA61" s="592">
        <f t="shared" si="39"/>
        <v>0</v>
      </c>
      <c r="AB61" s="592">
        <f t="shared" si="39"/>
        <v>0</v>
      </c>
      <c r="AC61" s="592">
        <f t="shared" si="39"/>
        <v>0</v>
      </c>
      <c r="AD61" s="592">
        <f t="shared" si="39"/>
        <v>0</v>
      </c>
      <c r="AE61" s="38">
        <f t="shared" si="21"/>
        <v>0</v>
      </c>
      <c r="AF61" s="27"/>
      <c r="AG61" s="27"/>
      <c r="AH61" s="27"/>
      <c r="AI61" s="27"/>
      <c r="AJ61" s="27"/>
      <c r="AK61" s="27"/>
    </row>
    <row r="62" spans="1:37">
      <c r="A62" s="231"/>
      <c r="B62" s="617">
        <f t="shared" si="7"/>
        <v>62</v>
      </c>
      <c r="C62" s="249">
        <v>1</v>
      </c>
      <c r="D62" s="1"/>
      <c r="E62" s="1"/>
      <c r="F62" s="51" t="s">
        <v>294</v>
      </c>
      <c r="G62" s="200">
        <f>IF(G8="Ja",(SUM(G51:G61)*0.8%),0)</f>
        <v>0</v>
      </c>
      <c r="H62" s="200">
        <f t="shared" ref="H62:R62" si="41">IF(H8="Ja",(SUM(H51:H61)*0.8%),0)</f>
        <v>0</v>
      </c>
      <c r="I62" s="200">
        <f t="shared" si="41"/>
        <v>0</v>
      </c>
      <c r="J62" s="200">
        <f t="shared" si="41"/>
        <v>0</v>
      </c>
      <c r="K62" s="200">
        <f t="shared" si="41"/>
        <v>0</v>
      </c>
      <c r="L62" s="200">
        <f t="shared" si="41"/>
        <v>0</v>
      </c>
      <c r="M62" s="200">
        <f t="shared" si="41"/>
        <v>0</v>
      </c>
      <c r="N62" s="200">
        <f t="shared" si="41"/>
        <v>0</v>
      </c>
      <c r="O62" s="200">
        <f t="shared" si="41"/>
        <v>0</v>
      </c>
      <c r="P62" s="200">
        <f t="shared" si="41"/>
        <v>0</v>
      </c>
      <c r="Q62" s="200">
        <f t="shared" si="41"/>
        <v>0</v>
      </c>
      <c r="R62" s="200">
        <f t="shared" si="41"/>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2">IF(H7="Ja",0,ROUND(IF(AND(H$12&gt;0,H24&gt;0),H24)*IF($D24&lt;&gt;"",H$12,1)*IF($E24&lt;&gt;"",H$10,1),2))</f>
        <v>0</v>
      </c>
      <c r="I63" s="200">
        <f t="shared" si="42"/>
        <v>0</v>
      </c>
      <c r="J63" s="200">
        <f t="shared" si="42"/>
        <v>0</v>
      </c>
      <c r="K63" s="200">
        <f t="shared" si="42"/>
        <v>0</v>
      </c>
      <c r="L63" s="200">
        <f t="shared" si="42"/>
        <v>0</v>
      </c>
      <c r="M63" s="200">
        <f t="shared" si="42"/>
        <v>0</v>
      </c>
      <c r="N63" s="200">
        <f t="shared" si="42"/>
        <v>0</v>
      </c>
      <c r="O63" s="200">
        <f t="shared" si="42"/>
        <v>0</v>
      </c>
      <c r="P63" s="200">
        <f t="shared" si="42"/>
        <v>0</v>
      </c>
      <c r="Q63" s="200">
        <f t="shared" si="42"/>
        <v>0</v>
      </c>
      <c r="R63" s="200">
        <f t="shared" si="42"/>
        <v>0</v>
      </c>
      <c r="S63" s="592">
        <f t="shared" ref="S63:AD64" si="43">ROUND(IF(AND(S$12&gt;0,S24&gt;0),S24)*IF($D24&lt;&gt;"",S$12,1)*IF($E24&lt;&gt;"",S$10,1)*S$4,2)</f>
        <v>0</v>
      </c>
      <c r="T63" s="592">
        <f t="shared" si="43"/>
        <v>0</v>
      </c>
      <c r="U63" s="592">
        <f t="shared" si="43"/>
        <v>0</v>
      </c>
      <c r="V63" s="592">
        <f t="shared" si="43"/>
        <v>0</v>
      </c>
      <c r="W63" s="592">
        <f t="shared" si="43"/>
        <v>0</v>
      </c>
      <c r="X63" s="592">
        <f t="shared" si="43"/>
        <v>0</v>
      </c>
      <c r="Y63" s="592">
        <f t="shared" si="43"/>
        <v>0</v>
      </c>
      <c r="Z63" s="592">
        <f t="shared" si="43"/>
        <v>0</v>
      </c>
      <c r="AA63" s="592">
        <f t="shared" si="43"/>
        <v>0</v>
      </c>
      <c r="AB63" s="592">
        <f t="shared" si="43"/>
        <v>0</v>
      </c>
      <c r="AC63" s="592">
        <f t="shared" si="43"/>
        <v>0</v>
      </c>
      <c r="AD63" s="592">
        <f t="shared" si="43"/>
        <v>0</v>
      </c>
      <c r="AE63" s="38">
        <f t="shared" si="21"/>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4">IF(H7="Ja",0,ROUND(IF(AND(H$12&gt;0,H25&gt;0),H25)*IF($D25&lt;&gt;"",H$12,1)*IF($E25&lt;&gt;"",H$10,1)*H$4,2))</f>
        <v>0</v>
      </c>
      <c r="I64" s="200">
        <f t="shared" si="44"/>
        <v>0</v>
      </c>
      <c r="J64" s="200">
        <f t="shared" si="44"/>
        <v>0</v>
      </c>
      <c r="K64" s="200">
        <f t="shared" si="44"/>
        <v>0</v>
      </c>
      <c r="L64" s="200">
        <f t="shared" si="44"/>
        <v>0</v>
      </c>
      <c r="M64" s="200">
        <f t="shared" si="44"/>
        <v>0</v>
      </c>
      <c r="N64" s="200">
        <f t="shared" si="44"/>
        <v>0</v>
      </c>
      <c r="O64" s="200">
        <f t="shared" si="44"/>
        <v>0</v>
      </c>
      <c r="P64" s="200">
        <f t="shared" si="44"/>
        <v>0</v>
      </c>
      <c r="Q64" s="200">
        <f t="shared" si="44"/>
        <v>0</v>
      </c>
      <c r="R64" s="200">
        <f t="shared" si="44"/>
        <v>0</v>
      </c>
      <c r="S64" s="592">
        <f t="shared" si="43"/>
        <v>0</v>
      </c>
      <c r="T64" s="592">
        <f t="shared" si="43"/>
        <v>0</v>
      </c>
      <c r="U64" s="592">
        <f t="shared" si="43"/>
        <v>0</v>
      </c>
      <c r="V64" s="592">
        <f t="shared" si="43"/>
        <v>0</v>
      </c>
      <c r="W64" s="592">
        <f t="shared" si="43"/>
        <v>0</v>
      </c>
      <c r="X64" s="592">
        <f t="shared" si="43"/>
        <v>0</v>
      </c>
      <c r="Y64" s="592">
        <f t="shared" si="43"/>
        <v>0</v>
      </c>
      <c r="Z64" s="592">
        <f t="shared" si="43"/>
        <v>0</v>
      </c>
      <c r="AA64" s="592">
        <f t="shared" si="43"/>
        <v>0</v>
      </c>
      <c r="AB64" s="592">
        <f t="shared" si="43"/>
        <v>0</v>
      </c>
      <c r="AC64" s="592">
        <f t="shared" si="43"/>
        <v>0</v>
      </c>
      <c r="AD64" s="592">
        <f t="shared" si="43"/>
        <v>0</v>
      </c>
      <c r="AE64" s="38">
        <f t="shared" si="21"/>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5">-ROUND((MAX(0,MIN(T26,T27*1))+T30)*IF(T9="JA",4.62%,4.8%)*(T51+T52+H53+T54+T55+T56+T57+T58+T59+T60+T61+H62+T64)*T$4,2)</f>
        <v>0</v>
      </c>
      <c r="I65" s="201">
        <f t="shared" si="45"/>
        <v>0</v>
      </c>
      <c r="J65" s="201">
        <f t="shared" si="45"/>
        <v>0</v>
      </c>
      <c r="K65" s="201">
        <f t="shared" si="45"/>
        <v>0</v>
      </c>
      <c r="L65" s="201">
        <f t="shared" si="45"/>
        <v>0</v>
      </c>
      <c r="M65" s="201">
        <f t="shared" si="45"/>
        <v>0</v>
      </c>
      <c r="N65" s="201">
        <f t="shared" si="45"/>
        <v>0</v>
      </c>
      <c r="O65" s="201">
        <f t="shared" si="45"/>
        <v>0</v>
      </c>
      <c r="P65" s="201">
        <f t="shared" si="45"/>
        <v>0</v>
      </c>
      <c r="Q65" s="201">
        <f t="shared" si="45"/>
        <v>0</v>
      </c>
      <c r="R65" s="201">
        <f>-ROUND((MAX(0,MIN(AD26,AD27*1))+AD30)*IF(AD9="JA",4.62%,4.8%)*(AD51+AD52+R53+AD54+AD55+AD56+AD57+AD58+AD59+AD60+AD61+R62+AD64)*AD$4,2)</f>
        <v>0</v>
      </c>
      <c r="S65" s="593">
        <f t="shared" ref="S65:AD65" si="46">-ROUND((MAX(0,MIN(S26,S27*1))+S30)*IF(S9="JA",4.62%,4.8%)*(S51+S52+S54+S55+S56+S57+S58+S59+S60+S61+S64)*S$4,2)</f>
        <v>0</v>
      </c>
      <c r="T65" s="593">
        <f t="shared" si="46"/>
        <v>0</v>
      </c>
      <c r="U65" s="593">
        <f t="shared" si="46"/>
        <v>0</v>
      </c>
      <c r="V65" s="593">
        <f t="shared" si="46"/>
        <v>0</v>
      </c>
      <c r="W65" s="593">
        <f t="shared" si="46"/>
        <v>0</v>
      </c>
      <c r="X65" s="593">
        <f t="shared" si="46"/>
        <v>0</v>
      </c>
      <c r="Y65" s="593">
        <f t="shared" si="46"/>
        <v>0</v>
      </c>
      <c r="Z65" s="593">
        <f t="shared" si="46"/>
        <v>0</v>
      </c>
      <c r="AA65" s="593">
        <f t="shared" si="46"/>
        <v>0</v>
      </c>
      <c r="AB65" s="593">
        <f t="shared" si="46"/>
        <v>0</v>
      </c>
      <c r="AC65" s="593">
        <f t="shared" si="46"/>
        <v>0</v>
      </c>
      <c r="AD65" s="593">
        <f t="shared" si="46"/>
        <v>0</v>
      </c>
      <c r="AE65" s="38">
        <f t="shared" si="21"/>
        <v>0</v>
      </c>
      <c r="AF65" s="27"/>
      <c r="AG65" s="27"/>
      <c r="AH65" s="27"/>
      <c r="AI65" s="27"/>
      <c r="AJ65" s="27"/>
      <c r="AK65" s="27"/>
    </row>
    <row r="66" spans="1:37">
      <c r="A66" s="231"/>
      <c r="B66" s="617">
        <f t="shared" si="7"/>
        <v>66</v>
      </c>
      <c r="C66" s="249">
        <v>1</v>
      </c>
      <c r="D66" s="1"/>
      <c r="E66" s="1"/>
      <c r="F66" s="51" t="s">
        <v>263</v>
      </c>
      <c r="G66" s="201">
        <f>G28</f>
        <v>0</v>
      </c>
      <c r="H66" s="201">
        <f t="shared" ref="H66:R67" si="47">H28</f>
        <v>0</v>
      </c>
      <c r="I66" s="201">
        <f t="shared" si="47"/>
        <v>0</v>
      </c>
      <c r="J66" s="201">
        <f t="shared" si="47"/>
        <v>0</v>
      </c>
      <c r="K66" s="201">
        <f t="shared" si="47"/>
        <v>0</v>
      </c>
      <c r="L66" s="201">
        <f t="shared" si="47"/>
        <v>0</v>
      </c>
      <c r="M66" s="201">
        <f t="shared" si="47"/>
        <v>0</v>
      </c>
      <c r="N66" s="201">
        <f t="shared" si="47"/>
        <v>0</v>
      </c>
      <c r="O66" s="201">
        <f t="shared" si="47"/>
        <v>0</v>
      </c>
      <c r="P66" s="201">
        <f t="shared" si="47"/>
        <v>0</v>
      </c>
      <c r="Q66" s="201">
        <f t="shared" si="47"/>
        <v>0</v>
      </c>
      <c r="R66" s="201">
        <f t="shared" si="47"/>
        <v>0</v>
      </c>
      <c r="S66" s="593">
        <f>S28</f>
        <v>0</v>
      </c>
      <c r="T66" s="593">
        <f t="shared" ref="T66:AD67" si="48">T28</f>
        <v>0</v>
      </c>
      <c r="U66" s="593">
        <f t="shared" si="48"/>
        <v>0</v>
      </c>
      <c r="V66" s="593">
        <f t="shared" si="48"/>
        <v>0</v>
      </c>
      <c r="W66" s="593">
        <f t="shared" si="48"/>
        <v>0</v>
      </c>
      <c r="X66" s="593">
        <f t="shared" si="48"/>
        <v>0</v>
      </c>
      <c r="Y66" s="593">
        <f t="shared" si="48"/>
        <v>0</v>
      </c>
      <c r="Z66" s="593">
        <f t="shared" si="48"/>
        <v>0</v>
      </c>
      <c r="AA66" s="593">
        <f t="shared" si="48"/>
        <v>0</v>
      </c>
      <c r="AB66" s="593">
        <f t="shared" si="48"/>
        <v>0</v>
      </c>
      <c r="AC66" s="593">
        <f t="shared" si="48"/>
        <v>0</v>
      </c>
      <c r="AD66" s="593">
        <f t="shared" si="48"/>
        <v>0</v>
      </c>
      <c r="AE66" s="38">
        <f t="shared" si="21"/>
        <v>0</v>
      </c>
      <c r="AF66" s="27"/>
      <c r="AG66" s="27"/>
      <c r="AH66" s="27"/>
      <c r="AI66" s="27"/>
      <c r="AJ66" s="27"/>
      <c r="AK66" s="27"/>
    </row>
    <row r="67" spans="1:37">
      <c r="A67" s="231"/>
      <c r="B67" s="617">
        <f t="shared" si="7"/>
        <v>67</v>
      </c>
      <c r="C67" s="249"/>
      <c r="D67" s="1"/>
      <c r="E67" s="1"/>
      <c r="F67" s="51" t="s">
        <v>264</v>
      </c>
      <c r="G67" s="201">
        <f>G29</f>
        <v>0</v>
      </c>
      <c r="H67" s="201">
        <f>H29</f>
        <v>0</v>
      </c>
      <c r="I67" s="201">
        <f t="shared" si="47"/>
        <v>0</v>
      </c>
      <c r="J67" s="201">
        <f t="shared" si="47"/>
        <v>0</v>
      </c>
      <c r="K67" s="201">
        <f t="shared" si="47"/>
        <v>0</v>
      </c>
      <c r="L67" s="201">
        <f t="shared" si="47"/>
        <v>0</v>
      </c>
      <c r="M67" s="201">
        <f t="shared" si="47"/>
        <v>0</v>
      </c>
      <c r="N67" s="201">
        <f t="shared" si="47"/>
        <v>0</v>
      </c>
      <c r="O67" s="201">
        <f t="shared" si="47"/>
        <v>0</v>
      </c>
      <c r="P67" s="201">
        <f t="shared" si="47"/>
        <v>0</v>
      </c>
      <c r="Q67" s="201">
        <f t="shared" si="47"/>
        <v>0</v>
      </c>
      <c r="R67" s="201">
        <f t="shared" si="47"/>
        <v>0</v>
      </c>
      <c r="S67" s="593">
        <f>S29</f>
        <v>0</v>
      </c>
      <c r="T67" s="593">
        <f t="shared" si="48"/>
        <v>0</v>
      </c>
      <c r="U67" s="593">
        <f t="shared" si="48"/>
        <v>0</v>
      </c>
      <c r="V67" s="593">
        <f t="shared" si="48"/>
        <v>0</v>
      </c>
      <c r="W67" s="593">
        <f t="shared" si="48"/>
        <v>0</v>
      </c>
      <c r="X67" s="593">
        <f t="shared" si="48"/>
        <v>0</v>
      </c>
      <c r="Y67" s="593">
        <f t="shared" si="48"/>
        <v>0</v>
      </c>
      <c r="Z67" s="593">
        <f t="shared" si="48"/>
        <v>0</v>
      </c>
      <c r="AA67" s="593">
        <f t="shared" si="48"/>
        <v>0</v>
      </c>
      <c r="AB67" s="593">
        <f t="shared" si="48"/>
        <v>0</v>
      </c>
      <c r="AC67" s="593">
        <f t="shared" si="48"/>
        <v>0</v>
      </c>
      <c r="AD67" s="593">
        <f t="shared" si="48"/>
        <v>0</v>
      </c>
      <c r="AE67" s="38"/>
      <c r="AF67" s="27"/>
      <c r="AG67" s="27"/>
      <c r="AH67" s="27"/>
      <c r="AI67" s="27"/>
      <c r="AJ67" s="27"/>
      <c r="AK67" s="27"/>
    </row>
    <row r="68" spans="1:37">
      <c r="A68" s="231"/>
      <c r="B68" s="617">
        <f t="shared" si="7"/>
        <v>68</v>
      </c>
      <c r="C68" s="249"/>
      <c r="D68" s="1"/>
      <c r="E68" s="1"/>
      <c r="F68" s="51" t="s">
        <v>62</v>
      </c>
      <c r="G68" s="200">
        <f>SUM(G37:G46)</f>
        <v>0</v>
      </c>
      <c r="H68" s="200">
        <f t="shared" ref="H68:R68" si="49">SUM(H37:H46)</f>
        <v>0</v>
      </c>
      <c r="I68" s="200">
        <f t="shared" si="49"/>
        <v>0</v>
      </c>
      <c r="J68" s="200">
        <f t="shared" si="49"/>
        <v>0</v>
      </c>
      <c r="K68" s="200">
        <f t="shared" si="49"/>
        <v>0</v>
      </c>
      <c r="L68" s="200">
        <f t="shared" si="49"/>
        <v>0</v>
      </c>
      <c r="M68" s="200">
        <f t="shared" si="49"/>
        <v>0</v>
      </c>
      <c r="N68" s="200">
        <f t="shared" si="49"/>
        <v>0</v>
      </c>
      <c r="O68" s="200">
        <f t="shared" si="49"/>
        <v>0</v>
      </c>
      <c r="P68" s="200">
        <f t="shared" si="49"/>
        <v>0</v>
      </c>
      <c r="Q68" s="200">
        <f t="shared" si="49"/>
        <v>0</v>
      </c>
      <c r="R68" s="200">
        <f t="shared" si="49"/>
        <v>0</v>
      </c>
      <c r="S68" s="592">
        <f>SUM(S37:S46)</f>
        <v>0</v>
      </c>
      <c r="T68" s="592">
        <f t="shared" ref="T68:AD68" si="50">SUM(T37:T46)+MAX(T36*T10-8000,0)</f>
        <v>0</v>
      </c>
      <c r="U68" s="592">
        <f t="shared" si="50"/>
        <v>0</v>
      </c>
      <c r="V68" s="592">
        <f t="shared" si="50"/>
        <v>0</v>
      </c>
      <c r="W68" s="592">
        <f t="shared" si="50"/>
        <v>0</v>
      </c>
      <c r="X68" s="592">
        <f t="shared" si="50"/>
        <v>0</v>
      </c>
      <c r="Y68" s="592">
        <f t="shared" si="50"/>
        <v>0</v>
      </c>
      <c r="Z68" s="592">
        <f t="shared" si="50"/>
        <v>0</v>
      </c>
      <c r="AA68" s="592">
        <f t="shared" si="50"/>
        <v>0</v>
      </c>
      <c r="AB68" s="592">
        <f t="shared" si="50"/>
        <v>0</v>
      </c>
      <c r="AC68" s="592">
        <f t="shared" si="50"/>
        <v>0</v>
      </c>
      <c r="AD68" s="592">
        <f t="shared" si="50"/>
        <v>0</v>
      </c>
      <c r="AE68" s="38">
        <f t="shared" si="21"/>
        <v>0</v>
      </c>
      <c r="AF68" s="27"/>
      <c r="AG68" s="27"/>
      <c r="AH68" s="27"/>
      <c r="AI68" s="27"/>
      <c r="AJ68" s="27"/>
      <c r="AK68" s="27"/>
    </row>
    <row r="69" spans="1:37">
      <c r="A69" s="560"/>
      <c r="B69" s="617">
        <f t="shared" si="7"/>
        <v>69</v>
      </c>
      <c r="C69" s="259"/>
      <c r="D69" s="260"/>
      <c r="E69" s="260"/>
      <c r="F69" s="52" t="s">
        <v>275</v>
      </c>
      <c r="G69" s="561">
        <f>G33*$D$33</f>
        <v>0</v>
      </c>
      <c r="H69" s="561">
        <f t="shared" ref="H69:R69" si="51">H33*$D$33</f>
        <v>0</v>
      </c>
      <c r="I69" s="561">
        <f t="shared" si="51"/>
        <v>0</v>
      </c>
      <c r="J69" s="561">
        <f t="shared" si="51"/>
        <v>0</v>
      </c>
      <c r="K69" s="561">
        <f t="shared" si="51"/>
        <v>0</v>
      </c>
      <c r="L69" s="561">
        <f t="shared" si="51"/>
        <v>0</v>
      </c>
      <c r="M69" s="561">
        <f t="shared" si="51"/>
        <v>0</v>
      </c>
      <c r="N69" s="561">
        <f t="shared" si="51"/>
        <v>0</v>
      </c>
      <c r="O69" s="561">
        <f t="shared" si="51"/>
        <v>0</v>
      </c>
      <c r="P69" s="561">
        <f t="shared" si="51"/>
        <v>0</v>
      </c>
      <c r="Q69" s="561">
        <f t="shared" si="51"/>
        <v>0</v>
      </c>
      <c r="R69" s="561">
        <f t="shared" si="51"/>
        <v>0</v>
      </c>
      <c r="S69" s="594">
        <f>S33*$D$33</f>
        <v>0</v>
      </c>
      <c r="T69" s="594">
        <f t="shared" ref="T69:AD69" si="52">T33*$D$33</f>
        <v>0</v>
      </c>
      <c r="U69" s="594">
        <f t="shared" si="52"/>
        <v>0</v>
      </c>
      <c r="V69" s="594">
        <f t="shared" si="52"/>
        <v>0</v>
      </c>
      <c r="W69" s="594">
        <f t="shared" si="52"/>
        <v>0</v>
      </c>
      <c r="X69" s="594">
        <f t="shared" si="52"/>
        <v>0</v>
      </c>
      <c r="Y69" s="594">
        <f t="shared" si="52"/>
        <v>0</v>
      </c>
      <c r="Z69" s="594">
        <f t="shared" si="52"/>
        <v>0</v>
      </c>
      <c r="AA69" s="594">
        <f t="shared" si="52"/>
        <v>0</v>
      </c>
      <c r="AB69" s="594">
        <f t="shared" si="52"/>
        <v>0</v>
      </c>
      <c r="AC69" s="594">
        <f t="shared" si="52"/>
        <v>0</v>
      </c>
      <c r="AD69" s="594">
        <f t="shared" si="52"/>
        <v>0</v>
      </c>
      <c r="AE69" s="43"/>
      <c r="AF69" s="27"/>
      <c r="AG69" s="27"/>
      <c r="AH69" s="27"/>
      <c r="AI69" s="27"/>
      <c r="AJ69" s="27"/>
      <c r="AK69" s="27"/>
    </row>
    <row r="70" spans="1:37">
      <c r="A70" s="560"/>
      <c r="B70" s="617">
        <f t="shared" si="7"/>
        <v>70</v>
      </c>
      <c r="C70" s="259"/>
      <c r="D70" s="260"/>
      <c r="E70" s="260"/>
      <c r="F70" s="52" t="s">
        <v>276</v>
      </c>
      <c r="G70" s="561">
        <f>G34*$D$34</f>
        <v>0</v>
      </c>
      <c r="H70" s="561">
        <f t="shared" ref="H70:R70" si="53">H34*$D$34</f>
        <v>0</v>
      </c>
      <c r="I70" s="561">
        <f t="shared" si="53"/>
        <v>0</v>
      </c>
      <c r="J70" s="561">
        <f t="shared" si="53"/>
        <v>0</v>
      </c>
      <c r="K70" s="561">
        <f t="shared" si="53"/>
        <v>0</v>
      </c>
      <c r="L70" s="561">
        <f t="shared" si="53"/>
        <v>0</v>
      </c>
      <c r="M70" s="561">
        <f t="shared" si="53"/>
        <v>0</v>
      </c>
      <c r="N70" s="561">
        <f t="shared" si="53"/>
        <v>0</v>
      </c>
      <c r="O70" s="561">
        <f t="shared" si="53"/>
        <v>0</v>
      </c>
      <c r="P70" s="561">
        <f t="shared" si="53"/>
        <v>0</v>
      </c>
      <c r="Q70" s="561">
        <f t="shared" si="53"/>
        <v>0</v>
      </c>
      <c r="R70" s="561">
        <f t="shared" si="53"/>
        <v>0</v>
      </c>
      <c r="S70" s="594">
        <f>S34*$D$34</f>
        <v>0</v>
      </c>
      <c r="T70" s="594">
        <f t="shared" ref="T70:AD70" si="54">T34*$D$34</f>
        <v>0</v>
      </c>
      <c r="U70" s="594">
        <f t="shared" si="54"/>
        <v>0</v>
      </c>
      <c r="V70" s="594">
        <f t="shared" si="54"/>
        <v>0</v>
      </c>
      <c r="W70" s="594">
        <f t="shared" si="54"/>
        <v>0</v>
      </c>
      <c r="X70" s="594">
        <f t="shared" si="54"/>
        <v>0</v>
      </c>
      <c r="Y70" s="594">
        <f t="shared" si="54"/>
        <v>0</v>
      </c>
      <c r="Z70" s="594">
        <f t="shared" si="54"/>
        <v>0</v>
      </c>
      <c r="AA70" s="594">
        <f t="shared" si="54"/>
        <v>0</v>
      </c>
      <c r="AB70" s="594">
        <f t="shared" si="54"/>
        <v>0</v>
      </c>
      <c r="AC70" s="594">
        <f t="shared" si="54"/>
        <v>0</v>
      </c>
      <c r="AD70" s="594">
        <f t="shared" si="54"/>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5">IF(H35&gt;0,H35,0)</f>
        <v>0</v>
      </c>
      <c r="I71" s="202">
        <f t="shared" si="55"/>
        <v>0</v>
      </c>
      <c r="J71" s="202">
        <f t="shared" si="55"/>
        <v>0</v>
      </c>
      <c r="K71" s="202">
        <f t="shared" si="55"/>
        <v>0</v>
      </c>
      <c r="L71" s="202">
        <f t="shared" si="55"/>
        <v>0</v>
      </c>
      <c r="M71" s="202">
        <f t="shared" si="55"/>
        <v>0</v>
      </c>
      <c r="N71" s="202">
        <f t="shared" si="55"/>
        <v>0</v>
      </c>
      <c r="O71" s="202">
        <f t="shared" si="55"/>
        <v>0</v>
      </c>
      <c r="P71" s="202">
        <f t="shared" si="55"/>
        <v>0</v>
      </c>
      <c r="Q71" s="202">
        <f t="shared" si="55"/>
        <v>0</v>
      </c>
      <c r="R71" s="202">
        <f t="shared" si="55"/>
        <v>0</v>
      </c>
      <c r="S71" s="595">
        <f>IF(S35&gt;0,S35,0)</f>
        <v>0</v>
      </c>
      <c r="T71" s="595">
        <f t="shared" ref="T71:AD71" si="56">IF(T35&gt;0,T35,0)</f>
        <v>0</v>
      </c>
      <c r="U71" s="595">
        <f t="shared" si="56"/>
        <v>0</v>
      </c>
      <c r="V71" s="595">
        <f t="shared" si="56"/>
        <v>0</v>
      </c>
      <c r="W71" s="595">
        <f t="shared" si="56"/>
        <v>0</v>
      </c>
      <c r="X71" s="595">
        <f t="shared" si="56"/>
        <v>0</v>
      </c>
      <c r="Y71" s="595">
        <f t="shared" si="56"/>
        <v>0</v>
      </c>
      <c r="Z71" s="595">
        <f t="shared" si="56"/>
        <v>0</v>
      </c>
      <c r="AA71" s="595">
        <f t="shared" si="56"/>
        <v>0</v>
      </c>
      <c r="AB71" s="595">
        <f t="shared" si="56"/>
        <v>0</v>
      </c>
      <c r="AC71" s="595">
        <f t="shared" si="56"/>
        <v>0</v>
      </c>
      <c r="AD71" s="595">
        <f t="shared" si="56"/>
        <v>0</v>
      </c>
      <c r="AE71" s="39">
        <f t="shared" si="21"/>
        <v>0</v>
      </c>
      <c r="AF71" s="27"/>
      <c r="AG71" s="27"/>
      <c r="AH71" s="27"/>
      <c r="AI71" s="27"/>
      <c r="AJ71" s="27"/>
      <c r="AK71" s="27"/>
    </row>
    <row r="72" spans="1:37">
      <c r="A72" s="562"/>
      <c r="B72" s="617">
        <f t="shared" si="7"/>
        <v>72</v>
      </c>
      <c r="C72" s="563"/>
      <c r="D72" s="221"/>
      <c r="E72" s="221"/>
      <c r="F72" s="45" t="s">
        <v>279</v>
      </c>
      <c r="G72" s="202">
        <f t="shared" ref="G72:AD72" si="57">MIN(8000,G36*G10)</f>
        <v>0</v>
      </c>
      <c r="H72" s="202">
        <f t="shared" si="57"/>
        <v>0</v>
      </c>
      <c r="I72" s="202">
        <f t="shared" si="57"/>
        <v>0</v>
      </c>
      <c r="J72" s="202">
        <f t="shared" si="57"/>
        <v>0</v>
      </c>
      <c r="K72" s="202">
        <f t="shared" si="57"/>
        <v>0</v>
      </c>
      <c r="L72" s="202">
        <f t="shared" si="57"/>
        <v>0</v>
      </c>
      <c r="M72" s="202">
        <f t="shared" si="57"/>
        <v>0</v>
      </c>
      <c r="N72" s="202">
        <f t="shared" si="57"/>
        <v>0</v>
      </c>
      <c r="O72" s="202">
        <f t="shared" si="57"/>
        <v>0</v>
      </c>
      <c r="P72" s="202">
        <f t="shared" si="57"/>
        <v>0</v>
      </c>
      <c r="Q72" s="202">
        <f t="shared" si="57"/>
        <v>0</v>
      </c>
      <c r="R72" s="202">
        <f t="shared" si="57"/>
        <v>0</v>
      </c>
      <c r="S72" s="595">
        <f t="shared" si="57"/>
        <v>0</v>
      </c>
      <c r="T72" s="595">
        <f t="shared" si="57"/>
        <v>0</v>
      </c>
      <c r="U72" s="595">
        <f t="shared" si="57"/>
        <v>0</v>
      </c>
      <c r="V72" s="595">
        <f t="shared" si="57"/>
        <v>0</v>
      </c>
      <c r="W72" s="595">
        <f t="shared" si="57"/>
        <v>0</v>
      </c>
      <c r="X72" s="595">
        <f t="shared" si="57"/>
        <v>0</v>
      </c>
      <c r="Y72" s="595">
        <f t="shared" si="57"/>
        <v>0</v>
      </c>
      <c r="Z72" s="595">
        <f t="shared" si="57"/>
        <v>0</v>
      </c>
      <c r="AA72" s="595">
        <f t="shared" si="57"/>
        <v>0</v>
      </c>
      <c r="AB72" s="595">
        <f t="shared" si="57"/>
        <v>0</v>
      </c>
      <c r="AC72" s="595">
        <f t="shared" si="57"/>
        <v>0</v>
      </c>
      <c r="AD72" s="595">
        <f t="shared" si="57"/>
        <v>0</v>
      </c>
      <c r="AE72" s="565"/>
      <c r="AF72" s="27"/>
      <c r="AG72" s="27"/>
      <c r="AH72" s="27"/>
      <c r="AI72" s="27"/>
      <c r="AJ72" s="27"/>
      <c r="AK72" s="27"/>
    </row>
    <row r="73" spans="1:37">
      <c r="A73" s="562"/>
      <c r="B73" s="617">
        <f t="shared" ref="B73:B110" si="58">B72+1</f>
        <v>73</v>
      </c>
      <c r="C73" s="563"/>
      <c r="D73" s="221"/>
      <c r="E73" s="221"/>
      <c r="F73" s="45" t="s">
        <v>277</v>
      </c>
      <c r="G73" s="564">
        <f t="shared" ref="G73:AD73" si="59">IF(G36&gt;0,MAX(G36*G10-8000,0),0)</f>
        <v>0</v>
      </c>
      <c r="H73" s="564">
        <f t="shared" si="59"/>
        <v>0</v>
      </c>
      <c r="I73" s="564">
        <f t="shared" si="59"/>
        <v>0</v>
      </c>
      <c r="J73" s="564">
        <f t="shared" si="59"/>
        <v>0</v>
      </c>
      <c r="K73" s="564">
        <f t="shared" si="59"/>
        <v>0</v>
      </c>
      <c r="L73" s="564">
        <f t="shared" si="59"/>
        <v>0</v>
      </c>
      <c r="M73" s="564">
        <f t="shared" si="59"/>
        <v>0</v>
      </c>
      <c r="N73" s="564">
        <f t="shared" si="59"/>
        <v>0</v>
      </c>
      <c r="O73" s="564">
        <f t="shared" si="59"/>
        <v>0</v>
      </c>
      <c r="P73" s="564">
        <f t="shared" si="59"/>
        <v>0</v>
      </c>
      <c r="Q73" s="564">
        <f t="shared" si="59"/>
        <v>0</v>
      </c>
      <c r="R73" s="564">
        <f t="shared" si="59"/>
        <v>0</v>
      </c>
      <c r="S73" s="596">
        <f t="shared" si="59"/>
        <v>0</v>
      </c>
      <c r="T73" s="596">
        <f t="shared" si="59"/>
        <v>0</v>
      </c>
      <c r="U73" s="596">
        <f t="shared" si="59"/>
        <v>0</v>
      </c>
      <c r="V73" s="596">
        <f t="shared" si="59"/>
        <v>0</v>
      </c>
      <c r="W73" s="596">
        <f t="shared" si="59"/>
        <v>0</v>
      </c>
      <c r="X73" s="596">
        <f t="shared" si="59"/>
        <v>0</v>
      </c>
      <c r="Y73" s="596">
        <f t="shared" si="59"/>
        <v>0</v>
      </c>
      <c r="Z73" s="596">
        <f t="shared" si="59"/>
        <v>0</v>
      </c>
      <c r="AA73" s="596">
        <f t="shared" si="59"/>
        <v>0</v>
      </c>
      <c r="AB73" s="596">
        <f t="shared" si="59"/>
        <v>0</v>
      </c>
      <c r="AC73" s="596">
        <f t="shared" si="59"/>
        <v>0</v>
      </c>
      <c r="AD73" s="596">
        <f t="shared" si="59"/>
        <v>0</v>
      </c>
      <c r="AE73" s="565"/>
      <c r="AF73" s="27"/>
      <c r="AG73" s="27"/>
      <c r="AH73" s="27"/>
      <c r="AI73" s="27"/>
      <c r="AJ73" s="27"/>
      <c r="AK73" s="27"/>
    </row>
    <row r="74" spans="1:37">
      <c r="A74" s="229"/>
      <c r="B74" s="617">
        <f t="shared" si="58"/>
        <v>74</v>
      </c>
      <c r="C74" s="257"/>
      <c r="D74" s="258"/>
      <c r="E74" s="258"/>
      <c r="F74" s="21" t="s">
        <v>33</v>
      </c>
      <c r="G74" s="274">
        <f>SUM(G51:G73)</f>
        <v>0</v>
      </c>
      <c r="H74" s="274">
        <f>SUM(H51:H73)</f>
        <v>0</v>
      </c>
      <c r="I74" s="274">
        <f t="shared" ref="I74:AD74" si="60">SUM(I51:I73)</f>
        <v>0</v>
      </c>
      <c r="J74" s="274">
        <f t="shared" si="60"/>
        <v>0</v>
      </c>
      <c r="K74" s="274">
        <f t="shared" si="60"/>
        <v>0</v>
      </c>
      <c r="L74" s="274">
        <f t="shared" si="60"/>
        <v>0</v>
      </c>
      <c r="M74" s="274">
        <f t="shared" si="60"/>
        <v>0</v>
      </c>
      <c r="N74" s="274">
        <f t="shared" si="60"/>
        <v>0</v>
      </c>
      <c r="O74" s="274">
        <f t="shared" si="60"/>
        <v>0</v>
      </c>
      <c r="P74" s="274">
        <f t="shared" si="60"/>
        <v>0</v>
      </c>
      <c r="Q74" s="274">
        <f t="shared" si="60"/>
        <v>0</v>
      </c>
      <c r="R74" s="274">
        <f t="shared" si="60"/>
        <v>0</v>
      </c>
      <c r="S74" s="274">
        <f t="shared" si="60"/>
        <v>0</v>
      </c>
      <c r="T74" s="274">
        <f t="shared" si="60"/>
        <v>0</v>
      </c>
      <c r="U74" s="274">
        <f t="shared" si="60"/>
        <v>0</v>
      </c>
      <c r="V74" s="274">
        <f t="shared" si="60"/>
        <v>0</v>
      </c>
      <c r="W74" s="274">
        <f t="shared" si="60"/>
        <v>0</v>
      </c>
      <c r="X74" s="274">
        <f t="shared" si="60"/>
        <v>0</v>
      </c>
      <c r="Y74" s="274">
        <f t="shared" si="60"/>
        <v>0</v>
      </c>
      <c r="Z74" s="274">
        <f t="shared" si="60"/>
        <v>0</v>
      </c>
      <c r="AA74" s="274">
        <f t="shared" si="60"/>
        <v>0</v>
      </c>
      <c r="AB74" s="274">
        <f t="shared" si="60"/>
        <v>0</v>
      </c>
      <c r="AC74" s="274">
        <f t="shared" si="60"/>
        <v>0</v>
      </c>
      <c r="AD74" s="274">
        <f t="shared" si="60"/>
        <v>0</v>
      </c>
      <c r="AE74" s="23">
        <f t="shared" si="21"/>
        <v>0</v>
      </c>
      <c r="AF74" s="27"/>
      <c r="AG74" s="27"/>
      <c r="AH74" s="27"/>
      <c r="AI74" s="27"/>
      <c r="AJ74" s="27"/>
      <c r="AK74" s="27"/>
    </row>
    <row r="75" spans="1:37">
      <c r="A75" s="230"/>
      <c r="B75" s="617">
        <f t="shared" si="58"/>
        <v>75</v>
      </c>
      <c r="C75" s="256"/>
      <c r="D75" s="20"/>
      <c r="E75" s="20"/>
      <c r="F75" s="50" t="str">
        <f>"Pensionstillæg af pensionsg. "&amp;IF(ISNUMBER(G13),"Skalatrinsløn","HK-løn")</f>
        <v>Pensionstillæg af pensionsg. HK-løn</v>
      </c>
      <c r="G75" s="199">
        <f t="shared" ref="G75:R75" si="61">IF(G7="Ja",0,ROUND(IF(AND(G$12&gt;0,G13&gt;0),ROUND((ROUND(VLOOKUP(G13,Skalalontabel12,7,0)*G10,0))/12,2),0)*G12*G4*G5/100/3,2))</f>
        <v>0</v>
      </c>
      <c r="H75" s="199">
        <f t="shared" si="61"/>
        <v>0</v>
      </c>
      <c r="I75" s="199">
        <f t="shared" si="61"/>
        <v>0</v>
      </c>
      <c r="J75" s="199">
        <f t="shared" si="61"/>
        <v>0</v>
      </c>
      <c r="K75" s="199">
        <f t="shared" si="61"/>
        <v>0</v>
      </c>
      <c r="L75" s="199">
        <f t="shared" si="61"/>
        <v>0</v>
      </c>
      <c r="M75" s="199">
        <f t="shared" si="61"/>
        <v>0</v>
      </c>
      <c r="N75" s="199">
        <f t="shared" si="61"/>
        <v>0</v>
      </c>
      <c r="O75" s="199">
        <f t="shared" si="61"/>
        <v>0</v>
      </c>
      <c r="P75" s="199">
        <f t="shared" si="61"/>
        <v>0</v>
      </c>
      <c r="Q75" s="199">
        <f t="shared" si="61"/>
        <v>0</v>
      </c>
      <c r="R75" s="199">
        <f t="shared" si="61"/>
        <v>0</v>
      </c>
      <c r="S75" s="591">
        <f t="shared" ref="S75:AD75" si="62">ROUND(IF(AND(S$12&gt;0,S13&gt;0),ROUND((ROUND(VLOOKUP(S13,Skalalontabel12,7,0)*S10,0))/12,2),0)*S12*S4*S5/100/3,2)</f>
        <v>0</v>
      </c>
      <c r="T75" s="591">
        <f t="shared" si="62"/>
        <v>0</v>
      </c>
      <c r="U75" s="591">
        <f t="shared" si="62"/>
        <v>0</v>
      </c>
      <c r="V75" s="591">
        <f t="shared" si="62"/>
        <v>0</v>
      </c>
      <c r="W75" s="591">
        <f t="shared" si="62"/>
        <v>0</v>
      </c>
      <c r="X75" s="591">
        <f t="shared" si="62"/>
        <v>0</v>
      </c>
      <c r="Y75" s="591">
        <f t="shared" si="62"/>
        <v>0</v>
      </c>
      <c r="Z75" s="591">
        <f t="shared" si="62"/>
        <v>0</v>
      </c>
      <c r="AA75" s="591">
        <f t="shared" si="62"/>
        <v>0</v>
      </c>
      <c r="AB75" s="591">
        <f t="shared" si="62"/>
        <v>0</v>
      </c>
      <c r="AC75" s="591">
        <f t="shared" si="62"/>
        <v>0</v>
      </c>
      <c r="AD75" s="591">
        <f t="shared" si="62"/>
        <v>0</v>
      </c>
      <c r="AE75" s="37">
        <f t="shared" si="21"/>
        <v>0</v>
      </c>
      <c r="AF75" s="27"/>
      <c r="AG75" s="27"/>
      <c r="AH75" s="27"/>
      <c r="AI75" s="27"/>
      <c r="AJ75" s="27"/>
      <c r="AK75" s="27"/>
    </row>
    <row r="76" spans="1:37">
      <c r="A76" s="231"/>
      <c r="B76" s="617">
        <f t="shared" si="58"/>
        <v>76</v>
      </c>
      <c r="C76" s="249"/>
      <c r="D76" s="1"/>
      <c r="E76" s="1"/>
      <c r="F76" s="51" t="s">
        <v>300</v>
      </c>
      <c r="G76" s="199">
        <f t="shared" ref="G76:AD86" si="63">ROUND(G52*$C52*G$5/100/3,2)</f>
        <v>0</v>
      </c>
      <c r="H76" s="199">
        <f t="shared" si="63"/>
        <v>0</v>
      </c>
      <c r="I76" s="199">
        <f t="shared" si="63"/>
        <v>0</v>
      </c>
      <c r="J76" s="199">
        <f t="shared" si="63"/>
        <v>0</v>
      </c>
      <c r="K76" s="199">
        <f t="shared" si="63"/>
        <v>0</v>
      </c>
      <c r="L76" s="199">
        <f t="shared" si="63"/>
        <v>0</v>
      </c>
      <c r="M76" s="199">
        <f t="shared" si="63"/>
        <v>0</v>
      </c>
      <c r="N76" s="199">
        <f t="shared" si="63"/>
        <v>0</v>
      </c>
      <c r="O76" s="199">
        <f t="shared" si="63"/>
        <v>0</v>
      </c>
      <c r="P76" s="199">
        <f t="shared" si="63"/>
        <v>0</v>
      </c>
      <c r="Q76" s="199">
        <f t="shared" si="63"/>
        <v>0</v>
      </c>
      <c r="R76" s="199">
        <f t="shared" si="63"/>
        <v>0</v>
      </c>
      <c r="S76" s="591">
        <f t="shared" si="63"/>
        <v>0</v>
      </c>
      <c r="T76" s="591">
        <f t="shared" si="63"/>
        <v>0</v>
      </c>
      <c r="U76" s="591">
        <f t="shared" si="63"/>
        <v>0</v>
      </c>
      <c r="V76" s="591">
        <f t="shared" si="63"/>
        <v>0</v>
      </c>
      <c r="W76" s="591">
        <f t="shared" si="63"/>
        <v>0</v>
      </c>
      <c r="X76" s="591">
        <f t="shared" si="63"/>
        <v>0</v>
      </c>
      <c r="Y76" s="591">
        <f t="shared" si="63"/>
        <v>0</v>
      </c>
      <c r="Z76" s="591">
        <f t="shared" si="63"/>
        <v>0</v>
      </c>
      <c r="AA76" s="591">
        <f t="shared" si="63"/>
        <v>0</v>
      </c>
      <c r="AB76" s="591">
        <f t="shared" si="63"/>
        <v>0</v>
      </c>
      <c r="AC76" s="591">
        <f t="shared" si="63"/>
        <v>0</v>
      </c>
      <c r="AD76" s="591">
        <f t="shared" si="63"/>
        <v>0</v>
      </c>
      <c r="AE76" s="38">
        <f t="shared" si="21"/>
        <v>0</v>
      </c>
      <c r="AF76" s="27"/>
      <c r="AG76" s="27"/>
      <c r="AH76" s="27"/>
      <c r="AI76" s="27"/>
      <c r="AJ76" s="27"/>
      <c r="AK76" s="27"/>
    </row>
    <row r="77" spans="1:37">
      <c r="A77" s="231"/>
      <c r="B77" s="617"/>
      <c r="C77" s="249"/>
      <c r="D77" s="1"/>
      <c r="E77" s="1"/>
      <c r="F77" s="51" t="s">
        <v>302</v>
      </c>
      <c r="G77" s="199">
        <f t="shared" si="63"/>
        <v>0</v>
      </c>
      <c r="H77" s="199">
        <f t="shared" si="63"/>
        <v>0</v>
      </c>
      <c r="I77" s="199">
        <f t="shared" si="63"/>
        <v>0</v>
      </c>
      <c r="J77" s="199">
        <f t="shared" si="63"/>
        <v>0</v>
      </c>
      <c r="K77" s="199">
        <f t="shared" si="63"/>
        <v>0</v>
      </c>
      <c r="L77" s="199">
        <f t="shared" si="63"/>
        <v>0</v>
      </c>
      <c r="M77" s="199">
        <f t="shared" si="63"/>
        <v>0</v>
      </c>
      <c r="N77" s="199">
        <f t="shared" si="63"/>
        <v>0</v>
      </c>
      <c r="O77" s="199">
        <f t="shared" si="63"/>
        <v>0</v>
      </c>
      <c r="P77" s="199">
        <f t="shared" si="63"/>
        <v>0</v>
      </c>
      <c r="Q77" s="199">
        <f t="shared" si="63"/>
        <v>0</v>
      </c>
      <c r="R77" s="199">
        <f t="shared" si="63"/>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3"/>
        <v>0</v>
      </c>
      <c r="H78" s="199">
        <f t="shared" si="63"/>
        <v>0</v>
      </c>
      <c r="I78" s="199">
        <f t="shared" si="63"/>
        <v>0</v>
      </c>
      <c r="J78" s="199">
        <f t="shared" si="63"/>
        <v>0</v>
      </c>
      <c r="K78" s="199">
        <f t="shared" si="63"/>
        <v>0</v>
      </c>
      <c r="L78" s="199">
        <f t="shared" si="63"/>
        <v>0</v>
      </c>
      <c r="M78" s="199">
        <f t="shared" si="63"/>
        <v>0</v>
      </c>
      <c r="N78" s="199">
        <f t="shared" si="63"/>
        <v>0</v>
      </c>
      <c r="O78" s="199">
        <f t="shared" si="63"/>
        <v>0</v>
      </c>
      <c r="P78" s="199">
        <f t="shared" si="63"/>
        <v>0</v>
      </c>
      <c r="Q78" s="199">
        <f t="shared" si="63"/>
        <v>0</v>
      </c>
      <c r="R78" s="199">
        <f t="shared" si="63"/>
        <v>0</v>
      </c>
      <c r="S78" s="591">
        <f t="shared" si="63"/>
        <v>0</v>
      </c>
      <c r="T78" s="591">
        <f t="shared" si="63"/>
        <v>0</v>
      </c>
      <c r="U78" s="591">
        <f t="shared" si="63"/>
        <v>0</v>
      </c>
      <c r="V78" s="591">
        <f t="shared" si="63"/>
        <v>0</v>
      </c>
      <c r="W78" s="591">
        <f t="shared" si="63"/>
        <v>0</v>
      </c>
      <c r="X78" s="591">
        <f t="shared" si="63"/>
        <v>0</v>
      </c>
      <c r="Y78" s="591">
        <f t="shared" si="63"/>
        <v>0</v>
      </c>
      <c r="Z78" s="591">
        <f t="shared" si="63"/>
        <v>0</v>
      </c>
      <c r="AA78" s="591">
        <f t="shared" si="63"/>
        <v>0</v>
      </c>
      <c r="AB78" s="591">
        <f t="shared" si="63"/>
        <v>0</v>
      </c>
      <c r="AC78" s="591">
        <f t="shared" si="63"/>
        <v>0</v>
      </c>
      <c r="AD78" s="591">
        <f t="shared" si="63"/>
        <v>0</v>
      </c>
      <c r="AE78" s="38">
        <f t="shared" si="21"/>
        <v>0</v>
      </c>
      <c r="AF78" s="27"/>
      <c r="AG78" s="27"/>
      <c r="AH78" s="27"/>
      <c r="AI78" s="27"/>
      <c r="AJ78" s="27"/>
      <c r="AK78" s="27"/>
    </row>
    <row r="79" spans="1:37">
      <c r="A79" s="231"/>
      <c r="B79" s="617">
        <f t="shared" si="58"/>
        <v>78</v>
      </c>
      <c r="C79" s="249"/>
      <c r="D79" s="1"/>
      <c r="E79" s="1"/>
      <c r="F79" s="51" t="s">
        <v>65</v>
      </c>
      <c r="G79" s="199">
        <f t="shared" si="63"/>
        <v>0</v>
      </c>
      <c r="H79" s="199">
        <f t="shared" si="63"/>
        <v>0</v>
      </c>
      <c r="I79" s="199">
        <f t="shared" si="63"/>
        <v>0</v>
      </c>
      <c r="J79" s="199">
        <f t="shared" si="63"/>
        <v>0</v>
      </c>
      <c r="K79" s="199">
        <f t="shared" si="63"/>
        <v>0</v>
      </c>
      <c r="L79" s="199">
        <f t="shared" si="63"/>
        <v>0</v>
      </c>
      <c r="M79" s="199">
        <f t="shared" si="63"/>
        <v>0</v>
      </c>
      <c r="N79" s="199">
        <f t="shared" si="63"/>
        <v>0</v>
      </c>
      <c r="O79" s="199">
        <f t="shared" si="63"/>
        <v>0</v>
      </c>
      <c r="P79" s="199">
        <f t="shared" si="63"/>
        <v>0</v>
      </c>
      <c r="Q79" s="199">
        <f t="shared" si="63"/>
        <v>0</v>
      </c>
      <c r="R79" s="199">
        <f t="shared" si="63"/>
        <v>0</v>
      </c>
      <c r="S79" s="591">
        <f t="shared" si="63"/>
        <v>0</v>
      </c>
      <c r="T79" s="591">
        <f t="shared" si="63"/>
        <v>0</v>
      </c>
      <c r="U79" s="591">
        <f t="shared" si="63"/>
        <v>0</v>
      </c>
      <c r="V79" s="591">
        <f t="shared" si="63"/>
        <v>0</v>
      </c>
      <c r="W79" s="591">
        <f t="shared" si="63"/>
        <v>0</v>
      </c>
      <c r="X79" s="591">
        <f t="shared" si="63"/>
        <v>0</v>
      </c>
      <c r="Y79" s="591">
        <f t="shared" si="63"/>
        <v>0</v>
      </c>
      <c r="Z79" s="591">
        <f t="shared" si="63"/>
        <v>0</v>
      </c>
      <c r="AA79" s="591">
        <f t="shared" si="63"/>
        <v>0</v>
      </c>
      <c r="AB79" s="591">
        <f t="shared" si="63"/>
        <v>0</v>
      </c>
      <c r="AC79" s="591">
        <f t="shared" si="63"/>
        <v>0</v>
      </c>
      <c r="AD79" s="591">
        <f t="shared" si="63"/>
        <v>0</v>
      </c>
      <c r="AE79" s="38">
        <f t="shared" si="21"/>
        <v>0</v>
      </c>
      <c r="AF79" s="27"/>
      <c r="AG79" s="27"/>
      <c r="AH79" s="27"/>
      <c r="AI79" s="27"/>
      <c r="AJ79" s="27"/>
      <c r="AK79" s="27"/>
    </row>
    <row r="80" spans="1:37">
      <c r="A80" s="231"/>
      <c r="B80" s="617">
        <f t="shared" si="58"/>
        <v>79</v>
      </c>
      <c r="C80" s="249"/>
      <c r="D80" s="1"/>
      <c r="E80" s="1"/>
      <c r="F80" s="51" t="s">
        <v>66</v>
      </c>
      <c r="G80" s="199">
        <f t="shared" si="63"/>
        <v>0</v>
      </c>
      <c r="H80" s="199">
        <f t="shared" si="63"/>
        <v>0</v>
      </c>
      <c r="I80" s="199">
        <f t="shared" si="63"/>
        <v>0</v>
      </c>
      <c r="J80" s="199">
        <f t="shared" si="63"/>
        <v>0</v>
      </c>
      <c r="K80" s="199">
        <f t="shared" si="63"/>
        <v>0</v>
      </c>
      <c r="L80" s="199">
        <f t="shared" si="63"/>
        <v>0</v>
      </c>
      <c r="M80" s="199">
        <f t="shared" si="63"/>
        <v>0</v>
      </c>
      <c r="N80" s="199">
        <f t="shared" si="63"/>
        <v>0</v>
      </c>
      <c r="O80" s="199">
        <f t="shared" si="63"/>
        <v>0</v>
      </c>
      <c r="P80" s="199">
        <f t="shared" si="63"/>
        <v>0</v>
      </c>
      <c r="Q80" s="199">
        <f t="shared" si="63"/>
        <v>0</v>
      </c>
      <c r="R80" s="199">
        <f t="shared" si="63"/>
        <v>0</v>
      </c>
      <c r="S80" s="591">
        <f t="shared" si="63"/>
        <v>0</v>
      </c>
      <c r="T80" s="591">
        <f t="shared" si="63"/>
        <v>0</v>
      </c>
      <c r="U80" s="591">
        <f t="shared" si="63"/>
        <v>0</v>
      </c>
      <c r="V80" s="591">
        <f t="shared" si="63"/>
        <v>0</v>
      </c>
      <c r="W80" s="591">
        <f t="shared" si="63"/>
        <v>0</v>
      </c>
      <c r="X80" s="591">
        <f t="shared" si="63"/>
        <v>0</v>
      </c>
      <c r="Y80" s="591">
        <f t="shared" si="63"/>
        <v>0</v>
      </c>
      <c r="Z80" s="591">
        <f t="shared" si="63"/>
        <v>0</v>
      </c>
      <c r="AA80" s="591">
        <f t="shared" si="63"/>
        <v>0</v>
      </c>
      <c r="AB80" s="591">
        <f t="shared" si="63"/>
        <v>0</v>
      </c>
      <c r="AC80" s="591">
        <f t="shared" si="63"/>
        <v>0</v>
      </c>
      <c r="AD80" s="591">
        <f t="shared" si="63"/>
        <v>0</v>
      </c>
      <c r="AE80" s="38">
        <f t="shared" si="21"/>
        <v>0</v>
      </c>
      <c r="AF80" s="27"/>
      <c r="AG80" s="27"/>
      <c r="AH80" s="27"/>
      <c r="AI80" s="27"/>
      <c r="AJ80" s="27"/>
      <c r="AK80" s="27"/>
    </row>
    <row r="81" spans="1:37">
      <c r="A81" s="231"/>
      <c r="B81" s="617">
        <f t="shared" si="58"/>
        <v>80</v>
      </c>
      <c r="C81" s="249"/>
      <c r="D81" s="1"/>
      <c r="E81" s="1"/>
      <c r="F81" s="51" t="s">
        <v>17</v>
      </c>
      <c r="G81" s="199">
        <f t="shared" si="63"/>
        <v>0</v>
      </c>
      <c r="H81" s="199">
        <f t="shared" si="63"/>
        <v>0</v>
      </c>
      <c r="I81" s="199">
        <f t="shared" si="63"/>
        <v>0</v>
      </c>
      <c r="J81" s="199">
        <f t="shared" si="63"/>
        <v>0</v>
      </c>
      <c r="K81" s="199">
        <f t="shared" si="63"/>
        <v>0</v>
      </c>
      <c r="L81" s="199">
        <f t="shared" si="63"/>
        <v>0</v>
      </c>
      <c r="M81" s="199">
        <f t="shared" si="63"/>
        <v>0</v>
      </c>
      <c r="N81" s="199">
        <f t="shared" si="63"/>
        <v>0</v>
      </c>
      <c r="O81" s="199">
        <f t="shared" si="63"/>
        <v>0</v>
      </c>
      <c r="P81" s="199">
        <f t="shared" si="63"/>
        <v>0</v>
      </c>
      <c r="Q81" s="199">
        <f t="shared" si="63"/>
        <v>0</v>
      </c>
      <c r="R81" s="199">
        <f t="shared" si="63"/>
        <v>0</v>
      </c>
      <c r="S81" s="591">
        <f t="shared" si="63"/>
        <v>0</v>
      </c>
      <c r="T81" s="591">
        <f t="shared" si="63"/>
        <v>0</v>
      </c>
      <c r="U81" s="591">
        <f t="shared" si="63"/>
        <v>0</v>
      </c>
      <c r="V81" s="591">
        <f t="shared" si="63"/>
        <v>0</v>
      </c>
      <c r="W81" s="591">
        <f t="shared" si="63"/>
        <v>0</v>
      </c>
      <c r="X81" s="591">
        <f t="shared" si="63"/>
        <v>0</v>
      </c>
      <c r="Y81" s="591">
        <f t="shared" si="63"/>
        <v>0</v>
      </c>
      <c r="Z81" s="591">
        <f t="shared" si="63"/>
        <v>0</v>
      </c>
      <c r="AA81" s="591">
        <f t="shared" si="63"/>
        <v>0</v>
      </c>
      <c r="AB81" s="591">
        <f t="shared" si="63"/>
        <v>0</v>
      </c>
      <c r="AC81" s="591">
        <f t="shared" si="63"/>
        <v>0</v>
      </c>
      <c r="AD81" s="591">
        <f t="shared" si="63"/>
        <v>0</v>
      </c>
      <c r="AE81" s="38">
        <f t="shared" si="21"/>
        <v>0</v>
      </c>
      <c r="AF81" s="27"/>
      <c r="AG81" s="27"/>
      <c r="AH81" s="27"/>
      <c r="AI81" s="27"/>
      <c r="AJ81" s="27"/>
      <c r="AK81" s="27"/>
    </row>
    <row r="82" spans="1:37">
      <c r="A82" s="231"/>
      <c r="B82" s="617">
        <f t="shared" si="58"/>
        <v>81</v>
      </c>
      <c r="C82" s="249"/>
      <c r="D82" s="1"/>
      <c r="E82" s="1"/>
      <c r="F82" s="51" t="s">
        <v>18</v>
      </c>
      <c r="G82" s="199">
        <f t="shared" si="63"/>
        <v>0</v>
      </c>
      <c r="H82" s="199">
        <f t="shared" si="63"/>
        <v>0</v>
      </c>
      <c r="I82" s="199">
        <f t="shared" si="63"/>
        <v>0</v>
      </c>
      <c r="J82" s="199">
        <f t="shared" si="63"/>
        <v>0</v>
      </c>
      <c r="K82" s="199">
        <f t="shared" si="63"/>
        <v>0</v>
      </c>
      <c r="L82" s="199">
        <f t="shared" si="63"/>
        <v>0</v>
      </c>
      <c r="M82" s="199">
        <f t="shared" si="63"/>
        <v>0</v>
      </c>
      <c r="N82" s="199">
        <f t="shared" si="63"/>
        <v>0</v>
      </c>
      <c r="O82" s="199">
        <f t="shared" si="63"/>
        <v>0</v>
      </c>
      <c r="P82" s="199">
        <f t="shared" si="63"/>
        <v>0</v>
      </c>
      <c r="Q82" s="199">
        <f t="shared" si="63"/>
        <v>0</v>
      </c>
      <c r="R82" s="199">
        <f t="shared" si="63"/>
        <v>0</v>
      </c>
      <c r="S82" s="591">
        <f t="shared" si="63"/>
        <v>0</v>
      </c>
      <c r="T82" s="591">
        <f t="shared" si="63"/>
        <v>0</v>
      </c>
      <c r="U82" s="591">
        <f t="shared" si="63"/>
        <v>0</v>
      </c>
      <c r="V82" s="591">
        <f t="shared" si="63"/>
        <v>0</v>
      </c>
      <c r="W82" s="591">
        <f t="shared" si="63"/>
        <v>0</v>
      </c>
      <c r="X82" s="591">
        <f t="shared" si="63"/>
        <v>0</v>
      </c>
      <c r="Y82" s="591">
        <f t="shared" si="63"/>
        <v>0</v>
      </c>
      <c r="Z82" s="591">
        <f t="shared" si="63"/>
        <v>0</v>
      </c>
      <c r="AA82" s="591">
        <f t="shared" si="63"/>
        <v>0</v>
      </c>
      <c r="AB82" s="591">
        <f t="shared" si="63"/>
        <v>0</v>
      </c>
      <c r="AC82" s="591">
        <f t="shared" si="63"/>
        <v>0</v>
      </c>
      <c r="AD82" s="591">
        <f t="shared" si="63"/>
        <v>0</v>
      </c>
      <c r="AE82" s="38">
        <f t="shared" si="21"/>
        <v>0</v>
      </c>
      <c r="AF82" s="27"/>
      <c r="AG82" s="27"/>
      <c r="AH82" s="27"/>
      <c r="AI82" s="27"/>
      <c r="AJ82" s="27"/>
      <c r="AK82" s="27"/>
    </row>
    <row r="83" spans="1:37">
      <c r="A83" s="231"/>
      <c r="B83" s="617">
        <f t="shared" si="58"/>
        <v>82</v>
      </c>
      <c r="C83" s="249"/>
      <c r="D83" s="1"/>
      <c r="E83" s="1"/>
      <c r="F83" s="51" t="s">
        <v>19</v>
      </c>
      <c r="G83" s="199">
        <f t="shared" si="63"/>
        <v>0</v>
      </c>
      <c r="H83" s="199">
        <f t="shared" si="63"/>
        <v>0</v>
      </c>
      <c r="I83" s="199">
        <f t="shared" si="63"/>
        <v>0</v>
      </c>
      <c r="J83" s="199">
        <f t="shared" si="63"/>
        <v>0</v>
      </c>
      <c r="K83" s="199">
        <f t="shared" si="63"/>
        <v>0</v>
      </c>
      <c r="L83" s="199">
        <f t="shared" si="63"/>
        <v>0</v>
      </c>
      <c r="M83" s="199">
        <f t="shared" si="63"/>
        <v>0</v>
      </c>
      <c r="N83" s="199">
        <f t="shared" si="63"/>
        <v>0</v>
      </c>
      <c r="O83" s="199">
        <f t="shared" si="63"/>
        <v>0</v>
      </c>
      <c r="P83" s="199">
        <f t="shared" si="63"/>
        <v>0</v>
      </c>
      <c r="Q83" s="199">
        <f t="shared" si="63"/>
        <v>0</v>
      </c>
      <c r="R83" s="199">
        <f t="shared" si="63"/>
        <v>0</v>
      </c>
      <c r="S83" s="591">
        <f t="shared" si="63"/>
        <v>0</v>
      </c>
      <c r="T83" s="591">
        <f t="shared" si="63"/>
        <v>0</v>
      </c>
      <c r="U83" s="591">
        <f t="shared" si="63"/>
        <v>0</v>
      </c>
      <c r="V83" s="591">
        <f t="shared" si="63"/>
        <v>0</v>
      </c>
      <c r="W83" s="591">
        <f t="shared" si="63"/>
        <v>0</v>
      </c>
      <c r="X83" s="591">
        <f t="shared" si="63"/>
        <v>0</v>
      </c>
      <c r="Y83" s="591">
        <f t="shared" si="63"/>
        <v>0</v>
      </c>
      <c r="Z83" s="591">
        <f t="shared" si="63"/>
        <v>0</v>
      </c>
      <c r="AA83" s="591">
        <f t="shared" si="63"/>
        <v>0</v>
      </c>
      <c r="AB83" s="591">
        <f t="shared" si="63"/>
        <v>0</v>
      </c>
      <c r="AC83" s="591">
        <f t="shared" si="63"/>
        <v>0</v>
      </c>
      <c r="AD83" s="591">
        <f t="shared" si="63"/>
        <v>0</v>
      </c>
      <c r="AE83" s="38">
        <f t="shared" si="21"/>
        <v>0</v>
      </c>
      <c r="AF83" s="27"/>
      <c r="AG83" s="27"/>
      <c r="AH83" s="27"/>
      <c r="AI83" s="27"/>
      <c r="AJ83" s="27"/>
      <c r="AK83" s="27"/>
    </row>
    <row r="84" spans="1:37">
      <c r="A84" s="231"/>
      <c r="B84" s="617">
        <f t="shared" si="58"/>
        <v>83</v>
      </c>
      <c r="C84" s="249"/>
      <c r="D84" s="1"/>
      <c r="E84" s="1"/>
      <c r="F84" s="51" t="s">
        <v>20</v>
      </c>
      <c r="G84" s="199">
        <f t="shared" si="63"/>
        <v>0</v>
      </c>
      <c r="H84" s="199">
        <f t="shared" si="63"/>
        <v>0</v>
      </c>
      <c r="I84" s="199">
        <f t="shared" si="63"/>
        <v>0</v>
      </c>
      <c r="J84" s="199">
        <f t="shared" si="63"/>
        <v>0</v>
      </c>
      <c r="K84" s="199">
        <f t="shared" si="63"/>
        <v>0</v>
      </c>
      <c r="L84" s="199">
        <f t="shared" si="63"/>
        <v>0</v>
      </c>
      <c r="M84" s="199">
        <f t="shared" si="63"/>
        <v>0</v>
      </c>
      <c r="N84" s="199">
        <f t="shared" si="63"/>
        <v>0</v>
      </c>
      <c r="O84" s="199">
        <f t="shared" si="63"/>
        <v>0</v>
      </c>
      <c r="P84" s="199">
        <f t="shared" si="63"/>
        <v>0</v>
      </c>
      <c r="Q84" s="199">
        <f t="shared" si="63"/>
        <v>0</v>
      </c>
      <c r="R84" s="199">
        <f t="shared" si="63"/>
        <v>0</v>
      </c>
      <c r="S84" s="591">
        <f t="shared" si="63"/>
        <v>0</v>
      </c>
      <c r="T84" s="591">
        <f t="shared" si="63"/>
        <v>0</v>
      </c>
      <c r="U84" s="591">
        <f t="shared" si="63"/>
        <v>0</v>
      </c>
      <c r="V84" s="591">
        <f t="shared" si="63"/>
        <v>0</v>
      </c>
      <c r="W84" s="591">
        <f t="shared" si="63"/>
        <v>0</v>
      </c>
      <c r="X84" s="591">
        <f t="shared" si="63"/>
        <v>0</v>
      </c>
      <c r="Y84" s="591">
        <f t="shared" si="63"/>
        <v>0</v>
      </c>
      <c r="Z84" s="591">
        <f t="shared" si="63"/>
        <v>0</v>
      </c>
      <c r="AA84" s="591">
        <f t="shared" si="63"/>
        <v>0</v>
      </c>
      <c r="AB84" s="591">
        <f t="shared" si="63"/>
        <v>0</v>
      </c>
      <c r="AC84" s="591">
        <f t="shared" si="63"/>
        <v>0</v>
      </c>
      <c r="AD84" s="591">
        <f t="shared" si="63"/>
        <v>0</v>
      </c>
      <c r="AE84" s="38">
        <f t="shared" si="21"/>
        <v>0</v>
      </c>
      <c r="AF84" s="27"/>
      <c r="AG84" s="27"/>
      <c r="AH84" s="27"/>
      <c r="AI84" s="27"/>
      <c r="AJ84" s="27"/>
      <c r="AK84" s="27"/>
    </row>
    <row r="85" spans="1:37">
      <c r="A85" s="231"/>
      <c r="B85" s="617">
        <f t="shared" si="58"/>
        <v>84</v>
      </c>
      <c r="C85" s="249"/>
      <c r="D85" s="1"/>
      <c r="E85" s="1"/>
      <c r="F85" s="51" t="s">
        <v>0</v>
      </c>
      <c r="G85" s="199">
        <f t="shared" si="63"/>
        <v>0</v>
      </c>
      <c r="H85" s="199">
        <f t="shared" si="63"/>
        <v>0</v>
      </c>
      <c r="I85" s="199">
        <f t="shared" si="63"/>
        <v>0</v>
      </c>
      <c r="J85" s="199">
        <f t="shared" si="63"/>
        <v>0</v>
      </c>
      <c r="K85" s="199">
        <f t="shared" si="63"/>
        <v>0</v>
      </c>
      <c r="L85" s="199">
        <f t="shared" si="63"/>
        <v>0</v>
      </c>
      <c r="M85" s="199">
        <f t="shared" si="63"/>
        <v>0</v>
      </c>
      <c r="N85" s="199">
        <f t="shared" si="63"/>
        <v>0</v>
      </c>
      <c r="O85" s="199">
        <f t="shared" si="63"/>
        <v>0</v>
      </c>
      <c r="P85" s="199">
        <f t="shared" si="63"/>
        <v>0</v>
      </c>
      <c r="Q85" s="199">
        <f t="shared" si="63"/>
        <v>0</v>
      </c>
      <c r="R85" s="199">
        <f t="shared" si="63"/>
        <v>0</v>
      </c>
      <c r="S85" s="591">
        <f t="shared" si="63"/>
        <v>0</v>
      </c>
      <c r="T85" s="591">
        <f t="shared" si="63"/>
        <v>0</v>
      </c>
      <c r="U85" s="591">
        <f t="shared" si="63"/>
        <v>0</v>
      </c>
      <c r="V85" s="591">
        <f t="shared" si="63"/>
        <v>0</v>
      </c>
      <c r="W85" s="591">
        <f t="shared" si="63"/>
        <v>0</v>
      </c>
      <c r="X85" s="591">
        <f t="shared" si="63"/>
        <v>0</v>
      </c>
      <c r="Y85" s="591">
        <f t="shared" si="63"/>
        <v>0</v>
      </c>
      <c r="Z85" s="591">
        <f t="shared" si="63"/>
        <v>0</v>
      </c>
      <c r="AA85" s="591">
        <f t="shared" si="63"/>
        <v>0</v>
      </c>
      <c r="AB85" s="591">
        <f t="shared" si="63"/>
        <v>0</v>
      </c>
      <c r="AC85" s="591">
        <f t="shared" si="63"/>
        <v>0</v>
      </c>
      <c r="AD85" s="591">
        <f t="shared" si="63"/>
        <v>0</v>
      </c>
      <c r="AE85" s="38">
        <f t="shared" si="21"/>
        <v>0</v>
      </c>
      <c r="AF85" s="27"/>
      <c r="AG85" s="27"/>
      <c r="AH85" s="27"/>
      <c r="AI85" s="27"/>
      <c r="AJ85" s="27"/>
      <c r="AK85" s="27"/>
    </row>
    <row r="86" spans="1:37">
      <c r="A86" s="231"/>
      <c r="B86" s="617">
        <f t="shared" si="58"/>
        <v>85</v>
      </c>
      <c r="C86" s="249"/>
      <c r="D86" s="1"/>
      <c r="E86" s="1"/>
      <c r="F86" s="51" t="s">
        <v>295</v>
      </c>
      <c r="G86" s="199">
        <f>ROUND(G62*$C62*G$5/100/3,2)</f>
        <v>0</v>
      </c>
      <c r="H86" s="199">
        <f t="shared" si="63"/>
        <v>0</v>
      </c>
      <c r="I86" s="199">
        <f t="shared" si="63"/>
        <v>0</v>
      </c>
      <c r="J86" s="199">
        <f t="shared" si="63"/>
        <v>0</v>
      </c>
      <c r="K86" s="199">
        <f t="shared" si="63"/>
        <v>0</v>
      </c>
      <c r="L86" s="199">
        <f t="shared" si="63"/>
        <v>0</v>
      </c>
      <c r="M86" s="199">
        <f t="shared" si="63"/>
        <v>0</v>
      </c>
      <c r="N86" s="199">
        <f t="shared" si="63"/>
        <v>0</v>
      </c>
      <c r="O86" s="199">
        <f t="shared" si="63"/>
        <v>0</v>
      </c>
      <c r="P86" s="199">
        <f t="shared" si="63"/>
        <v>0</v>
      </c>
      <c r="Q86" s="199">
        <f t="shared" si="63"/>
        <v>0</v>
      </c>
      <c r="R86" s="199">
        <f t="shared" si="63"/>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8"/>
        <v>86</v>
      </c>
      <c r="C87" s="249"/>
      <c r="D87" s="1"/>
      <c r="E87" s="1"/>
      <c r="F87" s="51" t="s">
        <v>73</v>
      </c>
      <c r="G87" s="199">
        <f t="shared" ref="G87:AD88" si="64">ROUND(G65*$C65*G$5/100/3,2)</f>
        <v>0</v>
      </c>
      <c r="H87" s="199">
        <f t="shared" si="64"/>
        <v>0</v>
      </c>
      <c r="I87" s="199">
        <f t="shared" si="64"/>
        <v>0</v>
      </c>
      <c r="J87" s="199">
        <f t="shared" si="64"/>
        <v>0</v>
      </c>
      <c r="K87" s="199">
        <f t="shared" si="64"/>
        <v>0</v>
      </c>
      <c r="L87" s="199">
        <f t="shared" si="64"/>
        <v>0</v>
      </c>
      <c r="M87" s="199">
        <f t="shared" si="64"/>
        <v>0</v>
      </c>
      <c r="N87" s="199">
        <f t="shared" si="64"/>
        <v>0</v>
      </c>
      <c r="O87" s="199">
        <f t="shared" si="64"/>
        <v>0</v>
      </c>
      <c r="P87" s="199">
        <f t="shared" si="64"/>
        <v>0</v>
      </c>
      <c r="Q87" s="199">
        <f t="shared" si="64"/>
        <v>0</v>
      </c>
      <c r="R87" s="199">
        <f t="shared" si="64"/>
        <v>0</v>
      </c>
      <c r="S87" s="591">
        <f t="shared" si="64"/>
        <v>0</v>
      </c>
      <c r="T87" s="591">
        <f t="shared" si="64"/>
        <v>0</v>
      </c>
      <c r="U87" s="591">
        <f t="shared" si="64"/>
        <v>0</v>
      </c>
      <c r="V87" s="591">
        <f t="shared" si="64"/>
        <v>0</v>
      </c>
      <c r="W87" s="591">
        <f t="shared" si="64"/>
        <v>0</v>
      </c>
      <c r="X87" s="591">
        <f t="shared" si="64"/>
        <v>0</v>
      </c>
      <c r="Y87" s="591">
        <f t="shared" si="64"/>
        <v>0</v>
      </c>
      <c r="Z87" s="591">
        <f t="shared" si="64"/>
        <v>0</v>
      </c>
      <c r="AA87" s="591">
        <f t="shared" si="64"/>
        <v>0</v>
      </c>
      <c r="AB87" s="591">
        <f t="shared" si="64"/>
        <v>0</v>
      </c>
      <c r="AC87" s="591">
        <f t="shared" si="64"/>
        <v>0</v>
      </c>
      <c r="AD87" s="591">
        <f t="shared" si="64"/>
        <v>0</v>
      </c>
      <c r="AE87" s="38">
        <f t="shared" si="21"/>
        <v>0</v>
      </c>
      <c r="AF87" s="27"/>
      <c r="AG87" s="27"/>
      <c r="AH87" s="27"/>
      <c r="AI87" s="27"/>
      <c r="AJ87" s="27"/>
      <c r="AK87" s="27"/>
    </row>
    <row r="88" spans="1:37">
      <c r="A88" s="246"/>
      <c r="B88" s="617">
        <f t="shared" si="58"/>
        <v>87</v>
      </c>
      <c r="C88" s="259"/>
      <c r="D88" s="260"/>
      <c r="E88" s="260"/>
      <c r="F88" s="52" t="s">
        <v>11</v>
      </c>
      <c r="G88" s="199">
        <f t="shared" si="64"/>
        <v>0</v>
      </c>
      <c r="H88" s="199">
        <f t="shared" si="64"/>
        <v>0</v>
      </c>
      <c r="I88" s="199">
        <f t="shared" si="64"/>
        <v>0</v>
      </c>
      <c r="J88" s="199">
        <f t="shared" si="64"/>
        <v>0</v>
      </c>
      <c r="K88" s="199">
        <f t="shared" si="64"/>
        <v>0</v>
      </c>
      <c r="L88" s="199">
        <f t="shared" si="64"/>
        <v>0</v>
      </c>
      <c r="M88" s="199">
        <f t="shared" si="64"/>
        <v>0</v>
      </c>
      <c r="N88" s="199">
        <f t="shared" si="64"/>
        <v>0</v>
      </c>
      <c r="O88" s="199">
        <f t="shared" si="64"/>
        <v>0</v>
      </c>
      <c r="P88" s="199">
        <f t="shared" si="64"/>
        <v>0</v>
      </c>
      <c r="Q88" s="199">
        <f t="shared" si="64"/>
        <v>0</v>
      </c>
      <c r="R88" s="199">
        <f t="shared" si="64"/>
        <v>0</v>
      </c>
      <c r="S88" s="591">
        <f t="shared" si="64"/>
        <v>0</v>
      </c>
      <c r="T88" s="591">
        <f t="shared" si="64"/>
        <v>0</v>
      </c>
      <c r="U88" s="591">
        <f t="shared" si="64"/>
        <v>0</v>
      </c>
      <c r="V88" s="591">
        <f t="shared" si="64"/>
        <v>0</v>
      </c>
      <c r="W88" s="591">
        <f t="shared" si="64"/>
        <v>0</v>
      </c>
      <c r="X88" s="591">
        <f t="shared" si="64"/>
        <v>0</v>
      </c>
      <c r="Y88" s="591">
        <f t="shared" si="64"/>
        <v>0</v>
      </c>
      <c r="Z88" s="591">
        <f t="shared" si="64"/>
        <v>0</v>
      </c>
      <c r="AA88" s="591">
        <f t="shared" si="64"/>
        <v>0</v>
      </c>
      <c r="AB88" s="591">
        <f t="shared" si="64"/>
        <v>0</v>
      </c>
      <c r="AC88" s="591">
        <f t="shared" si="64"/>
        <v>0</v>
      </c>
      <c r="AD88" s="591">
        <f t="shared" si="64"/>
        <v>0</v>
      </c>
      <c r="AE88" s="43">
        <f t="shared" si="21"/>
        <v>0</v>
      </c>
      <c r="AF88" s="27"/>
      <c r="AG88" s="27"/>
      <c r="AH88" s="27"/>
      <c r="AI88" s="27"/>
      <c r="AJ88" s="27"/>
      <c r="AK88" s="27"/>
    </row>
    <row r="89" spans="1:37">
      <c r="A89" s="244"/>
      <c r="B89" s="617">
        <f t="shared" si="58"/>
        <v>88</v>
      </c>
      <c r="C89" s="250"/>
      <c r="D89" s="232"/>
      <c r="E89" s="232"/>
      <c r="F89" s="54" t="s">
        <v>159</v>
      </c>
      <c r="G89" s="245">
        <f t="shared" ref="G89:AD89" si="65">ROUND(G38*G5/100/3+G42*($C42&lt;&gt;"")*G5/100/3+G43*($C43&lt;&gt;"")*G5/100/3+G44*($C44&lt;&gt;"")*G5/100/3+G45*($C45&lt;&gt;"")*G5/100/3+G46*($C46&lt;&gt;"")*G5/100/3,2)</f>
        <v>0</v>
      </c>
      <c r="H89" s="245">
        <f>ROUND(H38*H5/100/3+H42*($C42&lt;&gt;"")*H5/100/3+H43*($C43&lt;&gt;"")*H5/100/3+H44*($C44&lt;&gt;"")*H5/100/3+H45*($C45&lt;&gt;"")*H5/100/3+H46*($C46&lt;&gt;"")*H5/100/3,2)</f>
        <v>0</v>
      </c>
      <c r="I89" s="245">
        <f t="shared" si="65"/>
        <v>0</v>
      </c>
      <c r="J89" s="245">
        <f t="shared" si="65"/>
        <v>0</v>
      </c>
      <c r="K89" s="245">
        <f t="shared" si="65"/>
        <v>0</v>
      </c>
      <c r="L89" s="245">
        <f t="shared" si="65"/>
        <v>0</v>
      </c>
      <c r="M89" s="245">
        <f t="shared" si="65"/>
        <v>0</v>
      </c>
      <c r="N89" s="245">
        <f t="shared" si="65"/>
        <v>0</v>
      </c>
      <c r="O89" s="245">
        <f t="shared" si="65"/>
        <v>0</v>
      </c>
      <c r="P89" s="245">
        <f t="shared" si="65"/>
        <v>0</v>
      </c>
      <c r="Q89" s="245">
        <f t="shared" si="65"/>
        <v>0</v>
      </c>
      <c r="R89" s="245">
        <f t="shared" si="65"/>
        <v>0</v>
      </c>
      <c r="S89" s="597">
        <f t="shared" si="65"/>
        <v>0</v>
      </c>
      <c r="T89" s="597">
        <f t="shared" si="65"/>
        <v>0</v>
      </c>
      <c r="U89" s="597">
        <f t="shared" si="65"/>
        <v>0</v>
      </c>
      <c r="V89" s="597">
        <f t="shared" si="65"/>
        <v>0</v>
      </c>
      <c r="W89" s="597">
        <f t="shared" si="65"/>
        <v>0</v>
      </c>
      <c r="X89" s="597">
        <f t="shared" si="65"/>
        <v>0</v>
      </c>
      <c r="Y89" s="597">
        <f t="shared" si="65"/>
        <v>0</v>
      </c>
      <c r="Z89" s="597">
        <f t="shared" si="65"/>
        <v>0</v>
      </c>
      <c r="AA89" s="597">
        <f t="shared" si="65"/>
        <v>0</v>
      </c>
      <c r="AB89" s="597">
        <f t="shared" si="65"/>
        <v>0</v>
      </c>
      <c r="AC89" s="597">
        <f t="shared" si="65"/>
        <v>0</v>
      </c>
      <c r="AD89" s="597">
        <f t="shared" si="65"/>
        <v>0</v>
      </c>
      <c r="AE89" s="43">
        <f t="shared" si="21"/>
        <v>0</v>
      </c>
      <c r="AF89" s="27"/>
      <c r="AG89" s="27"/>
      <c r="AH89" s="27"/>
      <c r="AI89" s="27"/>
      <c r="AJ89" s="27"/>
      <c r="AK89" s="27"/>
    </row>
    <row r="90" spans="1:37">
      <c r="A90" s="619"/>
      <c r="B90" s="617">
        <f t="shared" si="58"/>
        <v>89</v>
      </c>
      <c r="C90" s="563"/>
      <c r="D90" s="221"/>
      <c r="E90" s="221"/>
      <c r="F90" s="2" t="s">
        <v>282</v>
      </c>
      <c r="G90" s="245">
        <f>IF(G7="Ja",SUM(S75:S88)-SUM(G75:G89),0)</f>
        <v>0</v>
      </c>
      <c r="H90" s="245">
        <f>IF(H7="Ja",SUM(T75:T89)-SUM(H75:H89),0)</f>
        <v>0</v>
      </c>
      <c r="I90" s="245">
        <f t="shared" ref="I90:R90" si="66">IF(I7="Ja",SUM(U75:U88)-SUM(I75:I89),0)</f>
        <v>0</v>
      </c>
      <c r="J90" s="245">
        <f t="shared" si="66"/>
        <v>0</v>
      </c>
      <c r="K90" s="245">
        <f t="shared" si="66"/>
        <v>0</v>
      </c>
      <c r="L90" s="245">
        <f t="shared" si="66"/>
        <v>0</v>
      </c>
      <c r="M90" s="245">
        <f t="shared" si="66"/>
        <v>0</v>
      </c>
      <c r="N90" s="245">
        <f t="shared" si="66"/>
        <v>0</v>
      </c>
      <c r="O90" s="245">
        <f t="shared" si="66"/>
        <v>0</v>
      </c>
      <c r="P90" s="245">
        <f t="shared" si="66"/>
        <v>0</v>
      </c>
      <c r="Q90" s="245">
        <f t="shared" si="66"/>
        <v>0</v>
      </c>
      <c r="R90" s="245">
        <f t="shared" si="66"/>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8"/>
        <v>90</v>
      </c>
      <c r="C91" s="257"/>
      <c r="D91" s="258"/>
      <c r="E91" s="258"/>
      <c r="F91" s="48" t="s">
        <v>63</v>
      </c>
      <c r="G91" s="203">
        <f>SUM(G75:G90)</f>
        <v>0</v>
      </c>
      <c r="H91" s="203">
        <f t="shared" ref="H91:R91" si="67">SUM(H75:H90)</f>
        <v>0</v>
      </c>
      <c r="I91" s="203">
        <f t="shared" si="67"/>
        <v>0</v>
      </c>
      <c r="J91" s="203">
        <f t="shared" si="67"/>
        <v>0</v>
      </c>
      <c r="K91" s="203">
        <f t="shared" si="67"/>
        <v>0</v>
      </c>
      <c r="L91" s="203">
        <f t="shared" si="67"/>
        <v>0</v>
      </c>
      <c r="M91" s="203">
        <f t="shared" si="67"/>
        <v>0</v>
      </c>
      <c r="N91" s="203">
        <f t="shared" si="67"/>
        <v>0</v>
      </c>
      <c r="O91" s="203">
        <f t="shared" si="67"/>
        <v>0</v>
      </c>
      <c r="P91" s="203">
        <f t="shared" si="67"/>
        <v>0</v>
      </c>
      <c r="Q91" s="203">
        <f t="shared" si="67"/>
        <v>0</v>
      </c>
      <c r="R91" s="203">
        <f t="shared" si="67"/>
        <v>0</v>
      </c>
      <c r="S91" s="598">
        <f>SUM(S75:S89)</f>
        <v>0</v>
      </c>
      <c r="T91" s="598">
        <f t="shared" ref="T91:AD91" si="68">SUM(T75:T89)</f>
        <v>0</v>
      </c>
      <c r="U91" s="598">
        <f t="shared" si="68"/>
        <v>0</v>
      </c>
      <c r="V91" s="598">
        <f t="shared" si="68"/>
        <v>0</v>
      </c>
      <c r="W91" s="598">
        <f t="shared" si="68"/>
        <v>0</v>
      </c>
      <c r="X91" s="598">
        <f t="shared" si="68"/>
        <v>0</v>
      </c>
      <c r="Y91" s="598">
        <f t="shared" si="68"/>
        <v>0</v>
      </c>
      <c r="Z91" s="598">
        <f t="shared" si="68"/>
        <v>0</v>
      </c>
      <c r="AA91" s="598">
        <f t="shared" si="68"/>
        <v>0</v>
      </c>
      <c r="AB91" s="598">
        <f t="shared" si="68"/>
        <v>0</v>
      </c>
      <c r="AC91" s="598">
        <f t="shared" si="68"/>
        <v>0</v>
      </c>
      <c r="AD91" s="598">
        <f t="shared" si="68"/>
        <v>0</v>
      </c>
      <c r="AE91" s="49">
        <f t="shared" si="21"/>
        <v>0</v>
      </c>
      <c r="AF91" s="27"/>
      <c r="AG91" s="27"/>
      <c r="AH91" s="27"/>
      <c r="AI91" s="27"/>
      <c r="AJ91" s="27"/>
      <c r="AK91" s="27"/>
    </row>
    <row r="92" spans="1:37" ht="14" thickTop="1">
      <c r="A92" s="236"/>
      <c r="B92" s="617">
        <f t="shared" si="58"/>
        <v>91</v>
      </c>
      <c r="C92" s="261"/>
      <c r="D92" s="262"/>
      <c r="E92" s="262"/>
      <c r="F92" s="55" t="s">
        <v>31</v>
      </c>
      <c r="G92" s="204">
        <f>ROUND(G104/3,2)</f>
        <v>0</v>
      </c>
      <c r="H92" s="204">
        <f t="shared" ref="H92:R92" si="69">ROUND(H104/3,2)</f>
        <v>0</v>
      </c>
      <c r="I92" s="204">
        <f t="shared" si="69"/>
        <v>0</v>
      </c>
      <c r="J92" s="204">
        <f t="shared" si="69"/>
        <v>0</v>
      </c>
      <c r="K92" s="204">
        <f t="shared" si="69"/>
        <v>0</v>
      </c>
      <c r="L92" s="204">
        <f t="shared" si="69"/>
        <v>0</v>
      </c>
      <c r="M92" s="204">
        <f t="shared" si="69"/>
        <v>0</v>
      </c>
      <c r="N92" s="204">
        <f t="shared" si="69"/>
        <v>0</v>
      </c>
      <c r="O92" s="204">
        <f t="shared" si="69"/>
        <v>0</v>
      </c>
      <c r="P92" s="204">
        <f t="shared" si="69"/>
        <v>0</v>
      </c>
      <c r="Q92" s="204">
        <f t="shared" si="69"/>
        <v>0</v>
      </c>
      <c r="R92" s="204">
        <f t="shared" si="69"/>
        <v>0</v>
      </c>
      <c r="S92" s="599">
        <f>ROUND(S104/3,2)</f>
        <v>0</v>
      </c>
      <c r="T92" s="599">
        <f t="shared" ref="T92:AD92" si="70">ROUND(T104/3,2)</f>
        <v>0</v>
      </c>
      <c r="U92" s="599">
        <f t="shared" si="70"/>
        <v>0</v>
      </c>
      <c r="V92" s="599">
        <f t="shared" si="70"/>
        <v>0</v>
      </c>
      <c r="W92" s="599">
        <f t="shared" si="70"/>
        <v>0</v>
      </c>
      <c r="X92" s="599">
        <f t="shared" si="70"/>
        <v>0</v>
      </c>
      <c r="Y92" s="599">
        <f t="shared" si="70"/>
        <v>0</v>
      </c>
      <c r="Z92" s="599">
        <f t="shared" si="70"/>
        <v>0</v>
      </c>
      <c r="AA92" s="599">
        <f t="shared" si="70"/>
        <v>0</v>
      </c>
      <c r="AB92" s="599">
        <f t="shared" si="70"/>
        <v>0</v>
      </c>
      <c r="AC92" s="599">
        <f t="shared" si="70"/>
        <v>0</v>
      </c>
      <c r="AD92" s="599">
        <f t="shared" si="70"/>
        <v>0</v>
      </c>
      <c r="AE92" s="37">
        <f>SUM(G92:R92)</f>
        <v>0</v>
      </c>
      <c r="AF92" s="27"/>
      <c r="AG92" s="27"/>
      <c r="AH92" s="27"/>
      <c r="AI92" s="27"/>
      <c r="AJ92" s="27"/>
      <c r="AK92" s="27"/>
    </row>
    <row r="93" spans="1:37">
      <c r="A93" s="237"/>
      <c r="B93" s="617">
        <f t="shared" si="58"/>
        <v>92</v>
      </c>
      <c r="C93" s="263"/>
      <c r="D93" s="264"/>
      <c r="E93" s="264"/>
      <c r="F93" s="55" t="s">
        <v>26</v>
      </c>
      <c r="G93" s="204">
        <f>IF(G6="nej",G91*-1)+SUM(G51:G68)-G92+G73</f>
        <v>0</v>
      </c>
      <c r="H93" s="204">
        <f>IF(H6="nej",H91*-1)+SUM(H51:H68)-H92+H73</f>
        <v>0</v>
      </c>
      <c r="I93" s="204">
        <f t="shared" ref="I93:R93" si="71">IF(I6="nej",I91*-1)+SUM(I51:I68)-I92+I73</f>
        <v>0</v>
      </c>
      <c r="J93" s="204">
        <f t="shared" si="71"/>
        <v>0</v>
      </c>
      <c r="K93" s="204">
        <f t="shared" si="71"/>
        <v>0</v>
      </c>
      <c r="L93" s="204">
        <f t="shared" si="71"/>
        <v>0</v>
      </c>
      <c r="M93" s="204">
        <f t="shared" si="71"/>
        <v>0</v>
      </c>
      <c r="N93" s="204">
        <f t="shared" si="71"/>
        <v>0</v>
      </c>
      <c r="O93" s="204">
        <f t="shared" si="71"/>
        <v>0</v>
      </c>
      <c r="P93" s="204">
        <f t="shared" si="71"/>
        <v>0</v>
      </c>
      <c r="Q93" s="204">
        <f t="shared" si="71"/>
        <v>0</v>
      </c>
      <c r="R93" s="204">
        <f t="shared" si="71"/>
        <v>0</v>
      </c>
      <c r="S93" s="599">
        <f t="shared" ref="S93:AD93" si="72">IF(S6="nej",S91*-1)+SUM(S51:S68)-S92</f>
        <v>0</v>
      </c>
      <c r="T93" s="599">
        <f t="shared" si="72"/>
        <v>0</v>
      </c>
      <c r="U93" s="599">
        <f t="shared" si="72"/>
        <v>0</v>
      </c>
      <c r="V93" s="599">
        <f t="shared" si="72"/>
        <v>0</v>
      </c>
      <c r="W93" s="599">
        <f t="shared" si="72"/>
        <v>0</v>
      </c>
      <c r="X93" s="599">
        <f t="shared" si="72"/>
        <v>0</v>
      </c>
      <c r="Y93" s="599">
        <f t="shared" si="72"/>
        <v>0</v>
      </c>
      <c r="Z93" s="599">
        <f t="shared" si="72"/>
        <v>0</v>
      </c>
      <c r="AA93" s="599">
        <f t="shared" si="72"/>
        <v>0</v>
      </c>
      <c r="AB93" s="599">
        <f t="shared" si="72"/>
        <v>0</v>
      </c>
      <c r="AC93" s="599">
        <f t="shared" si="72"/>
        <v>0</v>
      </c>
      <c r="AD93" s="599">
        <f t="shared" si="72"/>
        <v>0</v>
      </c>
      <c r="AE93" s="37">
        <f t="shared" ref="AE93:AE108" si="73">SUM(G93:R93)</f>
        <v>0</v>
      </c>
      <c r="AF93" s="27"/>
      <c r="AG93" s="27"/>
      <c r="AH93" s="27"/>
      <c r="AI93" s="27"/>
      <c r="AJ93" s="27"/>
      <c r="AK93" s="27"/>
    </row>
    <row r="94" spans="1:37">
      <c r="A94" s="237"/>
      <c r="B94" s="617">
        <f t="shared" si="58"/>
        <v>93</v>
      </c>
      <c r="C94" s="263"/>
      <c r="D94" s="264"/>
      <c r="E94" s="264"/>
      <c r="F94" s="56" t="s">
        <v>27</v>
      </c>
      <c r="G94" s="205">
        <f>ROUND(G93*8%,0)</f>
        <v>0</v>
      </c>
      <c r="H94" s="206">
        <f t="shared" ref="H94:R94" si="74">ROUND(H93*8%,0)</f>
        <v>0</v>
      </c>
      <c r="I94" s="206">
        <f t="shared" si="74"/>
        <v>0</v>
      </c>
      <c r="J94" s="206">
        <f t="shared" si="74"/>
        <v>0</v>
      </c>
      <c r="K94" s="206">
        <f t="shared" si="74"/>
        <v>0</v>
      </c>
      <c r="L94" s="206">
        <f t="shared" si="74"/>
        <v>0</v>
      </c>
      <c r="M94" s="206">
        <f t="shared" si="74"/>
        <v>0</v>
      </c>
      <c r="N94" s="206">
        <f t="shared" si="74"/>
        <v>0</v>
      </c>
      <c r="O94" s="206">
        <f t="shared" si="74"/>
        <v>0</v>
      </c>
      <c r="P94" s="206">
        <f t="shared" si="74"/>
        <v>0</v>
      </c>
      <c r="Q94" s="206">
        <f t="shared" si="74"/>
        <v>0</v>
      </c>
      <c r="R94" s="206">
        <f t="shared" si="74"/>
        <v>0</v>
      </c>
      <c r="S94" s="600">
        <f>ROUND(S93*8%,0)</f>
        <v>0</v>
      </c>
      <c r="T94" s="601">
        <f t="shared" ref="T94:AD94" si="75">ROUND(T93*8%,0)</f>
        <v>0</v>
      </c>
      <c r="U94" s="601">
        <f t="shared" si="75"/>
        <v>0</v>
      </c>
      <c r="V94" s="601">
        <f t="shared" si="75"/>
        <v>0</v>
      </c>
      <c r="W94" s="601">
        <f t="shared" si="75"/>
        <v>0</v>
      </c>
      <c r="X94" s="601">
        <f t="shared" si="75"/>
        <v>0</v>
      </c>
      <c r="Y94" s="601">
        <f t="shared" si="75"/>
        <v>0</v>
      </c>
      <c r="Z94" s="601">
        <f t="shared" si="75"/>
        <v>0</v>
      </c>
      <c r="AA94" s="601">
        <f t="shared" si="75"/>
        <v>0</v>
      </c>
      <c r="AB94" s="601">
        <f t="shared" si="75"/>
        <v>0</v>
      </c>
      <c r="AC94" s="601">
        <f t="shared" si="75"/>
        <v>0</v>
      </c>
      <c r="AD94" s="601">
        <f t="shared" si="75"/>
        <v>0</v>
      </c>
      <c r="AE94" s="38">
        <f t="shared" si="73"/>
        <v>0</v>
      </c>
      <c r="AF94" s="27"/>
      <c r="AG94" s="27"/>
      <c r="AH94" s="27"/>
      <c r="AI94" s="27"/>
      <c r="AJ94" s="27"/>
      <c r="AK94" s="27"/>
    </row>
    <row r="95" spans="1:37">
      <c r="A95" s="237"/>
      <c r="B95" s="617">
        <f t="shared" si="58"/>
        <v>94</v>
      </c>
      <c r="C95" s="263"/>
      <c r="D95" s="264"/>
      <c r="E95" s="264"/>
      <c r="F95" s="56" t="s">
        <v>28</v>
      </c>
      <c r="G95" s="205">
        <f>G93-G94</f>
        <v>0</v>
      </c>
      <c r="H95" s="206">
        <f t="shared" ref="H95:R95" si="76">H93-H94</f>
        <v>0</v>
      </c>
      <c r="I95" s="206">
        <f t="shared" si="76"/>
        <v>0</v>
      </c>
      <c r="J95" s="206">
        <f t="shared" si="76"/>
        <v>0</v>
      </c>
      <c r="K95" s="206">
        <f t="shared" si="76"/>
        <v>0</v>
      </c>
      <c r="L95" s="206">
        <f t="shared" si="76"/>
        <v>0</v>
      </c>
      <c r="M95" s="206">
        <f t="shared" si="76"/>
        <v>0</v>
      </c>
      <c r="N95" s="206">
        <f t="shared" si="76"/>
        <v>0</v>
      </c>
      <c r="O95" s="206">
        <f t="shared" si="76"/>
        <v>0</v>
      </c>
      <c r="P95" s="206">
        <f t="shared" si="76"/>
        <v>0</v>
      </c>
      <c r="Q95" s="206">
        <f t="shared" si="76"/>
        <v>0</v>
      </c>
      <c r="R95" s="206">
        <f t="shared" si="76"/>
        <v>0</v>
      </c>
      <c r="S95" s="600">
        <f>S93-S94</f>
        <v>0</v>
      </c>
      <c r="T95" s="601">
        <f t="shared" ref="T95:AD95" si="77">T93-T94</f>
        <v>0</v>
      </c>
      <c r="U95" s="601">
        <f t="shared" si="77"/>
        <v>0</v>
      </c>
      <c r="V95" s="601">
        <f t="shared" si="77"/>
        <v>0</v>
      </c>
      <c r="W95" s="601">
        <f t="shared" si="77"/>
        <v>0</v>
      </c>
      <c r="X95" s="601">
        <f t="shared" si="77"/>
        <v>0</v>
      </c>
      <c r="Y95" s="601">
        <f t="shared" si="77"/>
        <v>0</v>
      </c>
      <c r="Z95" s="601">
        <f t="shared" si="77"/>
        <v>0</v>
      </c>
      <c r="AA95" s="601">
        <f t="shared" si="77"/>
        <v>0</v>
      </c>
      <c r="AB95" s="601">
        <f t="shared" si="77"/>
        <v>0</v>
      </c>
      <c r="AC95" s="601">
        <f t="shared" si="77"/>
        <v>0</v>
      </c>
      <c r="AD95" s="601">
        <f t="shared" si="77"/>
        <v>0</v>
      </c>
      <c r="AE95" s="38">
        <f t="shared" si="73"/>
        <v>0</v>
      </c>
      <c r="AF95" s="27"/>
      <c r="AG95" s="27"/>
      <c r="AH95" s="27"/>
      <c r="AI95" s="27"/>
      <c r="AJ95" s="27"/>
      <c r="AK95" s="27"/>
    </row>
    <row r="96" spans="1:37">
      <c r="A96" s="237"/>
      <c r="B96" s="617">
        <f t="shared" si="58"/>
        <v>95</v>
      </c>
      <c r="C96" s="263"/>
      <c r="D96" s="264"/>
      <c r="E96" s="264"/>
      <c r="F96" s="56" t="s">
        <v>34</v>
      </c>
      <c r="G96" s="205">
        <f>FLOOR(G95-G32,10)</f>
        <v>0</v>
      </c>
      <c r="H96" s="205">
        <f t="shared" ref="H96:R96" si="78">FLOOR(H95-H32,10)</f>
        <v>0</v>
      </c>
      <c r="I96" s="205">
        <f t="shared" si="78"/>
        <v>0</v>
      </c>
      <c r="J96" s="205">
        <f t="shared" si="78"/>
        <v>0</v>
      </c>
      <c r="K96" s="205">
        <f t="shared" si="78"/>
        <v>0</v>
      </c>
      <c r="L96" s="205">
        <f t="shared" si="78"/>
        <v>0</v>
      </c>
      <c r="M96" s="205">
        <f t="shared" si="78"/>
        <v>0</v>
      </c>
      <c r="N96" s="205">
        <f t="shared" si="78"/>
        <v>0</v>
      </c>
      <c r="O96" s="205">
        <f t="shared" si="78"/>
        <v>0</v>
      </c>
      <c r="P96" s="205">
        <f t="shared" si="78"/>
        <v>0</v>
      </c>
      <c r="Q96" s="205">
        <f t="shared" si="78"/>
        <v>0</v>
      </c>
      <c r="R96" s="205">
        <f t="shared" si="78"/>
        <v>0</v>
      </c>
      <c r="S96" s="600">
        <f>FLOOR(S95-S32,10)</f>
        <v>0</v>
      </c>
      <c r="T96" s="600">
        <f t="shared" ref="T96:AD96" si="79">FLOOR(T95-T32,10)</f>
        <v>0</v>
      </c>
      <c r="U96" s="600">
        <f t="shared" si="79"/>
        <v>0</v>
      </c>
      <c r="V96" s="600">
        <f t="shared" si="79"/>
        <v>0</v>
      </c>
      <c r="W96" s="600">
        <f t="shared" si="79"/>
        <v>0</v>
      </c>
      <c r="X96" s="600">
        <f t="shared" si="79"/>
        <v>0</v>
      </c>
      <c r="Y96" s="600">
        <f t="shared" si="79"/>
        <v>0</v>
      </c>
      <c r="Z96" s="600">
        <f t="shared" si="79"/>
        <v>0</v>
      </c>
      <c r="AA96" s="600">
        <f t="shared" si="79"/>
        <v>0</v>
      </c>
      <c r="AB96" s="600">
        <f t="shared" si="79"/>
        <v>0</v>
      </c>
      <c r="AC96" s="600">
        <f t="shared" si="79"/>
        <v>0</v>
      </c>
      <c r="AD96" s="600">
        <f t="shared" si="79"/>
        <v>0</v>
      </c>
      <c r="AE96" s="38"/>
      <c r="AF96" s="27"/>
      <c r="AG96" s="27"/>
      <c r="AH96" s="27"/>
      <c r="AI96" s="27"/>
      <c r="AJ96" s="27"/>
      <c r="AK96" s="27"/>
    </row>
    <row r="97" spans="1:37">
      <c r="A97" s="238"/>
      <c r="B97" s="617">
        <f t="shared" si="58"/>
        <v>96</v>
      </c>
      <c r="C97" s="265"/>
      <c r="D97" s="266"/>
      <c r="E97" s="266"/>
      <c r="F97" s="56" t="s">
        <v>29</v>
      </c>
      <c r="G97" s="205">
        <f t="shared" ref="G97:AD97" si="80">ROUND(G96*G31/100,0)</f>
        <v>0</v>
      </c>
      <c r="H97" s="206">
        <f t="shared" si="80"/>
        <v>0</v>
      </c>
      <c r="I97" s="206">
        <f t="shared" si="80"/>
        <v>0</v>
      </c>
      <c r="J97" s="206">
        <f t="shared" si="80"/>
        <v>0</v>
      </c>
      <c r="K97" s="206">
        <f t="shared" si="80"/>
        <v>0</v>
      </c>
      <c r="L97" s="206">
        <f t="shared" si="80"/>
        <v>0</v>
      </c>
      <c r="M97" s="206">
        <f t="shared" si="80"/>
        <v>0</v>
      </c>
      <c r="N97" s="206">
        <f t="shared" si="80"/>
        <v>0</v>
      </c>
      <c r="O97" s="206">
        <f t="shared" si="80"/>
        <v>0</v>
      </c>
      <c r="P97" s="206">
        <f t="shared" si="80"/>
        <v>0</v>
      </c>
      <c r="Q97" s="206">
        <f t="shared" si="80"/>
        <v>0</v>
      </c>
      <c r="R97" s="206">
        <f t="shared" si="80"/>
        <v>0</v>
      </c>
      <c r="S97" s="600">
        <f t="shared" si="80"/>
        <v>0</v>
      </c>
      <c r="T97" s="601">
        <f t="shared" si="80"/>
        <v>0</v>
      </c>
      <c r="U97" s="601">
        <f t="shared" si="80"/>
        <v>0</v>
      </c>
      <c r="V97" s="601">
        <f t="shared" si="80"/>
        <v>0</v>
      </c>
      <c r="W97" s="601">
        <f t="shared" si="80"/>
        <v>0</v>
      </c>
      <c r="X97" s="601">
        <f t="shared" si="80"/>
        <v>0</v>
      </c>
      <c r="Y97" s="601">
        <f t="shared" si="80"/>
        <v>0</v>
      </c>
      <c r="Z97" s="601">
        <f t="shared" si="80"/>
        <v>0</v>
      </c>
      <c r="AA97" s="601">
        <f t="shared" si="80"/>
        <v>0</v>
      </c>
      <c r="AB97" s="601">
        <f t="shared" si="80"/>
        <v>0</v>
      </c>
      <c r="AC97" s="601">
        <f t="shared" si="80"/>
        <v>0</v>
      </c>
      <c r="AD97" s="601">
        <f t="shared" si="80"/>
        <v>0</v>
      </c>
      <c r="AE97" s="38">
        <f t="shared" si="73"/>
        <v>0</v>
      </c>
      <c r="AF97" s="27"/>
      <c r="AG97" s="27"/>
      <c r="AH97" s="27"/>
      <c r="AI97" s="27"/>
      <c r="AJ97" s="27"/>
      <c r="AK97" s="27"/>
    </row>
    <row r="98" spans="1:37">
      <c r="A98" s="239"/>
      <c r="B98" s="617">
        <f t="shared" si="58"/>
        <v>97</v>
      </c>
      <c r="C98" s="267"/>
      <c r="D98" s="268"/>
      <c r="E98" s="269"/>
      <c r="F98" s="487" t="s">
        <v>278</v>
      </c>
      <c r="G98" s="553">
        <f>SUM(G51:G68)</f>
        <v>0</v>
      </c>
      <c r="H98" s="489">
        <f>SUM(H51:H68)</f>
        <v>0</v>
      </c>
      <c r="I98" s="489">
        <f>SUM(I51:I68)</f>
        <v>0</v>
      </c>
      <c r="J98" s="489">
        <f>SUM(J51:J68)</f>
        <v>0</v>
      </c>
      <c r="K98" s="489">
        <f>SUM(K51:K68)</f>
        <v>0</v>
      </c>
      <c r="L98" s="489">
        <f t="shared" ref="L98:R98" si="81">SUM(L51:L68)</f>
        <v>0</v>
      </c>
      <c r="M98" s="489">
        <f t="shared" si="81"/>
        <v>0</v>
      </c>
      <c r="N98" s="489">
        <f t="shared" si="81"/>
        <v>0</v>
      </c>
      <c r="O98" s="489">
        <f t="shared" si="81"/>
        <v>0</v>
      </c>
      <c r="P98" s="489">
        <f t="shared" si="81"/>
        <v>0</v>
      </c>
      <c r="Q98" s="554">
        <f t="shared" si="81"/>
        <v>0</v>
      </c>
      <c r="R98" s="554">
        <f t="shared" si="81"/>
        <v>0</v>
      </c>
      <c r="S98" s="602">
        <f>SUM(S51:S68)</f>
        <v>0</v>
      </c>
      <c r="T98" s="603">
        <f>SUM(T51:T68)</f>
        <v>0</v>
      </c>
      <c r="U98" s="603">
        <f>SUM(U51:U68)</f>
        <v>0</v>
      </c>
      <c r="V98" s="603">
        <f>SUM(V51:V68)</f>
        <v>0</v>
      </c>
      <c r="W98" s="603">
        <f>SUM(W51:W68)</f>
        <v>0</v>
      </c>
      <c r="X98" s="603">
        <f t="shared" ref="X98:AD98" si="82">SUM(X51:X68)</f>
        <v>0</v>
      </c>
      <c r="Y98" s="603">
        <f t="shared" si="82"/>
        <v>0</v>
      </c>
      <c r="Z98" s="603">
        <f t="shared" si="82"/>
        <v>0</v>
      </c>
      <c r="AA98" s="603">
        <f t="shared" si="82"/>
        <v>0</v>
      </c>
      <c r="AB98" s="603">
        <f t="shared" si="82"/>
        <v>0</v>
      </c>
      <c r="AC98" s="603">
        <f t="shared" si="82"/>
        <v>0</v>
      </c>
      <c r="AD98" s="603">
        <f t="shared" si="82"/>
        <v>0</v>
      </c>
      <c r="AE98" s="490">
        <f>SUM(H98:P98)</f>
        <v>0</v>
      </c>
      <c r="AF98" s="27"/>
      <c r="AG98" s="27"/>
      <c r="AH98" s="27"/>
      <c r="AI98" s="27"/>
      <c r="AJ98" s="27"/>
      <c r="AK98" s="27"/>
    </row>
    <row r="99" spans="1:37">
      <c r="A99" s="230"/>
      <c r="B99" s="617">
        <f t="shared" si="58"/>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8"/>
        <v>99</v>
      </c>
      <c r="C100" s="263"/>
      <c r="D100" s="264"/>
      <c r="E100" s="264"/>
      <c r="F100" s="56" t="s">
        <v>134</v>
      </c>
      <c r="G100" s="205">
        <f>G91</f>
        <v>0</v>
      </c>
      <c r="H100" s="206">
        <f t="shared" ref="H100:R100" si="83">H91</f>
        <v>0</v>
      </c>
      <c r="I100" s="206">
        <f t="shared" si="83"/>
        <v>0</v>
      </c>
      <c r="J100" s="206">
        <f t="shared" si="83"/>
        <v>0</v>
      </c>
      <c r="K100" s="206">
        <f t="shared" si="83"/>
        <v>0</v>
      </c>
      <c r="L100" s="206">
        <f t="shared" si="83"/>
        <v>0</v>
      </c>
      <c r="M100" s="206">
        <f t="shared" si="83"/>
        <v>0</v>
      </c>
      <c r="N100" s="206">
        <f t="shared" si="83"/>
        <v>0</v>
      </c>
      <c r="O100" s="206">
        <f t="shared" si="83"/>
        <v>0</v>
      </c>
      <c r="P100" s="206">
        <f t="shared" si="83"/>
        <v>0</v>
      </c>
      <c r="Q100" s="206">
        <f t="shared" si="83"/>
        <v>0</v>
      </c>
      <c r="R100" s="206">
        <f t="shared" si="83"/>
        <v>0</v>
      </c>
      <c r="S100" s="600">
        <f>S91</f>
        <v>0</v>
      </c>
      <c r="T100" s="601">
        <f t="shared" ref="T100:AD100" si="84">T91</f>
        <v>0</v>
      </c>
      <c r="U100" s="601">
        <f t="shared" si="84"/>
        <v>0</v>
      </c>
      <c r="V100" s="601">
        <f t="shared" si="84"/>
        <v>0</v>
      </c>
      <c r="W100" s="601">
        <f t="shared" si="84"/>
        <v>0</v>
      </c>
      <c r="X100" s="601">
        <f t="shared" si="84"/>
        <v>0</v>
      </c>
      <c r="Y100" s="601">
        <f t="shared" si="84"/>
        <v>0</v>
      </c>
      <c r="Z100" s="601">
        <f t="shared" si="84"/>
        <v>0</v>
      </c>
      <c r="AA100" s="601">
        <f t="shared" si="84"/>
        <v>0</v>
      </c>
      <c r="AB100" s="601">
        <f t="shared" si="84"/>
        <v>0</v>
      </c>
      <c r="AC100" s="601">
        <f t="shared" si="84"/>
        <v>0</v>
      </c>
      <c r="AD100" s="601">
        <f t="shared" si="84"/>
        <v>0</v>
      </c>
      <c r="AE100" s="38">
        <f t="shared" si="73"/>
        <v>0</v>
      </c>
      <c r="AF100" s="27"/>
      <c r="AG100" s="27"/>
      <c r="AH100" s="27"/>
      <c r="AI100" s="27"/>
      <c r="AJ100" s="27"/>
      <c r="AK100" s="27"/>
    </row>
    <row r="101" spans="1:37">
      <c r="A101" s="237"/>
      <c r="B101" s="617">
        <f t="shared" si="58"/>
        <v>100</v>
      </c>
      <c r="C101" s="263"/>
      <c r="D101" s="264"/>
      <c r="E101" s="264"/>
      <c r="F101" s="56" t="s">
        <v>165</v>
      </c>
      <c r="G101" s="205">
        <f>G100*2</f>
        <v>0</v>
      </c>
      <c r="H101" s="206">
        <f t="shared" ref="H101:R101" si="85">H100*2</f>
        <v>0</v>
      </c>
      <c r="I101" s="206">
        <f t="shared" si="85"/>
        <v>0</v>
      </c>
      <c r="J101" s="206">
        <f t="shared" si="85"/>
        <v>0</v>
      </c>
      <c r="K101" s="206">
        <f t="shared" si="85"/>
        <v>0</v>
      </c>
      <c r="L101" s="206">
        <f t="shared" si="85"/>
        <v>0</v>
      </c>
      <c r="M101" s="206">
        <f t="shared" si="85"/>
        <v>0</v>
      </c>
      <c r="N101" s="206">
        <f t="shared" si="85"/>
        <v>0</v>
      </c>
      <c r="O101" s="206">
        <f t="shared" si="85"/>
        <v>0</v>
      </c>
      <c r="P101" s="206">
        <f t="shared" si="85"/>
        <v>0</v>
      </c>
      <c r="Q101" s="206">
        <f t="shared" si="85"/>
        <v>0</v>
      </c>
      <c r="R101" s="206">
        <f t="shared" si="85"/>
        <v>0</v>
      </c>
      <c r="S101" s="600">
        <f>S100*2</f>
        <v>0</v>
      </c>
      <c r="T101" s="601">
        <f t="shared" ref="T101:AD101" si="86">T100*2</f>
        <v>0</v>
      </c>
      <c r="U101" s="601">
        <f t="shared" si="86"/>
        <v>0</v>
      </c>
      <c r="V101" s="601">
        <f t="shared" si="86"/>
        <v>0</v>
      </c>
      <c r="W101" s="601">
        <f t="shared" si="86"/>
        <v>0</v>
      </c>
      <c r="X101" s="601">
        <f t="shared" si="86"/>
        <v>0</v>
      </c>
      <c r="Y101" s="601">
        <f t="shared" si="86"/>
        <v>0</v>
      </c>
      <c r="Z101" s="601">
        <f t="shared" si="86"/>
        <v>0</v>
      </c>
      <c r="AA101" s="601">
        <f t="shared" si="86"/>
        <v>0</v>
      </c>
      <c r="AB101" s="601">
        <f t="shared" si="86"/>
        <v>0</v>
      </c>
      <c r="AC101" s="601">
        <f t="shared" si="86"/>
        <v>0</v>
      </c>
      <c r="AD101" s="601">
        <f t="shared" si="86"/>
        <v>0</v>
      </c>
      <c r="AE101" s="38">
        <f t="shared" si="73"/>
        <v>0</v>
      </c>
      <c r="AF101" s="27"/>
      <c r="AG101" s="27"/>
      <c r="AH101" s="27"/>
      <c r="AI101" s="27"/>
      <c r="AJ101" s="27"/>
      <c r="AK101" s="27"/>
    </row>
    <row r="102" spans="1:37">
      <c r="A102" s="237"/>
      <c r="B102" s="617">
        <f t="shared" si="58"/>
        <v>101</v>
      </c>
      <c r="C102" s="263"/>
      <c r="D102" s="264"/>
      <c r="E102" s="264"/>
      <c r="F102" s="56" t="s">
        <v>13</v>
      </c>
      <c r="G102" s="205">
        <f>G104*2/3</f>
        <v>0</v>
      </c>
      <c r="H102" s="206">
        <f t="shared" ref="H102:R102" si="87">H104*2/3</f>
        <v>0</v>
      </c>
      <c r="I102" s="206">
        <f t="shared" si="87"/>
        <v>0</v>
      </c>
      <c r="J102" s="206">
        <f t="shared" si="87"/>
        <v>0</v>
      </c>
      <c r="K102" s="206">
        <f t="shared" si="87"/>
        <v>0</v>
      </c>
      <c r="L102" s="206">
        <f t="shared" si="87"/>
        <v>0</v>
      </c>
      <c r="M102" s="206">
        <f t="shared" si="87"/>
        <v>0</v>
      </c>
      <c r="N102" s="206">
        <f t="shared" si="87"/>
        <v>0</v>
      </c>
      <c r="O102" s="206">
        <f t="shared" si="87"/>
        <v>0</v>
      </c>
      <c r="P102" s="206">
        <f t="shared" si="87"/>
        <v>0</v>
      </c>
      <c r="Q102" s="206">
        <f t="shared" si="87"/>
        <v>0</v>
      </c>
      <c r="R102" s="206">
        <f t="shared" si="87"/>
        <v>0</v>
      </c>
      <c r="S102" s="600">
        <f>S104*2/3</f>
        <v>0</v>
      </c>
      <c r="T102" s="601">
        <f t="shared" ref="T102:AD102" si="88">T104*2/3</f>
        <v>0</v>
      </c>
      <c r="U102" s="601">
        <f t="shared" si="88"/>
        <v>0</v>
      </c>
      <c r="V102" s="601">
        <f t="shared" si="88"/>
        <v>0</v>
      </c>
      <c r="W102" s="601">
        <f t="shared" si="88"/>
        <v>0</v>
      </c>
      <c r="X102" s="601">
        <f t="shared" si="88"/>
        <v>0</v>
      </c>
      <c r="Y102" s="601">
        <f t="shared" si="88"/>
        <v>0</v>
      </c>
      <c r="Z102" s="601">
        <f t="shared" si="88"/>
        <v>0</v>
      </c>
      <c r="AA102" s="601">
        <f t="shared" si="88"/>
        <v>0</v>
      </c>
      <c r="AB102" s="601">
        <f t="shared" si="88"/>
        <v>0</v>
      </c>
      <c r="AC102" s="601">
        <f t="shared" si="88"/>
        <v>0</v>
      </c>
      <c r="AD102" s="601">
        <f t="shared" si="88"/>
        <v>0</v>
      </c>
      <c r="AE102" s="38">
        <f t="shared" si="73"/>
        <v>0</v>
      </c>
      <c r="AF102" s="27"/>
      <c r="AG102" s="27"/>
      <c r="AH102" s="27"/>
      <c r="AI102" s="27"/>
      <c r="AJ102" s="27"/>
      <c r="AK102" s="27"/>
    </row>
    <row r="103" spans="1:37">
      <c r="A103" s="237"/>
      <c r="B103" s="617">
        <f t="shared" si="58"/>
        <v>102</v>
      </c>
      <c r="C103" s="263"/>
      <c r="D103" s="264"/>
      <c r="E103" s="264"/>
      <c r="F103" s="56" t="s">
        <v>164</v>
      </c>
      <c r="G103" s="205">
        <f>G100+G101</f>
        <v>0</v>
      </c>
      <c r="H103" s="206">
        <f t="shared" ref="H103:R103" si="89">H100+H101</f>
        <v>0</v>
      </c>
      <c r="I103" s="206">
        <f t="shared" si="89"/>
        <v>0</v>
      </c>
      <c r="J103" s="206">
        <f t="shared" si="89"/>
        <v>0</v>
      </c>
      <c r="K103" s="206">
        <f t="shared" si="89"/>
        <v>0</v>
      </c>
      <c r="L103" s="206">
        <f t="shared" si="89"/>
        <v>0</v>
      </c>
      <c r="M103" s="206">
        <f t="shared" si="89"/>
        <v>0</v>
      </c>
      <c r="N103" s="206">
        <f t="shared" si="89"/>
        <v>0</v>
      </c>
      <c r="O103" s="206">
        <f t="shared" si="89"/>
        <v>0</v>
      </c>
      <c r="P103" s="206">
        <f t="shared" si="89"/>
        <v>0</v>
      </c>
      <c r="Q103" s="206">
        <f t="shared" si="89"/>
        <v>0</v>
      </c>
      <c r="R103" s="206">
        <f t="shared" si="89"/>
        <v>0</v>
      </c>
      <c r="S103" s="600">
        <f>S100+S101</f>
        <v>0</v>
      </c>
      <c r="T103" s="601">
        <f t="shared" ref="T103:AD103" si="90">T100+T101</f>
        <v>0</v>
      </c>
      <c r="U103" s="601">
        <f t="shared" si="90"/>
        <v>0</v>
      </c>
      <c r="V103" s="601">
        <f t="shared" si="90"/>
        <v>0</v>
      </c>
      <c r="W103" s="601">
        <f t="shared" si="90"/>
        <v>0</v>
      </c>
      <c r="X103" s="601">
        <f t="shared" si="90"/>
        <v>0</v>
      </c>
      <c r="Y103" s="601">
        <f t="shared" si="90"/>
        <v>0</v>
      </c>
      <c r="Z103" s="601">
        <f t="shared" si="90"/>
        <v>0</v>
      </c>
      <c r="AA103" s="601">
        <f t="shared" si="90"/>
        <v>0</v>
      </c>
      <c r="AB103" s="601">
        <f t="shared" si="90"/>
        <v>0</v>
      </c>
      <c r="AC103" s="601">
        <f t="shared" si="90"/>
        <v>0</v>
      </c>
      <c r="AD103" s="601">
        <f t="shared" si="90"/>
        <v>0</v>
      </c>
      <c r="AE103" s="38">
        <f t="shared" si="73"/>
        <v>0</v>
      </c>
      <c r="AF103" s="27"/>
      <c r="AG103" s="27"/>
      <c r="AH103" s="27"/>
      <c r="AI103" s="27"/>
      <c r="AJ103" s="27"/>
      <c r="AK103" s="27"/>
    </row>
    <row r="104" spans="1:37">
      <c r="A104" s="237"/>
      <c r="B104" s="617">
        <f t="shared" si="58"/>
        <v>103</v>
      </c>
      <c r="C104" s="263"/>
      <c r="D104" s="264"/>
      <c r="E104" s="264"/>
      <c r="F104" s="56" t="s">
        <v>35</v>
      </c>
      <c r="G104" s="341">
        <f t="shared" ref="G104:K104" si="91">297/3*(((G12*G4)&gt;=9/37)+((G12*G4)&gt;=18/37)+((G12*G4)&gt;=27/37))</f>
        <v>0</v>
      </c>
      <c r="H104" s="341">
        <f t="shared" si="91"/>
        <v>0</v>
      </c>
      <c r="I104" s="341">
        <f t="shared" si="91"/>
        <v>0</v>
      </c>
      <c r="J104" s="341">
        <f t="shared" si="91"/>
        <v>0</v>
      </c>
      <c r="K104" s="341">
        <f t="shared" si="91"/>
        <v>0</v>
      </c>
      <c r="L104" s="341">
        <f>297/3*(((L12*L4)&gt;=9/37)+((L12*L4)&gt;=18/37)+((L12*L4)&gt;=27/37))</f>
        <v>0</v>
      </c>
      <c r="M104" s="341">
        <f t="shared" ref="M104:AD104" si="92">297/3*(((M12*M4)&gt;=9/37)+((M12*M4)&gt;=18/37)+((M12*M4)&gt;=27/37))</f>
        <v>0</v>
      </c>
      <c r="N104" s="341">
        <f t="shared" si="92"/>
        <v>0</v>
      </c>
      <c r="O104" s="341">
        <f t="shared" si="92"/>
        <v>0</v>
      </c>
      <c r="P104" s="341">
        <f t="shared" si="92"/>
        <v>0</v>
      </c>
      <c r="Q104" s="341">
        <f t="shared" si="92"/>
        <v>0</v>
      </c>
      <c r="R104" s="341">
        <f t="shared" si="92"/>
        <v>0</v>
      </c>
      <c r="S104" s="341">
        <f t="shared" si="92"/>
        <v>0</v>
      </c>
      <c r="T104" s="341">
        <f t="shared" si="92"/>
        <v>0</v>
      </c>
      <c r="U104" s="341">
        <f t="shared" si="92"/>
        <v>0</v>
      </c>
      <c r="V104" s="341">
        <f t="shared" si="92"/>
        <v>0</v>
      </c>
      <c r="W104" s="341">
        <f t="shared" si="92"/>
        <v>0</v>
      </c>
      <c r="X104" s="341">
        <f t="shared" si="92"/>
        <v>0</v>
      </c>
      <c r="Y104" s="341">
        <f t="shared" si="92"/>
        <v>0</v>
      </c>
      <c r="Z104" s="341">
        <f t="shared" si="92"/>
        <v>0</v>
      </c>
      <c r="AA104" s="341">
        <f t="shared" si="92"/>
        <v>0</v>
      </c>
      <c r="AB104" s="341">
        <f t="shared" si="92"/>
        <v>0</v>
      </c>
      <c r="AC104" s="341">
        <f t="shared" si="92"/>
        <v>0</v>
      </c>
      <c r="AD104" s="341">
        <f t="shared" si="92"/>
        <v>0</v>
      </c>
      <c r="AE104" s="38">
        <f t="shared" si="73"/>
        <v>0</v>
      </c>
      <c r="AF104" s="27"/>
      <c r="AG104" s="27"/>
      <c r="AH104" s="27"/>
      <c r="AI104" s="27"/>
      <c r="AJ104" s="27"/>
      <c r="AK104" s="27"/>
    </row>
    <row r="105" spans="1:37">
      <c r="A105" s="237"/>
      <c r="B105" s="617">
        <f t="shared" si="58"/>
        <v>104</v>
      </c>
      <c r="C105" s="263"/>
      <c r="D105" s="264"/>
      <c r="E105" s="264"/>
      <c r="F105" s="56" t="s">
        <v>30</v>
      </c>
      <c r="G105" s="206">
        <f>G24</f>
        <v>0</v>
      </c>
      <c r="H105" s="206">
        <f t="shared" ref="H105:R105" si="93">H24</f>
        <v>0</v>
      </c>
      <c r="I105" s="206">
        <f t="shared" si="93"/>
        <v>0</v>
      </c>
      <c r="J105" s="206">
        <f t="shared" si="93"/>
        <v>0</v>
      </c>
      <c r="K105" s="206">
        <f t="shared" si="93"/>
        <v>0</v>
      </c>
      <c r="L105" s="206">
        <f t="shared" si="93"/>
        <v>0</v>
      </c>
      <c r="M105" s="206">
        <f t="shared" si="93"/>
        <v>0</v>
      </c>
      <c r="N105" s="206">
        <f t="shared" si="93"/>
        <v>0</v>
      </c>
      <c r="O105" s="206">
        <f t="shared" si="93"/>
        <v>0</v>
      </c>
      <c r="P105" s="206">
        <f t="shared" si="93"/>
        <v>0</v>
      </c>
      <c r="Q105" s="206">
        <f t="shared" si="93"/>
        <v>0</v>
      </c>
      <c r="R105" s="206">
        <f t="shared" si="93"/>
        <v>0</v>
      </c>
      <c r="S105" s="601">
        <f>S24</f>
        <v>0</v>
      </c>
      <c r="T105" s="601">
        <f t="shared" ref="T105:AD105" si="94">T24</f>
        <v>0</v>
      </c>
      <c r="U105" s="601">
        <f t="shared" si="94"/>
        <v>0</v>
      </c>
      <c r="V105" s="601">
        <f t="shared" si="94"/>
        <v>0</v>
      </c>
      <c r="W105" s="601">
        <f t="shared" si="94"/>
        <v>0</v>
      </c>
      <c r="X105" s="601">
        <f t="shared" si="94"/>
        <v>0</v>
      </c>
      <c r="Y105" s="601">
        <f t="shared" si="94"/>
        <v>0</v>
      </c>
      <c r="Z105" s="601">
        <f t="shared" si="94"/>
        <v>0</v>
      </c>
      <c r="AA105" s="601">
        <f t="shared" si="94"/>
        <v>0</v>
      </c>
      <c r="AB105" s="601">
        <f t="shared" si="94"/>
        <v>0</v>
      </c>
      <c r="AC105" s="601">
        <f t="shared" si="94"/>
        <v>0</v>
      </c>
      <c r="AD105" s="601">
        <f t="shared" si="94"/>
        <v>0</v>
      </c>
      <c r="AE105" s="38">
        <f t="shared" si="73"/>
        <v>0</v>
      </c>
      <c r="AF105" s="27"/>
      <c r="AG105" s="27"/>
      <c r="AH105" s="27"/>
      <c r="AI105" s="27"/>
      <c r="AJ105" s="27"/>
      <c r="AK105" s="27"/>
    </row>
    <row r="106" spans="1:37">
      <c r="A106" s="238"/>
      <c r="B106" s="617">
        <f t="shared" si="58"/>
        <v>105</v>
      </c>
      <c r="C106" s="408"/>
      <c r="D106" s="409"/>
      <c r="E106" s="409"/>
      <c r="F106" s="57" t="s">
        <v>70</v>
      </c>
      <c r="G106" s="208">
        <f t="shared" ref="G106:AD106" si="95">IF(G6="nej",G91*-1)+G74-(G97+G92+G94+G105)-G47-G48-G49</f>
        <v>0</v>
      </c>
      <c r="H106" s="208">
        <f t="shared" si="95"/>
        <v>0</v>
      </c>
      <c r="I106" s="208">
        <f t="shared" si="95"/>
        <v>0</v>
      </c>
      <c r="J106" s="208">
        <f t="shared" si="95"/>
        <v>0</v>
      </c>
      <c r="K106" s="208">
        <f t="shared" si="95"/>
        <v>0</v>
      </c>
      <c r="L106" s="208">
        <f t="shared" si="95"/>
        <v>0</v>
      </c>
      <c r="M106" s="208">
        <f t="shared" si="95"/>
        <v>0</v>
      </c>
      <c r="N106" s="208">
        <f t="shared" si="95"/>
        <v>0</v>
      </c>
      <c r="O106" s="208">
        <f t="shared" si="95"/>
        <v>0</v>
      </c>
      <c r="P106" s="208">
        <f t="shared" si="95"/>
        <v>0</v>
      </c>
      <c r="Q106" s="208">
        <f t="shared" si="95"/>
        <v>0</v>
      </c>
      <c r="R106" s="208">
        <f t="shared" si="95"/>
        <v>0</v>
      </c>
      <c r="S106" s="605">
        <f t="shared" si="95"/>
        <v>0</v>
      </c>
      <c r="T106" s="605">
        <f t="shared" si="95"/>
        <v>0</v>
      </c>
      <c r="U106" s="605">
        <f t="shared" si="95"/>
        <v>0</v>
      </c>
      <c r="V106" s="605">
        <f t="shared" si="95"/>
        <v>0</v>
      </c>
      <c r="W106" s="605">
        <f t="shared" si="95"/>
        <v>0</v>
      </c>
      <c r="X106" s="605">
        <f t="shared" si="95"/>
        <v>0</v>
      </c>
      <c r="Y106" s="605">
        <f t="shared" si="95"/>
        <v>0</v>
      </c>
      <c r="Z106" s="605">
        <f t="shared" si="95"/>
        <v>0</v>
      </c>
      <c r="AA106" s="605">
        <f t="shared" si="95"/>
        <v>0</v>
      </c>
      <c r="AB106" s="605">
        <f t="shared" si="95"/>
        <v>0</v>
      </c>
      <c r="AC106" s="605">
        <f t="shared" si="95"/>
        <v>0</v>
      </c>
      <c r="AD106" s="605">
        <f t="shared" si="95"/>
        <v>0</v>
      </c>
      <c r="AE106" s="40">
        <f>SUM(G106:R106)</f>
        <v>0</v>
      </c>
      <c r="AF106" s="28"/>
      <c r="AG106" s="28"/>
      <c r="AH106" s="27"/>
      <c r="AI106" s="27"/>
      <c r="AJ106" s="27"/>
      <c r="AK106" s="27"/>
    </row>
    <row r="107" spans="1:37" ht="14">
      <c r="A107" s="241"/>
      <c r="B107" s="617">
        <f t="shared" si="58"/>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8"/>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6">(SUM(M$51:M$68)+M$91+M92)*(1-12/260*M$26)</f>
        <v>0</v>
      </c>
      <c r="N108" s="498">
        <f t="shared" si="96"/>
        <v>0</v>
      </c>
      <c r="O108" s="498">
        <f t="shared" si="96"/>
        <v>0</v>
      </c>
      <c r="P108" s="498">
        <f t="shared" si="96"/>
        <v>0</v>
      </c>
      <c r="Q108" s="498">
        <f t="shared" si="96"/>
        <v>0</v>
      </c>
      <c r="R108" s="498">
        <f t="shared" si="96"/>
        <v>0</v>
      </c>
      <c r="S108" s="802" t="s">
        <v>72</v>
      </c>
      <c r="T108" s="802"/>
      <c r="U108" s="802"/>
      <c r="V108" s="802"/>
      <c r="W108" s="802"/>
      <c r="X108" s="606">
        <f>(SUM(X$51:X$68)+X$91+X92)*(1-12/260*X$26)</f>
        <v>0</v>
      </c>
      <c r="Y108" s="606">
        <f t="shared" ref="Y108:AD108" si="97">(SUM(Y$51:Y$68)+Y$91+Y92)*(1-12/260*Y$26)</f>
        <v>0</v>
      </c>
      <c r="Z108" s="606">
        <f t="shared" si="97"/>
        <v>0</v>
      </c>
      <c r="AA108" s="606">
        <f t="shared" si="97"/>
        <v>0</v>
      </c>
      <c r="AB108" s="606">
        <f t="shared" si="97"/>
        <v>0</v>
      </c>
      <c r="AC108" s="606">
        <f t="shared" si="97"/>
        <v>0</v>
      </c>
      <c r="AD108" s="606">
        <f t="shared" si="97"/>
        <v>0</v>
      </c>
      <c r="AE108" s="499">
        <f t="shared" si="73"/>
        <v>0</v>
      </c>
      <c r="AF108" s="42"/>
      <c r="AG108" s="42"/>
      <c r="AH108" s="27"/>
      <c r="AI108" s="27"/>
      <c r="AJ108" s="27"/>
      <c r="AK108" s="27"/>
    </row>
    <row r="109" spans="1:37">
      <c r="A109" s="242"/>
      <c r="B109" s="617">
        <f t="shared" si="58"/>
        <v>108</v>
      </c>
      <c r="C109" s="249"/>
      <c r="D109" s="1"/>
      <c r="E109" s="1"/>
      <c r="F109" s="219" t="s">
        <v>147</v>
      </c>
      <c r="G109" s="220">
        <f t="shared" ref="G109:AD109" si="98">G51*$D51+G52*$D52+G54*$D54+G55*$D55+G56*$D56+G57*$D57+G58*$D58+G59*$D59+G60*$D60+G61*$D61+G64*$D64</f>
        <v>0</v>
      </c>
      <c r="H109" s="220">
        <f t="shared" si="98"/>
        <v>0</v>
      </c>
      <c r="I109" s="220">
        <f t="shared" si="98"/>
        <v>0</v>
      </c>
      <c r="J109" s="220">
        <f t="shared" si="98"/>
        <v>0</v>
      </c>
      <c r="K109" s="220">
        <f t="shared" si="98"/>
        <v>0</v>
      </c>
      <c r="L109" s="220">
        <f t="shared" si="98"/>
        <v>0</v>
      </c>
      <c r="M109" s="220">
        <f t="shared" si="98"/>
        <v>0</v>
      </c>
      <c r="N109" s="220">
        <f t="shared" si="98"/>
        <v>0</v>
      </c>
      <c r="O109" s="220">
        <f t="shared" si="98"/>
        <v>0</v>
      </c>
      <c r="P109" s="220">
        <f t="shared" si="98"/>
        <v>0</v>
      </c>
      <c r="Q109" s="220">
        <f t="shared" si="98"/>
        <v>0</v>
      </c>
      <c r="R109" s="220">
        <f t="shared" si="98"/>
        <v>0</v>
      </c>
      <c r="S109" s="609">
        <f t="shared" si="98"/>
        <v>0</v>
      </c>
      <c r="T109" s="609">
        <f t="shared" si="98"/>
        <v>0</v>
      </c>
      <c r="U109" s="609">
        <f t="shared" si="98"/>
        <v>0</v>
      </c>
      <c r="V109" s="609">
        <f t="shared" si="98"/>
        <v>0</v>
      </c>
      <c r="W109" s="609">
        <f t="shared" si="98"/>
        <v>0</v>
      </c>
      <c r="X109" s="609">
        <f t="shared" si="98"/>
        <v>0</v>
      </c>
      <c r="Y109" s="609">
        <f t="shared" si="98"/>
        <v>0</v>
      </c>
      <c r="Z109" s="609">
        <f t="shared" si="98"/>
        <v>0</v>
      </c>
      <c r="AA109" s="609">
        <f t="shared" si="98"/>
        <v>0</v>
      </c>
      <c r="AB109" s="609">
        <f t="shared" si="98"/>
        <v>0</v>
      </c>
      <c r="AC109" s="609">
        <f t="shared" si="98"/>
        <v>0</v>
      </c>
      <c r="AD109" s="609">
        <f t="shared" si="98"/>
        <v>0</v>
      </c>
      <c r="AF109" s="27"/>
      <c r="AG109" s="27"/>
      <c r="AH109" s="27"/>
      <c r="AI109" s="27"/>
      <c r="AJ109" s="27"/>
      <c r="AK109" s="27"/>
    </row>
    <row r="110" spans="1:37">
      <c r="A110" s="243"/>
      <c r="B110" s="617">
        <f t="shared" si="58"/>
        <v>109</v>
      </c>
      <c r="C110" s="250"/>
      <c r="D110" s="232"/>
      <c r="E110" s="232"/>
      <c r="F110" s="272" t="s">
        <v>157</v>
      </c>
      <c r="G110" s="273" t="str">
        <f t="shared" ref="G110:O110" si="99">IF(G12&gt;0,IF(G12&gt;G28,(G12-G28)/G28&gt;=20%,(G12-G28)/G28&lt;=-20%),"")</f>
        <v/>
      </c>
      <c r="H110" s="273" t="str">
        <f t="shared" si="99"/>
        <v/>
      </c>
      <c r="I110" s="273" t="str">
        <f t="shared" si="99"/>
        <v/>
      </c>
      <c r="J110" s="273" t="str">
        <f t="shared" si="99"/>
        <v/>
      </c>
      <c r="K110" s="273" t="str">
        <f t="shared" si="99"/>
        <v/>
      </c>
      <c r="L110" s="273" t="str">
        <f t="shared" si="99"/>
        <v/>
      </c>
      <c r="M110" s="273" t="str">
        <f t="shared" si="99"/>
        <v/>
      </c>
      <c r="N110" s="273" t="str">
        <f t="shared" si="99"/>
        <v/>
      </c>
      <c r="O110" s="273" t="str">
        <f t="shared" si="99"/>
        <v/>
      </c>
      <c r="P110" s="273" t="str">
        <f>IF(P12&gt;0,IF(P12&gt;P29,(P12-P29)/P29&gt;=20%,(P12-P29)/P29&lt;=-20%),"")</f>
        <v/>
      </c>
      <c r="Q110" s="273" t="str">
        <f>IF(Q12&gt;0,IF(Q12&gt;Q29,(Q12-Q29)/Q29&gt;=20%,(Q12-Q29)/Q29&lt;=-20%),"")</f>
        <v/>
      </c>
      <c r="R110" s="273" t="str">
        <f>IF(R12&gt;0,IF(R12&gt;R29,(R12-R29)/R29&gt;=20%,(R12-R29)/R29&lt;=-20%),"")</f>
        <v/>
      </c>
      <c r="S110" s="610" t="str">
        <f t="shared" ref="S110:AA110" si="100">IF(S12&gt;0,IF(S12&gt;S28,(S12-S28)/S28&gt;=20%,(S12-S28)/S28&lt;=-20%),"")</f>
        <v/>
      </c>
      <c r="T110" s="610" t="str">
        <f t="shared" si="100"/>
        <v/>
      </c>
      <c r="U110" s="610" t="str">
        <f t="shared" si="100"/>
        <v/>
      </c>
      <c r="V110" s="610" t="str">
        <f t="shared" si="100"/>
        <v/>
      </c>
      <c r="W110" s="610" t="str">
        <f t="shared" si="100"/>
        <v/>
      </c>
      <c r="X110" s="610" t="str">
        <f t="shared" si="100"/>
        <v/>
      </c>
      <c r="Y110" s="610" t="str">
        <f t="shared" si="100"/>
        <v/>
      </c>
      <c r="Z110" s="610" t="str">
        <f t="shared" si="100"/>
        <v/>
      </c>
      <c r="AA110" s="610" t="str">
        <f t="shared" si="100"/>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101">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101"/>
        <v>2</v>
      </c>
      <c r="C161" s="468"/>
      <c r="D161" s="468"/>
      <c r="E161" s="468"/>
      <c r="F161" s="469" t="str">
        <f>IF(ISNUMBER(G1),"Skalatrinsløn","HK-løn")</f>
        <v>HK-løn</v>
      </c>
      <c r="G161" s="470" t="e">
        <f t="shared" ref="G161:AD161" si="102">"= "&amp;TEXT(ROUND(VLOOKUP(G13,Skalalontabel12,G11,0)*G10,0),"#.000")&amp;" / 12 * "&amp;TEXT(G12,"0,0000")&amp;" * "&amp;TEXT(G$4,"#0/#0")&amp;" ="</f>
        <v>#N/A</v>
      </c>
      <c r="H161" s="470" t="e">
        <f t="shared" si="102"/>
        <v>#N/A</v>
      </c>
      <c r="I161" s="470" t="e">
        <f t="shared" si="102"/>
        <v>#N/A</v>
      </c>
      <c r="J161" s="470" t="e">
        <f t="shared" si="102"/>
        <v>#N/A</v>
      </c>
      <c r="K161" s="470" t="e">
        <f t="shared" si="102"/>
        <v>#N/A</v>
      </c>
      <c r="L161" s="470" t="e">
        <f t="shared" si="102"/>
        <v>#N/A</v>
      </c>
      <c r="M161" s="470" t="e">
        <f t="shared" si="102"/>
        <v>#N/A</v>
      </c>
      <c r="N161" s="470" t="e">
        <f t="shared" si="102"/>
        <v>#N/A</v>
      </c>
      <c r="O161" s="470" t="e">
        <f t="shared" si="102"/>
        <v>#N/A</v>
      </c>
      <c r="P161" s="470" t="e">
        <f t="shared" si="102"/>
        <v>#N/A</v>
      </c>
      <c r="Q161" s="470" t="e">
        <f t="shared" si="102"/>
        <v>#N/A</v>
      </c>
      <c r="R161" s="470" t="e">
        <f t="shared" si="102"/>
        <v>#N/A</v>
      </c>
      <c r="S161" s="614" t="e">
        <f t="shared" si="102"/>
        <v>#N/A</v>
      </c>
      <c r="T161" s="614" t="e">
        <f t="shared" si="102"/>
        <v>#N/A</v>
      </c>
      <c r="U161" s="614" t="e">
        <f t="shared" si="102"/>
        <v>#N/A</v>
      </c>
      <c r="V161" s="614" t="e">
        <f t="shared" si="102"/>
        <v>#N/A</v>
      </c>
      <c r="W161" s="614" t="e">
        <f t="shared" si="102"/>
        <v>#N/A</v>
      </c>
      <c r="X161" s="614" t="e">
        <f t="shared" si="102"/>
        <v>#N/A</v>
      </c>
      <c r="Y161" s="614" t="e">
        <f t="shared" si="102"/>
        <v>#N/A</v>
      </c>
      <c r="Z161" s="614" t="e">
        <f t="shared" si="102"/>
        <v>#N/A</v>
      </c>
      <c r="AA161" s="614" t="e">
        <f t="shared" si="102"/>
        <v>#N/A</v>
      </c>
      <c r="AB161" s="614" t="e">
        <f t="shared" si="102"/>
        <v>#N/A</v>
      </c>
      <c r="AC161" s="614" t="e">
        <f t="shared" si="102"/>
        <v>#N/A</v>
      </c>
      <c r="AD161" s="614" t="e">
        <f t="shared" si="102"/>
        <v>#N/A</v>
      </c>
    </row>
    <row r="162" spans="2:30" s="2" customFormat="1">
      <c r="B162" s="467">
        <f t="shared" si="101"/>
        <v>3</v>
      </c>
      <c r="C162" s="468"/>
      <c r="D162" s="468"/>
      <c r="E162" s="468"/>
      <c r="F162" s="471" t="s">
        <v>129</v>
      </c>
      <c r="G162" s="470" t="str">
        <f t="shared" ref="G162:AD164" si="103">"= "&amp;TEXT(G14,"#.000,00")&amp;" / 12 "&amp;IF($D52&gt;0," * "&amp;TEXT(G$12,"0,0000"),"")&amp;IF($E52&gt;0," * "&amp;G$10,"")&amp;" * "&amp;TEXT(G$4,"#0/#0")&amp;" ="</f>
        <v>= 000,00 / 12  * 0,0000 * 1,233095 * 1/1 =</v>
      </c>
      <c r="H162" s="470" t="str">
        <f t="shared" si="103"/>
        <v>= 000,00 / 12  * 0,0000 * 1,233095 * 1/1 =</v>
      </c>
      <c r="I162" s="470" t="str">
        <f t="shared" si="103"/>
        <v>= 000,00 / 12  * 0,0000 * 1,233095 * 1/1 =</v>
      </c>
      <c r="J162" s="470" t="str">
        <f t="shared" si="103"/>
        <v>= 000,00 / 12  * 0,0000 *  * 1/1 =</v>
      </c>
      <c r="K162" s="470" t="str">
        <f t="shared" si="103"/>
        <v>= 000,00 / 12  * 0,0000 * 0 * 1/1 =</v>
      </c>
      <c r="L162" s="470" t="str">
        <f t="shared" si="103"/>
        <v>= 000,00 / 12  * 0,0000 * 0 * 1/1 =</v>
      </c>
      <c r="M162" s="470" t="str">
        <f t="shared" si="103"/>
        <v>= 000,00 / 12  * 0,0000 * 0 * 1/1 =</v>
      </c>
      <c r="N162" s="470" t="str">
        <f t="shared" si="103"/>
        <v>= 000,00 / 12  * 0,0000 * 0 * 1/1 =</v>
      </c>
      <c r="O162" s="470" t="str">
        <f t="shared" si="103"/>
        <v>= 000,00 / 12  * 0,0000 *  * 1/1 =</v>
      </c>
      <c r="P162" s="470" t="str">
        <f t="shared" si="103"/>
        <v>= 000,00 / 12  * 0,0000 * 0 * 1/1 =</v>
      </c>
      <c r="Q162" s="470" t="str">
        <f t="shared" si="103"/>
        <v>= 000,00 / 12  * 0,0000 * 0 * 1/1 =</v>
      </c>
      <c r="R162" s="470" t="str">
        <f t="shared" si="103"/>
        <v>= 000,00 / 12  * 0,0000 * 0 * 1/1 =</v>
      </c>
      <c r="S162" s="614" t="str">
        <f t="shared" si="103"/>
        <v>= 000,00 / 12  * 0,0000 * 1,233095 * 1/1 =</v>
      </c>
      <c r="T162" s="614" t="str">
        <f t="shared" si="103"/>
        <v>= 000,00 / 12  * 0,0000 * 1,233095 * 1/1 =</v>
      </c>
      <c r="U162" s="614" t="str">
        <f t="shared" si="103"/>
        <v>= 000,00 / 12  * 0,0000 * 1,233095 * 1/1 =</v>
      </c>
      <c r="V162" s="614" t="str">
        <f t="shared" si="103"/>
        <v>= 000,00 / 12  * 0,0000 * 0 * 1/1 =</v>
      </c>
      <c r="W162" s="614" t="str">
        <f t="shared" si="103"/>
        <v>= 000,00 / 12  * 0,0000 * 0 * 1/1 =</v>
      </c>
      <c r="X162" s="614" t="str">
        <f t="shared" si="103"/>
        <v>= 000,00 / 12  * 0,0000 * 0 * 1/1 =</v>
      </c>
      <c r="Y162" s="614" t="str">
        <f t="shared" si="103"/>
        <v>= 000,00 / 12  * 0,0000 * 0 * 1/1 =</v>
      </c>
      <c r="Z162" s="614" t="str">
        <f t="shared" si="103"/>
        <v>= 000,00 / 12  * 0,0000 * 0 * 1/1 =</v>
      </c>
      <c r="AA162" s="614" t="str">
        <f t="shared" si="103"/>
        <v>= 000,00 / 12  * 0,0000 * 0 * 1/1 =</v>
      </c>
      <c r="AB162" s="614" t="str">
        <f t="shared" si="103"/>
        <v>= 000,00 / 12  * 0,0000 * 0 * 1/1 =</v>
      </c>
      <c r="AC162" s="614" t="str">
        <f t="shared" si="103"/>
        <v>= 000,00 / 12  * 0,0000 * 0 * 1/1 =</v>
      </c>
      <c r="AD162" s="614" t="str">
        <f t="shared" si="103"/>
        <v>= 000,00 / 12  * 0,0000 * 0 * 1/1 =</v>
      </c>
    </row>
    <row r="163" spans="2:30" s="2" customFormat="1">
      <c r="B163" s="467"/>
      <c r="C163" s="468"/>
      <c r="D163" s="468"/>
      <c r="E163" s="468"/>
      <c r="F163" s="471" t="s">
        <v>298</v>
      </c>
      <c r="G163" s="470" t="str">
        <f t="shared" si="103"/>
        <v>= 000,00 / 12  * 0,0000 * 1,233095 * 1/1 =</v>
      </c>
      <c r="H163" s="470" t="str">
        <f t="shared" si="103"/>
        <v>= 000,00 / 12  * 0,0000 * 1,233095 * 1/1 =</v>
      </c>
      <c r="I163" s="470" t="str">
        <f t="shared" si="103"/>
        <v>= 000,00 / 12  * 0,0000 * 1,233095 * 1/1 =</v>
      </c>
      <c r="J163" s="470" t="str">
        <f t="shared" si="103"/>
        <v>= 000,00 / 12  * 0,0000 *  * 1/1 =</v>
      </c>
      <c r="K163" s="470" t="str">
        <f t="shared" si="103"/>
        <v>= 000,00 / 12  * 0,0000 * 0 * 1/1 =</v>
      </c>
      <c r="L163" s="470" t="str">
        <f t="shared" si="103"/>
        <v>= 000,00 / 12  * 0,0000 * 0 * 1/1 =</v>
      </c>
      <c r="M163" s="470" t="str">
        <f t="shared" si="103"/>
        <v>= 000,00 / 12  * 0,0000 * 0 * 1/1 =</v>
      </c>
      <c r="N163" s="470" t="str">
        <f t="shared" si="103"/>
        <v>= 000,00 / 12  * 0,0000 * 0 * 1/1 =</v>
      </c>
      <c r="O163" s="470" t="str">
        <f t="shared" si="103"/>
        <v>= 000,00 / 12  * 0,0000 *  * 1/1 =</v>
      </c>
      <c r="P163" s="470" t="str">
        <f t="shared" si="103"/>
        <v>= 000,00 / 12  * 0,0000 * 0 * 1/1 =</v>
      </c>
      <c r="Q163" s="470" t="str">
        <f t="shared" si="103"/>
        <v>= 000,00 / 12  * 0,0000 * 0 * 1/1 =</v>
      </c>
      <c r="R163" s="470" t="str">
        <f t="shared" si="103"/>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3"/>
        <v>= 000,00 / 12  * 1,233095 * 1/1 =</v>
      </c>
      <c r="H164" s="470" t="str">
        <f t="shared" si="103"/>
        <v>= 000,00 / 12  * 1,233095 * 1/1 =</v>
      </c>
      <c r="I164" s="470" t="str">
        <f t="shared" si="103"/>
        <v>= 000,00 / 12  * 1,233095 * 1/1 =</v>
      </c>
      <c r="J164" s="470" t="str">
        <f t="shared" si="103"/>
        <v>= 000,00 / 12  *  * 1/1 =</v>
      </c>
      <c r="K164" s="470" t="str">
        <f t="shared" si="103"/>
        <v>= 000,00 / 12  * 0 * 1/1 =</v>
      </c>
      <c r="L164" s="470" t="str">
        <f t="shared" si="103"/>
        <v>= 000,00 / 12  * 0 * 1/1 =</v>
      </c>
      <c r="M164" s="470" t="str">
        <f t="shared" si="103"/>
        <v>= 000,00 / 12  * 0 * 1/1 =</v>
      </c>
      <c r="N164" s="470" t="str">
        <f t="shared" si="103"/>
        <v>= 000,00 / 12  * 0 * 1/1 =</v>
      </c>
      <c r="O164" s="470" t="str">
        <f t="shared" si="103"/>
        <v>= 000,00 / 12  *  * 1/1 =</v>
      </c>
      <c r="P164" s="470" t="str">
        <f t="shared" si="103"/>
        <v>= 000,00 / 12  * 0 * 1/1 =</v>
      </c>
      <c r="Q164" s="470" t="str">
        <f t="shared" si="103"/>
        <v>= 000,00 / 12  * 0 * 1/1 =</v>
      </c>
      <c r="R164" s="470" t="str">
        <f t="shared" si="103"/>
        <v>= 000,00 / 12  * 0 * 1/1 =</v>
      </c>
      <c r="S164" s="614" t="str">
        <f t="shared" si="103"/>
        <v>= 000,00 / 12  * 1,233095 * 1/1 =</v>
      </c>
      <c r="T164" s="614" t="str">
        <f t="shared" si="103"/>
        <v>= 000,00 / 12  * 1,233095 * 1/1 =</v>
      </c>
      <c r="U164" s="614" t="str">
        <f t="shared" si="103"/>
        <v>= 000,00 / 12  * 1,233095 * 1/1 =</v>
      </c>
      <c r="V164" s="614" t="str">
        <f t="shared" si="103"/>
        <v>= 000,00 / 12  * 0 * 1/1 =</v>
      </c>
      <c r="W164" s="614" t="str">
        <f t="shared" si="103"/>
        <v>= 000,00 / 12  * 0 * 1/1 =</v>
      </c>
      <c r="X164" s="614" t="str">
        <f t="shared" si="103"/>
        <v>= 000,00 / 12  * 0 * 1/1 =</v>
      </c>
      <c r="Y164" s="614" t="str">
        <f t="shared" si="103"/>
        <v>= 000,00 / 12  * 0 * 1/1 =</v>
      </c>
      <c r="Z164" s="614" t="str">
        <f t="shared" si="103"/>
        <v>= 000,00 / 12  * 0 * 1/1 =</v>
      </c>
      <c r="AA164" s="614" t="str">
        <f t="shared" si="103"/>
        <v>= 000,00 / 12  * 0 * 1/1 =</v>
      </c>
      <c r="AB164" s="614" t="str">
        <f t="shared" si="103"/>
        <v>= 000,00 / 12  * 0 * 1/1 =</v>
      </c>
      <c r="AC164" s="614" t="str">
        <f t="shared" si="103"/>
        <v>= 000,00 / 12  * 0 * 1/1 =</v>
      </c>
      <c r="AD164" s="614" t="str">
        <f t="shared" si="103"/>
        <v>= 000,00 / 12  * 0 * 1/1 =</v>
      </c>
    </row>
    <row r="165" spans="2:30" s="2" customFormat="1">
      <c r="B165" s="467">
        <f t="shared" si="101"/>
        <v>5</v>
      </c>
      <c r="C165" s="468"/>
      <c r="D165" s="468"/>
      <c r="E165" s="468"/>
      <c r="F165" s="471" t="s">
        <v>56</v>
      </c>
      <c r="G165" s="470" t="str">
        <f>"= "&amp;TEXT(G17,"#.000,00")&amp;" / 12 "&amp;IF($D55&gt;0," * "&amp;TEXT(G$12,"0,0000"),"")&amp;IF($E55&gt;0," * "&amp;G$10,"")&amp;" * "&amp;TEXT(G$4,"#0/#0")&amp;" ="</f>
        <v>= 000,00 / 12  * 1,233095 * 1/1 =</v>
      </c>
      <c r="H165" s="470" t="str">
        <f t="shared" ref="H165:AD165" si="104">"= "&amp;TEXT(H17,"#.000,00")&amp;" / 12 "&amp;IF($D55&gt;0," * "&amp;TEXT(H$12,"0,0000"),"")&amp;IF($E165&gt;0," * "&amp;H$10,"")&amp;" * "&amp;TEXT(H$4,"#0/#0")&amp;" ="</f>
        <v>= 000,00 / 12  * 1/1 =</v>
      </c>
      <c r="I165" s="470" t="str">
        <f t="shared" si="104"/>
        <v>= 000,00 / 12  * 1/1 =</v>
      </c>
      <c r="J165" s="470" t="str">
        <f t="shared" si="104"/>
        <v>= 000,00 / 12  * 1/1 =</v>
      </c>
      <c r="K165" s="470" t="str">
        <f t="shared" si="104"/>
        <v>= 000,00 / 12  * 1/1 =</v>
      </c>
      <c r="L165" s="470" t="str">
        <f t="shared" si="104"/>
        <v>= 000,00 / 12  * 1/1 =</v>
      </c>
      <c r="M165" s="470" t="str">
        <f t="shared" si="104"/>
        <v>= 000,00 / 12  * 1/1 =</v>
      </c>
      <c r="N165" s="470" t="str">
        <f t="shared" si="104"/>
        <v>= 000,00 / 12  * 1/1 =</v>
      </c>
      <c r="O165" s="470" t="str">
        <f t="shared" si="104"/>
        <v>= 000,00 / 12  * 1/1 =</v>
      </c>
      <c r="P165" s="470" t="str">
        <f t="shared" si="104"/>
        <v>= 000,00 / 12  * 1/1 =</v>
      </c>
      <c r="Q165" s="470" t="str">
        <f t="shared" si="104"/>
        <v>= 000,00 / 12  * 1/1 =</v>
      </c>
      <c r="R165" s="470" t="str">
        <f t="shared" si="104"/>
        <v>= 000,00 / 12  * 1/1 =</v>
      </c>
      <c r="S165" s="614" t="str">
        <f t="shared" si="104"/>
        <v>= 000,00 / 12  * 1/1 =</v>
      </c>
      <c r="T165" s="614" t="str">
        <f t="shared" si="104"/>
        <v>= 000,00 / 12  * 1/1 =</v>
      </c>
      <c r="U165" s="614" t="str">
        <f t="shared" si="104"/>
        <v>= 000,00 / 12  * 1/1 =</v>
      </c>
      <c r="V165" s="614" t="str">
        <f t="shared" si="104"/>
        <v>= 000,00 / 12  * 1/1 =</v>
      </c>
      <c r="W165" s="614" t="str">
        <f t="shared" si="104"/>
        <v>= 000,00 / 12  * 1/1 =</v>
      </c>
      <c r="X165" s="614" t="str">
        <f t="shared" si="104"/>
        <v>= 000,00 / 12  * 1/1 =</v>
      </c>
      <c r="Y165" s="614" t="str">
        <f t="shared" si="104"/>
        <v>= 000,00 / 12  * 1/1 =</v>
      </c>
      <c r="Z165" s="614" t="str">
        <f t="shared" si="104"/>
        <v>= 000,00 / 12  * 1/1 =</v>
      </c>
      <c r="AA165" s="614" t="str">
        <f t="shared" si="104"/>
        <v>= 000,00 / 12  * 1/1 =</v>
      </c>
      <c r="AB165" s="614" t="str">
        <f t="shared" si="104"/>
        <v>= 000,00 / 12  * 1/1 =</v>
      </c>
      <c r="AC165" s="614" t="str">
        <f t="shared" si="104"/>
        <v>= 000,00 / 12  * 1/1 =</v>
      </c>
      <c r="AD165" s="614" t="str">
        <f t="shared" si="104"/>
        <v>= 000,00 / 12  * 1/1 =</v>
      </c>
    </row>
    <row r="166" spans="2:30" s="2" customFormat="1">
      <c r="B166" s="467">
        <f t="shared" si="101"/>
        <v>6</v>
      </c>
      <c r="C166" s="468"/>
      <c r="D166" s="468"/>
      <c r="E166" s="468"/>
      <c r="F166" s="471" t="s">
        <v>57</v>
      </c>
      <c r="G166" s="470" t="str">
        <f t="shared" ref="G166:AD171" si="105">"= "&amp;TEXT(G18,"#.000,00")&amp;" / 12 "&amp;IF($D56&gt;0," * "&amp;TEXT(G$12,"0,0000"),"")&amp;IF($E56&gt;0," * "&amp;G$10,"")&amp;" * "&amp;TEXT(G$4,"#0/#0")&amp;" ="</f>
        <v>= 000,00 / 12  * 1,233095 * 1/1 =</v>
      </c>
      <c r="H166" s="470" t="str">
        <f t="shared" si="105"/>
        <v>= 000,00 / 12  * 1,233095 * 1/1 =</v>
      </c>
      <c r="I166" s="470" t="str">
        <f t="shared" si="105"/>
        <v>= 000,00 / 12  * 1,233095 * 1/1 =</v>
      </c>
      <c r="J166" s="470" t="str">
        <f t="shared" si="105"/>
        <v>= 000,00 / 12  *  * 1/1 =</v>
      </c>
      <c r="K166" s="470" t="str">
        <f t="shared" si="105"/>
        <v>= 000,00 / 12  * 0 * 1/1 =</v>
      </c>
      <c r="L166" s="470" t="str">
        <f t="shared" si="105"/>
        <v>= 000,00 / 12  * 0 * 1/1 =</v>
      </c>
      <c r="M166" s="470" t="str">
        <f t="shared" si="105"/>
        <v>= 000,00 / 12  * 0 * 1/1 =</v>
      </c>
      <c r="N166" s="470" t="str">
        <f t="shared" si="105"/>
        <v>= 000,00 / 12  * 0 * 1/1 =</v>
      </c>
      <c r="O166" s="470" t="str">
        <f t="shared" si="105"/>
        <v>= 000,00 / 12  *  * 1/1 =</v>
      </c>
      <c r="P166" s="470" t="str">
        <f t="shared" si="105"/>
        <v>= 000,00 / 12  * 0 * 1/1 =</v>
      </c>
      <c r="Q166" s="470" t="str">
        <f t="shared" si="105"/>
        <v>= 000,00 / 12  * 0 * 1/1 =</v>
      </c>
      <c r="R166" s="470" t="str">
        <f t="shared" si="105"/>
        <v>= 000,00 / 12  * 0 * 1/1 =</v>
      </c>
      <c r="S166" s="614" t="str">
        <f t="shared" si="105"/>
        <v>= 000,00 / 12  * 1,233095 * 1/1 =</v>
      </c>
      <c r="T166" s="614" t="str">
        <f t="shared" si="105"/>
        <v>= 000,00 / 12  * 1,233095 * 1/1 =</v>
      </c>
      <c r="U166" s="614" t="str">
        <f t="shared" si="105"/>
        <v>= 000,00 / 12  * 1,233095 * 1/1 =</v>
      </c>
      <c r="V166" s="614" t="str">
        <f t="shared" si="105"/>
        <v>= 000,00 / 12  * 0 * 1/1 =</v>
      </c>
      <c r="W166" s="614" t="str">
        <f t="shared" si="105"/>
        <v>= 000,00 / 12  * 0 * 1/1 =</v>
      </c>
      <c r="X166" s="614" t="str">
        <f t="shared" si="105"/>
        <v>= 000,00 / 12  * 0 * 1/1 =</v>
      </c>
      <c r="Y166" s="614" t="str">
        <f t="shared" si="105"/>
        <v>= 000,00 / 12  * 0 * 1/1 =</v>
      </c>
      <c r="Z166" s="614" t="str">
        <f t="shared" si="105"/>
        <v>= 000,00 / 12  * 0 * 1/1 =</v>
      </c>
      <c r="AA166" s="614" t="str">
        <f t="shared" si="105"/>
        <v>= 000,00 / 12  * 0 * 1/1 =</v>
      </c>
      <c r="AB166" s="614" t="str">
        <f t="shared" si="105"/>
        <v>= 000,00 / 12  * 0 * 1/1 =</v>
      </c>
      <c r="AC166" s="614" t="str">
        <f t="shared" si="105"/>
        <v>= 000,00 / 12  * 0 * 1/1 =</v>
      </c>
      <c r="AD166" s="614" t="str">
        <f t="shared" si="105"/>
        <v>= 000,00 / 12  * 0 * 1/1 =</v>
      </c>
    </row>
    <row r="167" spans="2:30" s="2" customFormat="1">
      <c r="B167" s="467">
        <f t="shared" si="101"/>
        <v>7</v>
      </c>
      <c r="C167" s="468"/>
      <c r="D167" s="468"/>
      <c r="E167" s="468"/>
      <c r="F167" s="471" t="s">
        <v>58</v>
      </c>
      <c r="G167" s="470" t="str">
        <f t="shared" si="105"/>
        <v>= 000,00 / 12  * 1,233095 * 1/1 =</v>
      </c>
      <c r="H167" s="470" t="str">
        <f t="shared" si="105"/>
        <v>= 000,00 / 12  * 1,233095 * 1/1 =</v>
      </c>
      <c r="I167" s="470" t="str">
        <f t="shared" si="105"/>
        <v>= 000,00 / 12  * 1,233095 * 1/1 =</v>
      </c>
      <c r="J167" s="470" t="str">
        <f t="shared" si="105"/>
        <v>= 000,00 / 12  *  * 1/1 =</v>
      </c>
      <c r="K167" s="470" t="str">
        <f t="shared" si="105"/>
        <v>= 000,00 / 12  * 0 * 1/1 =</v>
      </c>
      <c r="L167" s="470" t="str">
        <f t="shared" si="105"/>
        <v>= 000,00 / 12  * 0 * 1/1 =</v>
      </c>
      <c r="M167" s="470" t="str">
        <f t="shared" si="105"/>
        <v>= 000,00 / 12  * 0 * 1/1 =</v>
      </c>
      <c r="N167" s="470" t="str">
        <f t="shared" si="105"/>
        <v>= 000,00 / 12  * 0 * 1/1 =</v>
      </c>
      <c r="O167" s="470" t="str">
        <f t="shared" si="105"/>
        <v>= 000,00 / 12  *  * 1/1 =</v>
      </c>
      <c r="P167" s="470" t="str">
        <f t="shared" si="105"/>
        <v>= 000,00 / 12  * 0 * 1/1 =</v>
      </c>
      <c r="Q167" s="470" t="str">
        <f t="shared" si="105"/>
        <v>= 000,00 / 12  * 0 * 1/1 =</v>
      </c>
      <c r="R167" s="470" t="str">
        <f t="shared" si="105"/>
        <v>= 000,00 / 12  * 0 * 1/1 =</v>
      </c>
      <c r="S167" s="614" t="str">
        <f t="shared" si="105"/>
        <v>= 000,00 / 12  * 1,233095 * 1/1 =</v>
      </c>
      <c r="T167" s="614" t="str">
        <f t="shared" si="105"/>
        <v>= 000,00 / 12  * 1,233095 * 1/1 =</v>
      </c>
      <c r="U167" s="614" t="str">
        <f t="shared" si="105"/>
        <v>= 000,00 / 12  * 1,233095 * 1/1 =</v>
      </c>
      <c r="V167" s="614" t="str">
        <f t="shared" si="105"/>
        <v>= 000,00 / 12  * 0 * 1/1 =</v>
      </c>
      <c r="W167" s="614" t="str">
        <f t="shared" si="105"/>
        <v>= 000,00 / 12  * 0 * 1/1 =</v>
      </c>
      <c r="X167" s="614" t="str">
        <f t="shared" si="105"/>
        <v>= 000,00 / 12  * 0 * 1/1 =</v>
      </c>
      <c r="Y167" s="614" t="str">
        <f t="shared" si="105"/>
        <v>= 000,00 / 12  * 0 * 1/1 =</v>
      </c>
      <c r="Z167" s="614" t="str">
        <f t="shared" si="105"/>
        <v>= 000,00 / 12  * 0 * 1/1 =</v>
      </c>
      <c r="AA167" s="614" t="str">
        <f t="shared" si="105"/>
        <v>= 000,00 / 12  * 0 * 1/1 =</v>
      </c>
      <c r="AB167" s="614" t="str">
        <f t="shared" si="105"/>
        <v>= 000,00 / 12  * 0 * 1/1 =</v>
      </c>
      <c r="AC167" s="614" t="str">
        <f t="shared" si="105"/>
        <v>= 000,00 / 12  * 0 * 1/1 =</v>
      </c>
      <c r="AD167" s="614" t="str">
        <f t="shared" si="105"/>
        <v>= 000,00 / 12  * 0 * 1/1 =</v>
      </c>
    </row>
    <row r="168" spans="2:30" s="2" customFormat="1">
      <c r="B168" s="467">
        <f t="shared" si="101"/>
        <v>8</v>
      </c>
      <c r="C168" s="468"/>
      <c r="D168" s="468"/>
      <c r="E168" s="468"/>
      <c r="F168" s="471" t="s">
        <v>59</v>
      </c>
      <c r="G168" s="470" t="str">
        <f t="shared" si="105"/>
        <v>= 000,00 / 12  * 0,0000 * 1,233095 * 1/1 =</v>
      </c>
      <c r="H168" s="470" t="str">
        <f t="shared" si="105"/>
        <v>= 000,00 / 12  * 0,0000 * 1,233095 * 1/1 =</v>
      </c>
      <c r="I168" s="470" t="str">
        <f t="shared" si="105"/>
        <v>= 000,00 / 12  * 0,0000 * 1,233095 * 1/1 =</v>
      </c>
      <c r="J168" s="470" t="str">
        <f t="shared" si="105"/>
        <v>= 000,00 / 12  * 0,0000 *  * 1/1 =</v>
      </c>
      <c r="K168" s="470" t="str">
        <f t="shared" si="105"/>
        <v>= 000,00 / 12  * 0,0000 * 0 * 1/1 =</v>
      </c>
      <c r="L168" s="470" t="str">
        <f t="shared" si="105"/>
        <v>= 000,00 / 12  * 0,0000 * 0 * 1/1 =</v>
      </c>
      <c r="M168" s="470" t="str">
        <f t="shared" si="105"/>
        <v>= 000,00 / 12  * 0,0000 * 0 * 1/1 =</v>
      </c>
      <c r="N168" s="470" t="str">
        <f t="shared" si="105"/>
        <v>= 000,00 / 12  * 0,0000 * 0 * 1/1 =</v>
      </c>
      <c r="O168" s="470" t="str">
        <f t="shared" si="105"/>
        <v>= 000,00 / 12  * 0,0000 *  * 1/1 =</v>
      </c>
      <c r="P168" s="470" t="str">
        <f t="shared" si="105"/>
        <v>= 000,00 / 12  * 0,0000 * 0 * 1/1 =</v>
      </c>
      <c r="Q168" s="470" t="str">
        <f t="shared" si="105"/>
        <v>= 000,00 / 12  * 0,0000 * 0 * 1/1 =</v>
      </c>
      <c r="R168" s="470" t="str">
        <f t="shared" si="105"/>
        <v>= 000,00 / 12  * 0,0000 * 0 * 1/1 =</v>
      </c>
      <c r="S168" s="614" t="str">
        <f t="shared" si="105"/>
        <v>= 000,00 / 12  * 0,0000 * 1,233095 * 1/1 =</v>
      </c>
      <c r="T168" s="614" t="str">
        <f t="shared" si="105"/>
        <v>= 000,00 / 12  * 0,0000 * 1,233095 * 1/1 =</v>
      </c>
      <c r="U168" s="614" t="str">
        <f t="shared" si="105"/>
        <v>= 000,00 / 12  * 0,0000 * 1,233095 * 1/1 =</v>
      </c>
      <c r="V168" s="614" t="str">
        <f t="shared" si="105"/>
        <v>= 000,00 / 12  * 0,0000 * 0 * 1/1 =</v>
      </c>
      <c r="W168" s="614" t="str">
        <f t="shared" si="105"/>
        <v>= 000,00 / 12  * 0,0000 * 0 * 1/1 =</v>
      </c>
      <c r="X168" s="614" t="str">
        <f t="shared" si="105"/>
        <v>= 000,00 / 12  * 0,0000 * 0 * 1/1 =</v>
      </c>
      <c r="Y168" s="614" t="str">
        <f t="shared" si="105"/>
        <v>= 000,00 / 12  * 0,0000 * 0 * 1/1 =</v>
      </c>
      <c r="Z168" s="614" t="str">
        <f t="shared" si="105"/>
        <v>= 000,00 / 12  * 0,0000 * 0 * 1/1 =</v>
      </c>
      <c r="AA168" s="614" t="str">
        <f t="shared" si="105"/>
        <v>= 000,00 / 12  * 0,0000 * 0 * 1/1 =</v>
      </c>
      <c r="AB168" s="614" t="str">
        <f t="shared" si="105"/>
        <v>= 000,00 / 12  * 0,0000 * 0 * 1/1 =</v>
      </c>
      <c r="AC168" s="614" t="str">
        <f t="shared" si="105"/>
        <v>= 000,00 / 12  * 0,0000 * 0 * 1/1 =</v>
      </c>
      <c r="AD168" s="614" t="str">
        <f t="shared" si="105"/>
        <v>= 000,00 / 12  * 0,0000 * 0 * 1/1 =</v>
      </c>
    </row>
    <row r="169" spans="2:30" s="2" customFormat="1">
      <c r="B169" s="467">
        <f t="shared" si="101"/>
        <v>9</v>
      </c>
      <c r="C169" s="468"/>
      <c r="D169" s="468"/>
      <c r="E169" s="468"/>
      <c r="F169" s="471" t="s">
        <v>60</v>
      </c>
      <c r="G169" s="470" t="str">
        <f t="shared" si="105"/>
        <v>= 000,00 / 12  * 0,0000 * 1,233095 * 1/1 =</v>
      </c>
      <c r="H169" s="470" t="str">
        <f t="shared" si="105"/>
        <v>= 000,00 / 12  * 0,0000 * 1,233095 * 1/1 =</v>
      </c>
      <c r="I169" s="470" t="str">
        <f t="shared" si="105"/>
        <v>= 000,00 / 12  * 0,0000 * 1,233095 * 1/1 =</v>
      </c>
      <c r="J169" s="470" t="str">
        <f t="shared" si="105"/>
        <v>= 000,00 / 12  * 0,0000 *  * 1/1 =</v>
      </c>
      <c r="K169" s="470" t="str">
        <f t="shared" si="105"/>
        <v>= 000,00 / 12  * 0,0000 * 0 * 1/1 =</v>
      </c>
      <c r="L169" s="470" t="str">
        <f t="shared" si="105"/>
        <v>= 000,00 / 12  * 0,0000 * 0 * 1/1 =</v>
      </c>
      <c r="M169" s="470" t="str">
        <f t="shared" si="105"/>
        <v>= 000,00 / 12  * 0,0000 * 0 * 1/1 =</v>
      </c>
      <c r="N169" s="470" t="str">
        <f t="shared" si="105"/>
        <v>= 000,00 / 12  * 0,0000 * 0 * 1/1 =</v>
      </c>
      <c r="O169" s="470" t="str">
        <f t="shared" si="105"/>
        <v>= 000,00 / 12  * 0,0000 *  * 1/1 =</v>
      </c>
      <c r="P169" s="470" t="str">
        <f t="shared" si="105"/>
        <v>= 000,00 / 12  * 0,0000 * 0 * 1/1 =</v>
      </c>
      <c r="Q169" s="470" t="str">
        <f t="shared" si="105"/>
        <v>= 000,00 / 12  * 0,0000 * 0 * 1/1 =</v>
      </c>
      <c r="R169" s="470" t="str">
        <f t="shared" si="105"/>
        <v>= 000,00 / 12  * 0,0000 * 0 * 1/1 =</v>
      </c>
      <c r="S169" s="614" t="str">
        <f t="shared" si="105"/>
        <v>= 000,00 / 12  * 0,0000 * 1,233095 * 1/1 =</v>
      </c>
      <c r="T169" s="614" t="str">
        <f t="shared" si="105"/>
        <v>= 000,00 / 12  * 0,0000 * 1,233095 * 1/1 =</v>
      </c>
      <c r="U169" s="614" t="str">
        <f t="shared" si="105"/>
        <v>= 000,00 / 12  * 0,0000 * 1,233095 * 1/1 =</v>
      </c>
      <c r="V169" s="614" t="str">
        <f t="shared" si="105"/>
        <v>= 000,00 / 12  * 0,0000 * 0 * 1/1 =</v>
      </c>
      <c r="W169" s="614" t="str">
        <f t="shared" si="105"/>
        <v>= 000,00 / 12  * 0,0000 * 0 * 1/1 =</v>
      </c>
      <c r="X169" s="614" t="str">
        <f t="shared" si="105"/>
        <v>= 000,00 / 12  * 0,0000 * 0 * 1/1 =</v>
      </c>
      <c r="Y169" s="614" t="str">
        <f t="shared" si="105"/>
        <v>= 000,00 / 12  * 0,0000 * 0 * 1/1 =</v>
      </c>
      <c r="Z169" s="614" t="str">
        <f t="shared" si="105"/>
        <v>= 000,00 / 12  * 0,0000 * 0 * 1/1 =</v>
      </c>
      <c r="AA169" s="614" t="str">
        <f t="shared" si="105"/>
        <v>= 000,00 / 12  * 0,0000 * 0 * 1/1 =</v>
      </c>
      <c r="AB169" s="614" t="str">
        <f t="shared" si="105"/>
        <v>= 000,00 / 12  * 0,0000 * 0 * 1/1 =</v>
      </c>
      <c r="AC169" s="614" t="str">
        <f t="shared" si="105"/>
        <v>= 000,00 / 12  * 0,0000 * 0 * 1/1 =</v>
      </c>
      <c r="AD169" s="614" t="str">
        <f t="shared" si="105"/>
        <v>= 000,00 / 12  * 0,0000 * 0 * 1/1 =</v>
      </c>
    </row>
    <row r="170" spans="2:30" s="2" customFormat="1">
      <c r="B170" s="467">
        <f t="shared" si="101"/>
        <v>10</v>
      </c>
      <c r="C170" s="468"/>
      <c r="D170" s="468"/>
      <c r="E170" s="468"/>
      <c r="F170" s="471" t="s">
        <v>61</v>
      </c>
      <c r="G170" s="470" t="str">
        <f t="shared" si="105"/>
        <v>= 000,00 / 12  * 0,0000 * 1,233095 * 1/1 =</v>
      </c>
      <c r="H170" s="470" t="str">
        <f t="shared" si="105"/>
        <v>= 000,00 / 12  * 0,0000 * 1,233095 * 1/1 =</v>
      </c>
      <c r="I170" s="470" t="str">
        <f t="shared" si="105"/>
        <v>= 000,00 / 12  * 0,0000 * 1,233095 * 1/1 =</v>
      </c>
      <c r="J170" s="470" t="str">
        <f t="shared" si="105"/>
        <v>= 000,00 / 12  * 0,0000 *  * 1/1 =</v>
      </c>
      <c r="K170" s="470" t="str">
        <f t="shared" si="105"/>
        <v>= 000,00 / 12  * 0,0000 * 0 * 1/1 =</v>
      </c>
      <c r="L170" s="470" t="str">
        <f t="shared" si="105"/>
        <v>= 000,00 / 12  * 0,0000 * 0 * 1/1 =</v>
      </c>
      <c r="M170" s="470" t="str">
        <f t="shared" si="105"/>
        <v>= 000,00 / 12  * 0,0000 * 0 * 1/1 =</v>
      </c>
      <c r="N170" s="470" t="str">
        <f t="shared" si="105"/>
        <v>= 000,00 / 12  * 0,0000 * 0 * 1/1 =</v>
      </c>
      <c r="O170" s="470" t="str">
        <f t="shared" si="105"/>
        <v>= 000,00 / 12  * 0,0000 *  * 1/1 =</v>
      </c>
      <c r="P170" s="470" t="str">
        <f t="shared" si="105"/>
        <v>= 000,00 / 12  * 0,0000 * 0 * 1/1 =</v>
      </c>
      <c r="Q170" s="470" t="str">
        <f t="shared" si="105"/>
        <v>= 000,00 / 12  * 0,0000 * 0 * 1/1 =</v>
      </c>
      <c r="R170" s="470" t="str">
        <f t="shared" si="105"/>
        <v>= 000,00 / 12  * 0,0000 * 0 * 1/1 =</v>
      </c>
      <c r="S170" s="614" t="str">
        <f t="shared" si="105"/>
        <v>= 000,00 / 12  * 0,0000 * 1,233095 * 1/1 =</v>
      </c>
      <c r="T170" s="614" t="str">
        <f t="shared" si="105"/>
        <v>= 000,00 / 12  * 0,0000 * 1,233095 * 1/1 =</v>
      </c>
      <c r="U170" s="614" t="str">
        <f t="shared" si="105"/>
        <v>= 000,00 / 12  * 0,0000 * 1,233095 * 1/1 =</v>
      </c>
      <c r="V170" s="614" t="str">
        <f t="shared" si="105"/>
        <v>= 000,00 / 12  * 0,0000 * 0 * 1/1 =</v>
      </c>
      <c r="W170" s="614" t="str">
        <f t="shared" si="105"/>
        <v>= 000,00 / 12  * 0,0000 * 0 * 1/1 =</v>
      </c>
      <c r="X170" s="614" t="str">
        <f t="shared" si="105"/>
        <v>= 000,00 / 12  * 0,0000 * 0 * 1/1 =</v>
      </c>
      <c r="Y170" s="614" t="str">
        <f t="shared" si="105"/>
        <v>= 000,00 / 12  * 0,0000 * 0 * 1/1 =</v>
      </c>
      <c r="Z170" s="614" t="str">
        <f t="shared" si="105"/>
        <v>= 000,00 / 12  * 0,0000 * 0 * 1/1 =</v>
      </c>
      <c r="AA170" s="614" t="str">
        <f t="shared" si="105"/>
        <v>= 000,00 / 12  * 0,0000 * 0 * 1/1 =</v>
      </c>
      <c r="AB170" s="614" t="str">
        <f t="shared" si="105"/>
        <v>= 000,00 / 12  * 0,0000 * 0 * 1/1 =</v>
      </c>
      <c r="AC170" s="614" t="str">
        <f t="shared" si="105"/>
        <v>= 000,00 / 12  * 0,0000 * 0 * 1/1 =</v>
      </c>
      <c r="AD170" s="614" t="str">
        <f t="shared" si="105"/>
        <v>= 000,00 / 12  * 0,0000 * 0 * 1/1 =</v>
      </c>
    </row>
    <row r="171" spans="2:30" s="2" customFormat="1">
      <c r="B171" s="467">
        <f t="shared" si="101"/>
        <v>11</v>
      </c>
      <c r="C171" s="468"/>
      <c r="D171" s="468"/>
      <c r="E171" s="468"/>
      <c r="F171" s="471" t="s">
        <v>130</v>
      </c>
      <c r="G171" s="470" t="str">
        <f t="shared" si="105"/>
        <v>= 000,00 / 12  * 0,0000 * 1,233095 * 1/1 =</v>
      </c>
      <c r="H171" s="470" t="str">
        <f t="shared" si="105"/>
        <v>= 000,00 / 12  * 0,0000 * 1,233095 * 1/1 =</v>
      </c>
      <c r="I171" s="470" t="str">
        <f t="shared" si="105"/>
        <v>= 000,00 / 12  * 0,0000 * 1,233095 * 1/1 =</v>
      </c>
      <c r="J171" s="470" t="str">
        <f t="shared" si="105"/>
        <v>= 000,00 / 12  * 0,0000 *  * 1/1 =</v>
      </c>
      <c r="K171" s="470" t="str">
        <f t="shared" si="105"/>
        <v>= 000,00 / 12  * 0,0000 * 0 * 1/1 =</v>
      </c>
      <c r="L171" s="470" t="str">
        <f t="shared" si="105"/>
        <v>= 000,00 / 12  * 0,0000 * 0 * 1/1 =</v>
      </c>
      <c r="M171" s="470" t="str">
        <f t="shared" si="105"/>
        <v>= 000,00 / 12  * 0,0000 * 0 * 1/1 =</v>
      </c>
      <c r="N171" s="470" t="str">
        <f t="shared" si="105"/>
        <v>= 000,00 / 12  * 0,0000 * 0 * 1/1 =</v>
      </c>
      <c r="O171" s="470" t="str">
        <f t="shared" si="105"/>
        <v>= 000,00 / 12  * 0,0000 *  * 1/1 =</v>
      </c>
      <c r="P171" s="470" t="str">
        <f t="shared" si="105"/>
        <v>= 000,00 / 12  * 0,0000 * 0 * 1/1 =</v>
      </c>
      <c r="Q171" s="470" t="str">
        <f t="shared" si="105"/>
        <v>= 000,00 / 12  * 0,0000 * 0 * 1/1 =</v>
      </c>
      <c r="R171" s="470" t="str">
        <f t="shared" si="105"/>
        <v>= 000,00 / 12  * 0,0000 * 0 * 1/1 =</v>
      </c>
      <c r="S171" s="614" t="str">
        <f t="shared" si="105"/>
        <v>= 000,00 / 12  * 0,0000 * 1,233095 * 1/1 =</v>
      </c>
      <c r="T171" s="614" t="str">
        <f t="shared" si="105"/>
        <v>= 000,00 / 12  * 0,0000 * 1,233095 * 1/1 =</v>
      </c>
      <c r="U171" s="614" t="str">
        <f t="shared" si="105"/>
        <v>= 000,00 / 12  * 0,0000 * 1,233095 * 1/1 =</v>
      </c>
      <c r="V171" s="614" t="str">
        <f t="shared" si="105"/>
        <v>= 000,00 / 12  * 0,0000 * 0 * 1/1 =</v>
      </c>
      <c r="W171" s="614" t="str">
        <f t="shared" si="105"/>
        <v>= 000,00 / 12  * 0,0000 * 0 * 1/1 =</v>
      </c>
      <c r="X171" s="614" t="str">
        <f t="shared" si="105"/>
        <v>= 000,00 / 12  * 0,0000 * 0 * 1/1 =</v>
      </c>
      <c r="Y171" s="614" t="str">
        <f t="shared" si="105"/>
        <v>= 000,00 / 12  * 0,0000 * 0 * 1/1 =</v>
      </c>
      <c r="Z171" s="614" t="str">
        <f t="shared" si="105"/>
        <v>= 000,00 / 12  * 0,0000 * 0 * 1/1 =</v>
      </c>
      <c r="AA171" s="614" t="str">
        <f t="shared" si="105"/>
        <v>= 000,00 / 12  * 0,0000 * 0 * 1/1 =</v>
      </c>
      <c r="AB171" s="614" t="str">
        <f t="shared" si="105"/>
        <v>= 000,00 / 12  * 0,0000 * 0 * 1/1 =</v>
      </c>
      <c r="AC171" s="614" t="str">
        <f t="shared" si="105"/>
        <v>= 000,00 / 12  * 0,0000 * 0 * 1/1 =</v>
      </c>
      <c r="AD171" s="614" t="str">
        <f t="shared" si="105"/>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6">"= "&amp;TEXT(H24,"#.##0,00")&amp;" * "&amp;TEXT(H$4,"#0/#0")&amp;" ="</f>
        <v>= 0,00 * 1/1 =</v>
      </c>
      <c r="I173" s="470" t="str">
        <f t="shared" si="106"/>
        <v>= 0,00 * 1/1 =</v>
      </c>
      <c r="J173" s="470" t="str">
        <f t="shared" si="106"/>
        <v>= 0,00 * 1/1 =</v>
      </c>
      <c r="K173" s="470" t="str">
        <f t="shared" si="106"/>
        <v>= 0,00 * 1/1 =</v>
      </c>
      <c r="L173" s="470" t="str">
        <f t="shared" si="106"/>
        <v>= 0,00 * 1/1 =</v>
      </c>
      <c r="M173" s="470" t="str">
        <f t="shared" si="106"/>
        <v>= 0,00 * 1/1 =</v>
      </c>
      <c r="N173" s="470" t="str">
        <f t="shared" si="106"/>
        <v>= 0,00 * 1/1 =</v>
      </c>
      <c r="O173" s="470" t="str">
        <f t="shared" si="106"/>
        <v>= 0,00 * 1/1 =</v>
      </c>
      <c r="P173" s="470" t="str">
        <f t="shared" si="106"/>
        <v>= 0,00 * 1/1 =</v>
      </c>
      <c r="Q173" s="470" t="str">
        <f t="shared" si="106"/>
        <v>= 0,00 * 1/1 =</v>
      </c>
      <c r="R173" s="470" t="str">
        <f t="shared" si="106"/>
        <v>= 0,00 * 1/1 =</v>
      </c>
      <c r="S173" s="614" t="str">
        <f>"= "&amp;TEXT(S24,"#.##0,00")&amp;" * "&amp;TEXT(S$4,"#0/#0")&amp;" ="</f>
        <v>= 0,00 * 1/1 =</v>
      </c>
      <c r="T173" s="614" t="str">
        <f t="shared" ref="T173:AD173" si="107">"= "&amp;TEXT(T24,"#.##0,00")&amp;" * "&amp;TEXT(T$4,"#0/#0")&amp;" ="</f>
        <v>= 0,00 * 1/1 =</v>
      </c>
      <c r="U173" s="614" t="str">
        <f t="shared" si="107"/>
        <v>= 0,00 * 1/1 =</v>
      </c>
      <c r="V173" s="614" t="str">
        <f t="shared" si="107"/>
        <v>= 0,00 * 1/1 =</v>
      </c>
      <c r="W173" s="614" t="str">
        <f t="shared" si="107"/>
        <v>= 0,00 * 1/1 =</v>
      </c>
      <c r="X173" s="614" t="str">
        <f t="shared" si="107"/>
        <v>= 0,00 * 1/1 =</v>
      </c>
      <c r="Y173" s="614" t="str">
        <f t="shared" si="107"/>
        <v>= 0,00 * 1/1 =</v>
      </c>
      <c r="Z173" s="614" t="str">
        <f t="shared" si="107"/>
        <v>= 0,00 * 1/1 =</v>
      </c>
      <c r="AA173" s="614" t="str">
        <f t="shared" si="107"/>
        <v>= 0,00 * 1/1 =</v>
      </c>
      <c r="AB173" s="614" t="str">
        <f t="shared" si="107"/>
        <v>= 0,00 * 1/1 =</v>
      </c>
      <c r="AC173" s="614" t="str">
        <f t="shared" si="107"/>
        <v>= 0,00 * 1/1 =</v>
      </c>
      <c r="AD173" s="614" t="str">
        <f t="shared" si="107"/>
        <v>= 0,00 * 1/1 =</v>
      </c>
    </row>
    <row r="174" spans="2:30" s="2" customFormat="1">
      <c r="B174" s="467">
        <f t="shared" si="101"/>
        <v>13</v>
      </c>
      <c r="C174" s="468"/>
      <c r="D174" s="468"/>
      <c r="E174" s="468"/>
      <c r="F174" s="471" t="s">
        <v>131</v>
      </c>
      <c r="G174" s="470" t="str">
        <f t="shared" ref="G174:AD174" si="108">"= "&amp;TEXT(G25,"#,00")&amp;IF($D64&gt;0," * "&amp;TEXT(G$12,"0,0000"),"")&amp;IF($E64&gt;0," * "&amp;G$10,"")&amp;" * "&amp;TEXT(G$4,"#0/#0")&amp;" ="</f>
        <v>= ,00 * 1,233095 * 1/1 =</v>
      </c>
      <c r="H174" s="470" t="str">
        <f t="shared" si="108"/>
        <v>= ,00 * 1,233095 * 1/1 =</v>
      </c>
      <c r="I174" s="470" t="str">
        <f t="shared" si="108"/>
        <v>= ,00 * 1,233095 * 1/1 =</v>
      </c>
      <c r="J174" s="470" t="str">
        <f t="shared" si="108"/>
        <v>= ,00 *  * 1/1 =</v>
      </c>
      <c r="K174" s="470" t="str">
        <f t="shared" si="108"/>
        <v>= ,00 * 0 * 1/1 =</v>
      </c>
      <c r="L174" s="470" t="str">
        <f t="shared" si="108"/>
        <v>= ,00 * 0 * 1/1 =</v>
      </c>
      <c r="M174" s="470" t="str">
        <f t="shared" si="108"/>
        <v>= ,00 * 0 * 1/1 =</v>
      </c>
      <c r="N174" s="470" t="str">
        <f t="shared" si="108"/>
        <v>= ,00 * 0 * 1/1 =</v>
      </c>
      <c r="O174" s="470" t="str">
        <f t="shared" si="108"/>
        <v>= ,00 *  * 1/1 =</v>
      </c>
      <c r="P174" s="470" t="str">
        <f t="shared" si="108"/>
        <v>= ,00 * 0 * 1/1 =</v>
      </c>
      <c r="Q174" s="470" t="str">
        <f t="shared" si="108"/>
        <v>= ,00 * 0 * 1/1 =</v>
      </c>
      <c r="R174" s="470" t="str">
        <f t="shared" si="108"/>
        <v>= ,00 * 0 * 1/1 =</v>
      </c>
      <c r="S174" s="614" t="str">
        <f t="shared" si="108"/>
        <v>= ,00 * 1,233095 * 1/1 =</v>
      </c>
      <c r="T174" s="614" t="str">
        <f t="shared" si="108"/>
        <v>= ,00 * 1,233095 * 1/1 =</v>
      </c>
      <c r="U174" s="614" t="str">
        <f t="shared" si="108"/>
        <v>= ,00 * 1,233095 * 1/1 =</v>
      </c>
      <c r="V174" s="614" t="str">
        <f t="shared" si="108"/>
        <v>= ,00 * 0 * 1/1 =</v>
      </c>
      <c r="W174" s="614" t="str">
        <f t="shared" si="108"/>
        <v>= ,00 * 0 * 1/1 =</v>
      </c>
      <c r="X174" s="614" t="str">
        <f t="shared" si="108"/>
        <v>= ,00 * 0 * 1/1 =</v>
      </c>
      <c r="Y174" s="614" t="str">
        <f t="shared" si="108"/>
        <v>= ,00 * 0 * 1/1 =</v>
      </c>
      <c r="Z174" s="614" t="str">
        <f t="shared" si="108"/>
        <v>= ,00 * 0 * 1/1 =</v>
      </c>
      <c r="AA174" s="614" t="str">
        <f t="shared" si="108"/>
        <v>= ,00 * 0 * 1/1 =</v>
      </c>
      <c r="AB174" s="614" t="str">
        <f t="shared" si="108"/>
        <v>= ,00 * 0 * 1/1 =</v>
      </c>
      <c r="AC174" s="614" t="str">
        <f t="shared" si="108"/>
        <v>= ,00 * 0 * 1/1 =</v>
      </c>
      <c r="AD174" s="614" t="str">
        <f t="shared" si="108"/>
        <v>= ,00 * 0 * 1/1 =</v>
      </c>
    </row>
    <row r="175" spans="2:30" s="2" customFormat="1">
      <c r="B175" s="467">
        <f t="shared" si="101"/>
        <v>14</v>
      </c>
      <c r="C175" s="468"/>
      <c r="D175" s="468"/>
      <c r="E175" s="468"/>
      <c r="F175" s="471" t="s">
        <v>74</v>
      </c>
      <c r="G175" s="470" t="str">
        <f>"= - "&amp;MAX(0,MIN(G26,G27*1))+G30&amp;" * "&amp;IF(G9="JA","4,62%","4,8%")&amp;" * SUM(Lin. 1 - Lin 12)"&amp;" * "&amp;TEXT(G$4,"#0/#0")&amp;" ="</f>
        <v>= - 0 * 4,62% * SUM(Lin. 1 - Lin 12) * 1/1 =</v>
      </c>
      <c r="H175" s="470" t="str">
        <f t="shared" ref="H175:R175" si="109">"= - "&amp;MAX(0,MIN(H26,H27*1))+H30&amp;" * "&amp;IF(H9="JA","4,62%","4,8%")&amp;" * SUM(Lin. 1 - Lin 12) ="</f>
        <v>= - 0 * 4,62% * SUM(Lin. 1 - Lin 12) =</v>
      </c>
      <c r="I175" s="470" t="str">
        <f t="shared" si="109"/>
        <v>= - 0 * 4,62% * SUM(Lin. 1 - Lin 12) =</v>
      </c>
      <c r="J175" s="470" t="str">
        <f t="shared" si="109"/>
        <v>= - 0 * 4,62% * SUM(Lin. 1 - Lin 12) =</v>
      </c>
      <c r="K175" s="470" t="str">
        <f t="shared" si="109"/>
        <v>= - 0 * 4,62% * SUM(Lin. 1 - Lin 12) =</v>
      </c>
      <c r="L175" s="470" t="str">
        <f t="shared" si="109"/>
        <v>= - 0 * 4,62% * SUM(Lin. 1 - Lin 12) =</v>
      </c>
      <c r="M175" s="470" t="str">
        <f t="shared" si="109"/>
        <v>= - 0 * 4,62% * SUM(Lin. 1 - Lin 12) =</v>
      </c>
      <c r="N175" s="470" t="str">
        <f t="shared" si="109"/>
        <v>= - 0 * 4,62% * SUM(Lin. 1 - Lin 12) =</v>
      </c>
      <c r="O175" s="470" t="str">
        <f t="shared" si="109"/>
        <v>= - 0 * 4,62% * SUM(Lin. 1 - Lin 12) =</v>
      </c>
      <c r="P175" s="470" t="str">
        <f t="shared" si="109"/>
        <v>= - 0 * 4,62% * SUM(Lin. 1 - Lin 12) =</v>
      </c>
      <c r="Q175" s="470" t="str">
        <f t="shared" si="109"/>
        <v>= - 0 * 4,62% * SUM(Lin. 1 - Lin 12) =</v>
      </c>
      <c r="R175" s="470" t="str">
        <f t="shared" si="109"/>
        <v>= - 0 * 4,62% * SUM(Lin. 1 - Lin 12) =</v>
      </c>
      <c r="S175" s="614" t="str">
        <f>"= - "&amp;MAX(0,MIN(S26,S27*1))+S30&amp;" * "&amp;IF(S9="JA","4,62%","4,8%")&amp;" * SUM(Lin. 1 - Lin 12)"&amp;" * "&amp;TEXT(S$4,"#0/#0")&amp;" ="</f>
        <v>= - 0 * 4,62% * SUM(Lin. 1 - Lin 12) * 1/1 =</v>
      </c>
      <c r="T175" s="614" t="str">
        <f t="shared" ref="T175:AD175" si="110">"= - "&amp;MAX(0,MIN(T26,T27*1))+T30&amp;" * "&amp;IF(T9="JA","4,62%","4,8%")&amp;" * SUM(Lin. 1 - Lin 12) ="</f>
        <v>= - 0 * 4,62% * SUM(Lin. 1 - Lin 12) =</v>
      </c>
      <c r="U175" s="614" t="str">
        <f t="shared" si="110"/>
        <v>= - 0 * 4,62% * SUM(Lin. 1 - Lin 12) =</v>
      </c>
      <c r="V175" s="614" t="str">
        <f t="shared" si="110"/>
        <v>= - 0 * 4,62% * SUM(Lin. 1 - Lin 12) =</v>
      </c>
      <c r="W175" s="614" t="str">
        <f t="shared" si="110"/>
        <v>= - 0 * 4,62% * SUM(Lin. 1 - Lin 12) =</v>
      </c>
      <c r="X175" s="614" t="str">
        <f t="shared" si="110"/>
        <v>= - 0 * 4,62% * SUM(Lin. 1 - Lin 12) =</v>
      </c>
      <c r="Y175" s="614" t="str">
        <f t="shared" si="110"/>
        <v>= - 0 * 4,62% * SUM(Lin. 1 - Lin 12) =</v>
      </c>
      <c r="Z175" s="614" t="str">
        <f t="shared" si="110"/>
        <v>= - 0 * 4,62% * SUM(Lin. 1 - Lin 12) =</v>
      </c>
      <c r="AA175" s="614" t="str">
        <f t="shared" si="110"/>
        <v>= - 0 * 4,62% * SUM(Lin. 1 - Lin 12) =</v>
      </c>
      <c r="AB175" s="614" t="str">
        <f t="shared" si="110"/>
        <v>= - 0 * 4,62% * SUM(Lin. 1 - Lin 12) =</v>
      </c>
      <c r="AC175" s="614" t="str">
        <f t="shared" si="110"/>
        <v>= - 0 * 4,62% * SUM(Lin. 1 - Lin 12) =</v>
      </c>
      <c r="AD175" s="614" t="str">
        <f t="shared" si="110"/>
        <v>= - 0 * 4,62% * SUM(Lin. 1 - Lin 12) =</v>
      </c>
    </row>
    <row r="176" spans="2:30" s="2" customFormat="1">
      <c r="B176" s="467">
        <v>16</v>
      </c>
      <c r="C176" s="468"/>
      <c r="D176" s="468"/>
      <c r="E176" s="468"/>
      <c r="F176" s="471" t="s">
        <v>267</v>
      </c>
      <c r="G176" s="470"/>
      <c r="H176" s="470" t="str">
        <f t="shared" ref="H176:O176" si="111">"= "&amp;IF(LEFT(H9)="N","( "&amp;H28&amp;" - "&amp;H12&amp;") * 4,8% * "&amp;H109&amp;" * "&amp;MAX((H26-H27),0)*H110,"( "&amp;H28&amp;" - "&amp;H12&amp;") * 4,62% * "&amp;H109&amp;" * "&amp;MAX((H26-H27),0))&amp;" ="</f>
        <v>= (  - 0) * 4,62% * 0 * 2 =</v>
      </c>
      <c r="I176" s="470" t="str">
        <f t="shared" si="111"/>
        <v>= (  - 0) * 4,62% * 0 * 5 =</v>
      </c>
      <c r="J176" s="470" t="str">
        <f t="shared" si="111"/>
        <v>= (  - 0) * 4,62% * 0 * 0 =</v>
      </c>
      <c r="K176" s="470" t="str">
        <f t="shared" si="111"/>
        <v>= (  - 0) * 4,62% * 0 * 0 =</v>
      </c>
      <c r="L176" s="470" t="str">
        <f t="shared" si="111"/>
        <v>= (  - 0) * 4,62% * 0 * 0 =</v>
      </c>
      <c r="M176" s="470" t="str">
        <f t="shared" si="111"/>
        <v>= (  - 0) * 4,62% * 0 * 5 =</v>
      </c>
      <c r="N176" s="470" t="str">
        <f t="shared" si="111"/>
        <v>= (  - 0) * 4,62% * 0 * 0 =</v>
      </c>
      <c r="O176" s="470" t="str">
        <f t="shared" si="111"/>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2">"= "&amp;IF(LEFT(T9)="N","( "&amp;T28&amp;" - "&amp;T12&amp;") * 4,8% * "&amp;T109&amp;" * "&amp;MAX((T26-T27),0)*T110,"( "&amp;T28&amp;" - "&amp;T12&amp;") * 4,62% * "&amp;T109&amp;" * "&amp;MAX((T26-T27),0))&amp;" ="</f>
        <v>= ( 0 - 0) * 4,62% * 0 * 2 =</v>
      </c>
      <c r="U176" s="614" t="str">
        <f t="shared" si="112"/>
        <v>= ( 0 - 0) * 4,62% * 0 * 5 =</v>
      </c>
      <c r="V176" s="614" t="str">
        <f t="shared" si="112"/>
        <v>= ( 0 - 0) * 4,62% * 0 * 0 =</v>
      </c>
      <c r="W176" s="614" t="str">
        <f t="shared" si="112"/>
        <v>= ( 0 - 0) * 4,62% * 0 * 0 =</v>
      </c>
      <c r="X176" s="614" t="str">
        <f t="shared" si="112"/>
        <v>= ( 0 - 0) * 4,62% * 0 * 0 =</v>
      </c>
      <c r="Y176" s="614" t="str">
        <f t="shared" si="112"/>
        <v>= ( 0 - 0) * 4,62% * 0 * 5 =</v>
      </c>
      <c r="Z176" s="614" t="str">
        <f t="shared" si="112"/>
        <v>= ( 0 - 0) * 4,62% * 0 * 0 =</v>
      </c>
      <c r="AA176" s="614" t="str">
        <f t="shared" si="112"/>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3">SUBSTITUTE(TRIM("=SUM("&amp;MAX(H36-8000,0)&amp;" "&amp;H37&amp;" "&amp;H38&amp;" "&amp;H39&amp;" "&amp;H40&amp;" "&amp;H42&amp;" "&amp;H43&amp;" "&amp;H44&amp;" "&amp;H45&amp;" "&amp;H46&amp;")")," ","; ")&amp;" ="</f>
        <v>=SUM(0; ) =</v>
      </c>
      <c r="I178" s="470" t="str">
        <f t="shared" si="113"/>
        <v>=SUM(0; ) =</v>
      </c>
      <c r="J178" s="470" t="str">
        <f t="shared" si="113"/>
        <v>=SUM(0; ) =</v>
      </c>
      <c r="K178" s="470" t="str">
        <f t="shared" si="113"/>
        <v>=SUM(0; ) =</v>
      </c>
      <c r="L178" s="470" t="str">
        <f t="shared" si="113"/>
        <v>=SUM(0; ) =</v>
      </c>
      <c r="M178" s="470" t="str">
        <f t="shared" si="113"/>
        <v>=SUM(0; ) =</v>
      </c>
      <c r="N178" s="470" t="str">
        <f t="shared" si="113"/>
        <v>=SUM(0; ) =</v>
      </c>
      <c r="O178" s="470" t="str">
        <f t="shared" si="113"/>
        <v>=SUM(0; ) =</v>
      </c>
      <c r="P178" s="470" t="str">
        <f t="shared" si="113"/>
        <v>=SUM(0; ) =</v>
      </c>
      <c r="Q178" s="470" t="str">
        <f t="shared" si="113"/>
        <v>=SUM(0; ) =</v>
      </c>
      <c r="R178" s="470" t="str">
        <f t="shared" si="113"/>
        <v>=SUM(0; ) =</v>
      </c>
      <c r="S178" s="614" t="str">
        <f>SUBSTITUTE(TRIM("=SUM("&amp;MAX(S36-8000,0)&amp;" "&amp;S37&amp;" "&amp;S38&amp;" "&amp;S39&amp;" "&amp;S40&amp;" "&amp;S42&amp;" "&amp;S43&amp;" "&amp;S44&amp;" "&amp;S45&amp;" "&amp;S46&amp;")")," ","; ")&amp;" ="</f>
        <v>=SUM(0; 0; 0; 0; 0; 0; 0; 0; 0; 0) =</v>
      </c>
      <c r="T178" s="614" t="str">
        <f t="shared" ref="T178:AD178" si="114">SUBSTITUTE(TRIM("=SUM("&amp;MAX(T36-8000,0)&amp;" "&amp;T37&amp;" "&amp;T38&amp;" "&amp;T39&amp;" "&amp;T40&amp;" "&amp;T42&amp;" "&amp;T43&amp;" "&amp;T44&amp;" "&amp;T45&amp;" "&amp;T46&amp;")")," ","; ")&amp;" ="</f>
        <v>=SUM(0; 0; 0; 0; 0; 0; 0; 0; 0; 0) =</v>
      </c>
      <c r="U178" s="614" t="str">
        <f t="shared" si="114"/>
        <v>=SUM(0; 0; 0; 0; 0; 0; 0; 0; 0; 0) =</v>
      </c>
      <c r="V178" s="614" t="str">
        <f t="shared" si="114"/>
        <v>=SUM(0; 0; 0; 0; 0; 0; 0; 0; 0; 0) =</v>
      </c>
      <c r="W178" s="614" t="str">
        <f t="shared" si="114"/>
        <v>=SUM(0; 0; 0; 0; 0; 0; 0; 0; 0; 0) =</v>
      </c>
      <c r="X178" s="614" t="str">
        <f t="shared" si="114"/>
        <v>=SUM(0; 0; 0; 0; 0; 0; 0; 0; 0; 0) =</v>
      </c>
      <c r="Y178" s="614" t="str">
        <f t="shared" si="114"/>
        <v>=SUM(0; 0; 0; 0; 0; 0; 0; 0; 0; 0) =</v>
      </c>
      <c r="Z178" s="614" t="str">
        <f t="shared" si="114"/>
        <v>=SUM(0; 0; 0; 0; 0; 0; 0; 0; 0; 0) =</v>
      </c>
      <c r="AA178" s="614" t="str">
        <f t="shared" si="114"/>
        <v>=SUM(0; 0; 0; 0; 0; 0; 0; 0; 0; 0) =</v>
      </c>
      <c r="AB178" s="614" t="str">
        <f t="shared" si="114"/>
        <v>=SUM(0; 0; 0; 0; 0; 0; 0; 0; 0; 0) =</v>
      </c>
      <c r="AC178" s="614" t="str">
        <f t="shared" si="114"/>
        <v>=SUM(0; 0; 0; 0; 0; 0; 0; 0; 0; 0) =</v>
      </c>
      <c r="AD178" s="614" t="str">
        <f t="shared" si="114"/>
        <v>=SUM(0; 0; 0; 0; 0; 0; 0; 0; 0; 0) =</v>
      </c>
    </row>
    <row r="179" spans="2:30" s="2" customFormat="1">
      <c r="B179" s="467">
        <f t="shared" si="101"/>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5">SUBSTITUTE(TRIM("=SUM("&amp;M33&amp;" * "&amp;$E33&amp;" "&amp;M34&amp;" * "&amp;$E34&amp;" "&amp;M35&amp;" "&amp;MIN(M36,8000)&amp;")")," ","; ")&amp;" ="</f>
        <v>=SUM(; *; *; 8000) =</v>
      </c>
      <c r="N179" s="472" t="str">
        <f t="shared" si="115"/>
        <v>=SUM(; *; *; 8000) =</v>
      </c>
      <c r="O179" s="472" t="str">
        <f t="shared" si="115"/>
        <v>=SUM(; *; *; 8000) =</v>
      </c>
      <c r="P179" s="472" t="str">
        <f t="shared" si="115"/>
        <v>=SUM(; *; *; 8000) =</v>
      </c>
      <c r="Q179" s="472" t="str">
        <f t="shared" si="115"/>
        <v>=SUM(; *; *; 8000) =</v>
      </c>
      <c r="R179" s="472" t="str">
        <f t="shared" si="115"/>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6">SUBSTITUTE(TRIM("=SUM("&amp;Y33&amp;" * "&amp;$E33&amp;" "&amp;Y34&amp;" * "&amp;$E34&amp;" "&amp;Y35&amp;" "&amp;MIN(Y36,8000)&amp;")")," ","; ")&amp;" ="</f>
        <v>=SUM(0; *; 0; *; 0; 0) =</v>
      </c>
      <c r="Z179" s="614" t="str">
        <f t="shared" si="116"/>
        <v>=SUM(0; *; 0; *; 0; 0) =</v>
      </c>
      <c r="AA179" s="614" t="str">
        <f t="shared" si="116"/>
        <v>=SUM(0; *; 0; *; 0; 0) =</v>
      </c>
      <c r="AB179" s="614" t="str">
        <f t="shared" si="116"/>
        <v>=SUM(0; *; 0; *; 0; 0) =</v>
      </c>
      <c r="AC179" s="614" t="str">
        <f t="shared" si="116"/>
        <v>=SUM(0; *; 0; *; 0; 0) =</v>
      </c>
      <c r="AD179" s="614" t="str">
        <f t="shared" si="116"/>
        <v>=SUM(0; *; 0; *; 0; 0) =</v>
      </c>
    </row>
    <row r="180" spans="2:30" s="2" customFormat="1">
      <c r="B180" s="467">
        <f t="shared" si="101"/>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101"/>
        <v>21</v>
      </c>
      <c r="C181" s="468"/>
      <c r="D181" s="468"/>
      <c r="E181" s="468"/>
      <c r="F181" s="469" t="s">
        <v>247</v>
      </c>
      <c r="G181" s="470" t="e">
        <f t="shared" ref="G181:AD181" si="117">"= "&amp;ROUND(VLOOKUP(G13,Skalalontabel12,7,0)*G$10,0)&amp;" / 12  * "&amp;TEXT(G$12,"0,0000")&amp;" * "&amp;G5&amp;"% / 3 ="</f>
        <v>#N/A</v>
      </c>
      <c r="H181" s="470" t="e">
        <f t="shared" si="117"/>
        <v>#N/A</v>
      </c>
      <c r="I181" s="470" t="e">
        <f t="shared" si="117"/>
        <v>#N/A</v>
      </c>
      <c r="J181" s="470" t="e">
        <f t="shared" si="117"/>
        <v>#N/A</v>
      </c>
      <c r="K181" s="470" t="e">
        <f t="shared" si="117"/>
        <v>#N/A</v>
      </c>
      <c r="L181" s="470" t="e">
        <f t="shared" si="117"/>
        <v>#N/A</v>
      </c>
      <c r="M181" s="470" t="e">
        <f t="shared" si="117"/>
        <v>#N/A</v>
      </c>
      <c r="N181" s="470" t="e">
        <f t="shared" si="117"/>
        <v>#N/A</v>
      </c>
      <c r="O181" s="470" t="e">
        <f t="shared" si="117"/>
        <v>#N/A</v>
      </c>
      <c r="P181" s="470" t="e">
        <f t="shared" si="117"/>
        <v>#N/A</v>
      </c>
      <c r="Q181" s="470" t="e">
        <f t="shared" si="117"/>
        <v>#N/A</v>
      </c>
      <c r="R181" s="470" t="e">
        <f t="shared" si="117"/>
        <v>#N/A</v>
      </c>
      <c r="S181" s="614" t="e">
        <f t="shared" si="117"/>
        <v>#N/A</v>
      </c>
      <c r="T181" s="614" t="e">
        <f t="shared" si="117"/>
        <v>#N/A</v>
      </c>
      <c r="U181" s="614" t="e">
        <f t="shared" si="117"/>
        <v>#N/A</v>
      </c>
      <c r="V181" s="614" t="e">
        <f t="shared" si="117"/>
        <v>#N/A</v>
      </c>
      <c r="W181" s="614" t="e">
        <f t="shared" si="117"/>
        <v>#N/A</v>
      </c>
      <c r="X181" s="614" t="e">
        <f t="shared" si="117"/>
        <v>#N/A</v>
      </c>
      <c r="Y181" s="614" t="e">
        <f t="shared" si="117"/>
        <v>#N/A</v>
      </c>
      <c r="Z181" s="614" t="e">
        <f t="shared" si="117"/>
        <v>#N/A</v>
      </c>
      <c r="AA181" s="614" t="e">
        <f t="shared" si="117"/>
        <v>#N/A</v>
      </c>
      <c r="AB181" s="614" t="e">
        <f t="shared" si="117"/>
        <v>#N/A</v>
      </c>
      <c r="AC181" s="614" t="e">
        <f t="shared" si="117"/>
        <v>#N/A</v>
      </c>
      <c r="AD181" s="614" t="e">
        <f t="shared" si="117"/>
        <v>#N/A</v>
      </c>
    </row>
    <row r="182" spans="2:30" s="2" customFormat="1">
      <c r="B182" s="467">
        <f t="shared" si="101"/>
        <v>22</v>
      </c>
      <c r="C182" s="468"/>
      <c r="D182" s="468"/>
      <c r="E182" s="468"/>
      <c r="F182" s="471" t="s">
        <v>300</v>
      </c>
      <c r="G182" s="470" t="str">
        <f t="shared" ref="G182:R191" si="118">IF($C52&gt;0,"= "&amp;G52&amp;" * "&amp;G$5&amp;"% / 3 =")</f>
        <v>= 0 * % / 3 =</v>
      </c>
      <c r="H182" s="470" t="str">
        <f t="shared" ref="H182:R182" si="119">IF($C52&gt;0,H52&amp;" * "&amp;H$5&amp;"% / 3 =")</f>
        <v>0 * 0% / 3 =</v>
      </c>
      <c r="I182" s="470" t="str">
        <f t="shared" si="119"/>
        <v>0 * 0% / 3 =</v>
      </c>
      <c r="J182" s="470" t="str">
        <f t="shared" si="119"/>
        <v>0 * 0% / 3 =</v>
      </c>
      <c r="K182" s="470" t="str">
        <f t="shared" si="119"/>
        <v>0 * 0% / 3 =</v>
      </c>
      <c r="L182" s="470" t="str">
        <f t="shared" si="119"/>
        <v>0 * 0% / 3 =</v>
      </c>
      <c r="M182" s="470" t="str">
        <f t="shared" si="119"/>
        <v>0 * 0% / 3 =</v>
      </c>
      <c r="N182" s="470" t="str">
        <f t="shared" si="119"/>
        <v>0 * 0% / 3 =</v>
      </c>
      <c r="O182" s="470" t="str">
        <f t="shared" si="119"/>
        <v>0 * 0% / 3 =</v>
      </c>
      <c r="P182" s="470" t="str">
        <f t="shared" si="119"/>
        <v>0 * 0% / 3 =</v>
      </c>
      <c r="Q182" s="470" t="str">
        <f t="shared" si="119"/>
        <v>0 * 0% / 3 =</v>
      </c>
      <c r="R182" s="470" t="str">
        <f t="shared" si="119"/>
        <v>0 * 0% / 3 =</v>
      </c>
      <c r="S182" s="614" t="str">
        <f>IF($C52&gt;0,"= "&amp;S52&amp;" * "&amp;S$5&amp;"% / 3 =")</f>
        <v>= 0 * 0% / 3 =</v>
      </c>
      <c r="T182" s="614" t="str">
        <f t="shared" ref="T182:AD182" si="120">IF($C52&gt;0,T52&amp;" * "&amp;T$5&amp;"% / 3 =")</f>
        <v>0 * 0% / 3 =</v>
      </c>
      <c r="U182" s="614" t="str">
        <f t="shared" si="120"/>
        <v>0 * 0% / 3 =</v>
      </c>
      <c r="V182" s="614" t="str">
        <f t="shared" si="120"/>
        <v>0 * 0% / 3 =</v>
      </c>
      <c r="W182" s="614" t="str">
        <f t="shared" si="120"/>
        <v>0 * 0% / 3 =</v>
      </c>
      <c r="X182" s="614" t="str">
        <f t="shared" si="120"/>
        <v>0 * 0% / 3 =</v>
      </c>
      <c r="Y182" s="614" t="str">
        <f t="shared" si="120"/>
        <v>0 * 0% / 3 =</v>
      </c>
      <c r="Z182" s="614" t="str">
        <f t="shared" si="120"/>
        <v>0 * 0% / 3 =</v>
      </c>
      <c r="AA182" s="614" t="str">
        <f t="shared" si="120"/>
        <v>0 * 0% / 3 =</v>
      </c>
      <c r="AB182" s="614" t="str">
        <f t="shared" si="120"/>
        <v>0 * 0% / 3 =</v>
      </c>
      <c r="AC182" s="614" t="str">
        <f t="shared" si="120"/>
        <v>0 * 0% / 3 =</v>
      </c>
      <c r="AD182" s="614" t="str">
        <f t="shared" si="120"/>
        <v>0 * 0% / 3 =</v>
      </c>
    </row>
    <row r="183" spans="2:30" s="2" customFormat="1">
      <c r="B183" s="467"/>
      <c r="C183" s="468"/>
      <c r="D183" s="468"/>
      <c r="E183" s="468"/>
      <c r="F183" s="471" t="s">
        <v>301</v>
      </c>
      <c r="G183" s="470" t="str">
        <f t="shared" si="118"/>
        <v>= 0 * % / 3 =</v>
      </c>
      <c r="H183" s="470" t="str">
        <f t="shared" si="118"/>
        <v>= 0 * 0% / 3 =</v>
      </c>
      <c r="I183" s="470" t="str">
        <f t="shared" si="118"/>
        <v>= 0 * 0% / 3 =</v>
      </c>
      <c r="J183" s="470" t="str">
        <f t="shared" si="118"/>
        <v>= 0 * 0% / 3 =</v>
      </c>
      <c r="K183" s="470" t="str">
        <f t="shared" si="118"/>
        <v>= 0 * 0% / 3 =</v>
      </c>
      <c r="L183" s="470" t="str">
        <f t="shared" si="118"/>
        <v>= 0 * 0% / 3 =</v>
      </c>
      <c r="M183" s="470" t="str">
        <f t="shared" si="118"/>
        <v>= 0 * 0% / 3 =</v>
      </c>
      <c r="N183" s="470" t="str">
        <f t="shared" si="118"/>
        <v>= 0 * 0% / 3 =</v>
      </c>
      <c r="O183" s="470" t="str">
        <f t="shared" si="118"/>
        <v>= 0 * 0% / 3 =</v>
      </c>
      <c r="P183" s="470" t="str">
        <f t="shared" si="118"/>
        <v>= 0 * 0% / 3 =</v>
      </c>
      <c r="Q183" s="470" t="str">
        <f t="shared" si="118"/>
        <v>= 0 * 0% / 3 =</v>
      </c>
      <c r="R183" s="470" t="str">
        <f t="shared" si="118"/>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8"/>
        <v>= 0 * % / 3 =</v>
      </c>
      <c r="H184" s="470" t="str">
        <f t="shared" ref="H184:R191" si="121">IF($C54&gt;0,H54&amp;" * "&amp;H$5&amp;"% / 3 =")</f>
        <v>0 * 0% / 3 =</v>
      </c>
      <c r="I184" s="470" t="str">
        <f t="shared" si="121"/>
        <v>0 * 0% / 3 =</v>
      </c>
      <c r="J184" s="470" t="str">
        <f t="shared" si="121"/>
        <v>0 * 0% / 3 =</v>
      </c>
      <c r="K184" s="470" t="str">
        <f t="shared" si="121"/>
        <v>0 * 0% / 3 =</v>
      </c>
      <c r="L184" s="470" t="str">
        <f t="shared" si="121"/>
        <v>0 * 0% / 3 =</v>
      </c>
      <c r="M184" s="470" t="str">
        <f t="shared" si="121"/>
        <v>0 * 0% / 3 =</v>
      </c>
      <c r="N184" s="470" t="str">
        <f t="shared" si="121"/>
        <v>0 * 0% / 3 =</v>
      </c>
      <c r="O184" s="470" t="str">
        <f t="shared" si="121"/>
        <v>0 * 0% / 3 =</v>
      </c>
      <c r="P184" s="470" t="str">
        <f t="shared" si="121"/>
        <v>0 * 0% / 3 =</v>
      </c>
      <c r="Q184" s="470" t="str">
        <f t="shared" si="121"/>
        <v>0 * 0% / 3 =</v>
      </c>
      <c r="R184" s="470" t="str">
        <f t="shared" si="121"/>
        <v>0 * 0% / 3 =</v>
      </c>
      <c r="S184" s="614" t="str">
        <f t="shared" ref="S184:S191" si="122">IF($C54&gt;0,"= "&amp;S54&amp;" * "&amp;S$5&amp;"% / 3 =")</f>
        <v>= 0 * 0% / 3 =</v>
      </c>
      <c r="T184" s="614" t="str">
        <f t="shared" ref="T184:AD191" si="123">IF($C54&gt;0,T54&amp;" * "&amp;T$5&amp;"% / 3 =")</f>
        <v>0 * 0% / 3 =</v>
      </c>
      <c r="U184" s="614" t="str">
        <f t="shared" si="123"/>
        <v>0 * 0% / 3 =</v>
      </c>
      <c r="V184" s="614" t="str">
        <f t="shared" si="123"/>
        <v>0 * 0% / 3 =</v>
      </c>
      <c r="W184" s="614" t="str">
        <f t="shared" si="123"/>
        <v>0 * 0% / 3 =</v>
      </c>
      <c r="X184" s="614" t="str">
        <f t="shared" si="123"/>
        <v>0 * 0% / 3 =</v>
      </c>
      <c r="Y184" s="614" t="str">
        <f t="shared" si="123"/>
        <v>0 * 0% / 3 =</v>
      </c>
      <c r="Z184" s="614" t="str">
        <f t="shared" si="123"/>
        <v>0 * 0% / 3 =</v>
      </c>
      <c r="AA184" s="614" t="str">
        <f t="shared" si="123"/>
        <v>0 * 0% / 3 =</v>
      </c>
      <c r="AB184" s="614" t="str">
        <f t="shared" si="123"/>
        <v>0 * 0% / 3 =</v>
      </c>
      <c r="AC184" s="614" t="str">
        <f t="shared" si="123"/>
        <v>0 * 0% / 3 =</v>
      </c>
      <c r="AD184" s="614" t="str">
        <f t="shared" si="123"/>
        <v>0 * 0% / 3 =</v>
      </c>
    </row>
    <row r="185" spans="2:30" s="2" customFormat="1">
      <c r="B185" s="467">
        <f t="shared" si="101"/>
        <v>24</v>
      </c>
      <c r="C185" s="468"/>
      <c r="D185" s="468"/>
      <c r="E185" s="468"/>
      <c r="F185" s="471" t="s">
        <v>65</v>
      </c>
      <c r="G185" s="470" t="str">
        <f t="shared" si="118"/>
        <v>= 0 * % / 3 =</v>
      </c>
      <c r="H185" s="470" t="str">
        <f t="shared" si="121"/>
        <v>0 * 0% / 3 =</v>
      </c>
      <c r="I185" s="470" t="str">
        <f t="shared" si="121"/>
        <v>0 * 0% / 3 =</v>
      </c>
      <c r="J185" s="470" t="str">
        <f t="shared" si="121"/>
        <v>0 * 0% / 3 =</v>
      </c>
      <c r="K185" s="470" t="str">
        <f t="shared" si="121"/>
        <v>0 * 0% / 3 =</v>
      </c>
      <c r="L185" s="470" t="str">
        <f t="shared" si="121"/>
        <v>0 * 0% / 3 =</v>
      </c>
      <c r="M185" s="470" t="str">
        <f t="shared" si="121"/>
        <v>0 * 0% / 3 =</v>
      </c>
      <c r="N185" s="470" t="str">
        <f t="shared" si="121"/>
        <v>0 * 0% / 3 =</v>
      </c>
      <c r="O185" s="470" t="str">
        <f t="shared" si="121"/>
        <v>0 * 0% / 3 =</v>
      </c>
      <c r="P185" s="470" t="str">
        <f t="shared" si="121"/>
        <v>0 * 0% / 3 =</v>
      </c>
      <c r="Q185" s="470" t="str">
        <f t="shared" si="121"/>
        <v>0 * 0% / 3 =</v>
      </c>
      <c r="R185" s="470" t="str">
        <f t="shared" si="121"/>
        <v>0 * 0% / 3 =</v>
      </c>
      <c r="S185" s="614" t="str">
        <f t="shared" si="122"/>
        <v>= 0 * 0% / 3 =</v>
      </c>
      <c r="T185" s="614" t="str">
        <f t="shared" si="123"/>
        <v>0 * 0% / 3 =</v>
      </c>
      <c r="U185" s="614" t="str">
        <f t="shared" si="123"/>
        <v>0 * 0% / 3 =</v>
      </c>
      <c r="V185" s="614" t="str">
        <f t="shared" si="123"/>
        <v>0 * 0% / 3 =</v>
      </c>
      <c r="W185" s="614" t="str">
        <f t="shared" si="123"/>
        <v>0 * 0% / 3 =</v>
      </c>
      <c r="X185" s="614" t="str">
        <f t="shared" si="123"/>
        <v>0 * 0% / 3 =</v>
      </c>
      <c r="Y185" s="614" t="str">
        <f t="shared" si="123"/>
        <v>0 * 0% / 3 =</v>
      </c>
      <c r="Z185" s="614" t="str">
        <f t="shared" si="123"/>
        <v>0 * 0% / 3 =</v>
      </c>
      <c r="AA185" s="614" t="str">
        <f t="shared" si="123"/>
        <v>0 * 0% / 3 =</v>
      </c>
      <c r="AB185" s="614" t="str">
        <f t="shared" si="123"/>
        <v>0 * 0% / 3 =</v>
      </c>
      <c r="AC185" s="614" t="str">
        <f t="shared" si="123"/>
        <v>0 * 0% / 3 =</v>
      </c>
      <c r="AD185" s="614" t="str">
        <f t="shared" si="123"/>
        <v>0 * 0% / 3 =</v>
      </c>
    </row>
    <row r="186" spans="2:30" s="2" customFormat="1">
      <c r="B186" s="467">
        <f t="shared" si="101"/>
        <v>25</v>
      </c>
      <c r="C186" s="468"/>
      <c r="D186" s="468"/>
      <c r="E186" s="468"/>
      <c r="F186" s="471" t="s">
        <v>66</v>
      </c>
      <c r="G186" s="470" t="str">
        <f t="shared" si="118"/>
        <v>= 0 * % / 3 =</v>
      </c>
      <c r="H186" s="470" t="str">
        <f t="shared" si="121"/>
        <v>0 * 0% / 3 =</v>
      </c>
      <c r="I186" s="470" t="str">
        <f t="shared" si="121"/>
        <v>0 * 0% / 3 =</v>
      </c>
      <c r="J186" s="470" t="str">
        <f t="shared" si="121"/>
        <v>0 * 0% / 3 =</v>
      </c>
      <c r="K186" s="470" t="str">
        <f t="shared" si="121"/>
        <v>0 * 0% / 3 =</v>
      </c>
      <c r="L186" s="470" t="str">
        <f t="shared" si="121"/>
        <v>0 * 0% / 3 =</v>
      </c>
      <c r="M186" s="470" t="str">
        <f t="shared" si="121"/>
        <v>0 * 0% / 3 =</v>
      </c>
      <c r="N186" s="470" t="str">
        <f t="shared" si="121"/>
        <v>0 * 0% / 3 =</v>
      </c>
      <c r="O186" s="470" t="str">
        <f t="shared" si="121"/>
        <v>0 * 0% / 3 =</v>
      </c>
      <c r="P186" s="470" t="str">
        <f t="shared" si="121"/>
        <v>0 * 0% / 3 =</v>
      </c>
      <c r="Q186" s="470" t="str">
        <f t="shared" si="121"/>
        <v>0 * 0% / 3 =</v>
      </c>
      <c r="R186" s="470" t="str">
        <f t="shared" si="121"/>
        <v>0 * 0% / 3 =</v>
      </c>
      <c r="S186" s="614" t="str">
        <f t="shared" si="122"/>
        <v>= 0 * 0% / 3 =</v>
      </c>
      <c r="T186" s="614" t="str">
        <f t="shared" si="123"/>
        <v>0 * 0% / 3 =</v>
      </c>
      <c r="U186" s="614" t="str">
        <f t="shared" si="123"/>
        <v>0 * 0% / 3 =</v>
      </c>
      <c r="V186" s="614" t="str">
        <f t="shared" si="123"/>
        <v>0 * 0% / 3 =</v>
      </c>
      <c r="W186" s="614" t="str">
        <f t="shared" si="123"/>
        <v>0 * 0% / 3 =</v>
      </c>
      <c r="X186" s="614" t="str">
        <f t="shared" si="123"/>
        <v>0 * 0% / 3 =</v>
      </c>
      <c r="Y186" s="614" t="str">
        <f t="shared" si="123"/>
        <v>0 * 0% / 3 =</v>
      </c>
      <c r="Z186" s="614" t="str">
        <f t="shared" si="123"/>
        <v>0 * 0% / 3 =</v>
      </c>
      <c r="AA186" s="614" t="str">
        <f t="shared" si="123"/>
        <v>0 * 0% / 3 =</v>
      </c>
      <c r="AB186" s="614" t="str">
        <f t="shared" si="123"/>
        <v>0 * 0% / 3 =</v>
      </c>
      <c r="AC186" s="614" t="str">
        <f t="shared" si="123"/>
        <v>0 * 0% / 3 =</v>
      </c>
      <c r="AD186" s="614" t="str">
        <f t="shared" si="123"/>
        <v>0 * 0% / 3 =</v>
      </c>
    </row>
    <row r="187" spans="2:30" s="2" customFormat="1">
      <c r="B187" s="467">
        <f t="shared" si="101"/>
        <v>26</v>
      </c>
      <c r="C187" s="468"/>
      <c r="D187" s="468"/>
      <c r="E187" s="468"/>
      <c r="F187" s="471" t="s">
        <v>17</v>
      </c>
      <c r="G187" s="470" t="str">
        <f t="shared" si="118"/>
        <v>= 0 * % / 3 =</v>
      </c>
      <c r="H187" s="470" t="str">
        <f t="shared" si="121"/>
        <v>0 * 0% / 3 =</v>
      </c>
      <c r="I187" s="470" t="str">
        <f t="shared" si="121"/>
        <v>0 * 0% / 3 =</v>
      </c>
      <c r="J187" s="470" t="str">
        <f t="shared" si="121"/>
        <v>0 * 0% / 3 =</v>
      </c>
      <c r="K187" s="470" t="str">
        <f t="shared" si="121"/>
        <v>0 * 0% / 3 =</v>
      </c>
      <c r="L187" s="470" t="str">
        <f t="shared" si="121"/>
        <v>0 * 0% / 3 =</v>
      </c>
      <c r="M187" s="470" t="str">
        <f t="shared" si="121"/>
        <v>0 * 0% / 3 =</v>
      </c>
      <c r="N187" s="470" t="str">
        <f t="shared" si="121"/>
        <v>0 * 0% / 3 =</v>
      </c>
      <c r="O187" s="470" t="str">
        <f t="shared" si="121"/>
        <v>0 * 0% / 3 =</v>
      </c>
      <c r="P187" s="470" t="str">
        <f t="shared" si="121"/>
        <v>0 * 0% / 3 =</v>
      </c>
      <c r="Q187" s="470" t="str">
        <f t="shared" si="121"/>
        <v>0 * 0% / 3 =</v>
      </c>
      <c r="R187" s="470" t="str">
        <f t="shared" si="121"/>
        <v>0 * 0% / 3 =</v>
      </c>
      <c r="S187" s="614" t="str">
        <f t="shared" si="122"/>
        <v>= 0 * 0% / 3 =</v>
      </c>
      <c r="T187" s="614" t="str">
        <f t="shared" si="123"/>
        <v>0 * 0% / 3 =</v>
      </c>
      <c r="U187" s="614" t="str">
        <f t="shared" si="123"/>
        <v>0 * 0% / 3 =</v>
      </c>
      <c r="V187" s="614" t="str">
        <f t="shared" si="123"/>
        <v>0 * 0% / 3 =</v>
      </c>
      <c r="W187" s="614" t="str">
        <f t="shared" si="123"/>
        <v>0 * 0% / 3 =</v>
      </c>
      <c r="X187" s="614" t="str">
        <f t="shared" si="123"/>
        <v>0 * 0% / 3 =</v>
      </c>
      <c r="Y187" s="614" t="str">
        <f t="shared" si="123"/>
        <v>0 * 0% / 3 =</v>
      </c>
      <c r="Z187" s="614" t="str">
        <f t="shared" si="123"/>
        <v>0 * 0% / 3 =</v>
      </c>
      <c r="AA187" s="614" t="str">
        <f t="shared" si="123"/>
        <v>0 * 0% / 3 =</v>
      </c>
      <c r="AB187" s="614" t="str">
        <f t="shared" si="123"/>
        <v>0 * 0% / 3 =</v>
      </c>
      <c r="AC187" s="614" t="str">
        <f t="shared" si="123"/>
        <v>0 * 0% / 3 =</v>
      </c>
      <c r="AD187" s="614" t="str">
        <f t="shared" si="123"/>
        <v>0 * 0% / 3 =</v>
      </c>
    </row>
    <row r="188" spans="2:30" s="2" customFormat="1">
      <c r="B188" s="467">
        <f t="shared" si="101"/>
        <v>27</v>
      </c>
      <c r="C188" s="468"/>
      <c r="D188" s="468"/>
      <c r="E188" s="468"/>
      <c r="F188" s="471" t="s">
        <v>18</v>
      </c>
      <c r="G188" s="470" t="str">
        <f t="shared" si="118"/>
        <v>= 0 * % / 3 =</v>
      </c>
      <c r="H188" s="470" t="str">
        <f t="shared" si="121"/>
        <v>0 * 0% / 3 =</v>
      </c>
      <c r="I188" s="470" t="str">
        <f t="shared" si="121"/>
        <v>0 * 0% / 3 =</v>
      </c>
      <c r="J188" s="470" t="str">
        <f t="shared" si="121"/>
        <v>0 * 0% / 3 =</v>
      </c>
      <c r="K188" s="470" t="str">
        <f t="shared" si="121"/>
        <v>0 * 0% / 3 =</v>
      </c>
      <c r="L188" s="470" t="str">
        <f t="shared" si="121"/>
        <v>0 * 0% / 3 =</v>
      </c>
      <c r="M188" s="470" t="str">
        <f t="shared" si="121"/>
        <v>0 * 0% / 3 =</v>
      </c>
      <c r="N188" s="470" t="str">
        <f t="shared" si="121"/>
        <v>0 * 0% / 3 =</v>
      </c>
      <c r="O188" s="470" t="str">
        <f t="shared" si="121"/>
        <v>0 * 0% / 3 =</v>
      </c>
      <c r="P188" s="470" t="str">
        <f t="shared" si="121"/>
        <v>0 * 0% / 3 =</v>
      </c>
      <c r="Q188" s="470" t="str">
        <f t="shared" si="121"/>
        <v>0 * 0% / 3 =</v>
      </c>
      <c r="R188" s="470" t="str">
        <f t="shared" si="121"/>
        <v>0 * 0% / 3 =</v>
      </c>
      <c r="S188" s="614" t="str">
        <f t="shared" si="122"/>
        <v>= 0 * 0% / 3 =</v>
      </c>
      <c r="T188" s="614" t="str">
        <f t="shared" si="123"/>
        <v>0 * 0% / 3 =</v>
      </c>
      <c r="U188" s="614" t="str">
        <f t="shared" si="123"/>
        <v>0 * 0% / 3 =</v>
      </c>
      <c r="V188" s="614" t="str">
        <f t="shared" si="123"/>
        <v>0 * 0% / 3 =</v>
      </c>
      <c r="W188" s="614" t="str">
        <f t="shared" si="123"/>
        <v>0 * 0% / 3 =</v>
      </c>
      <c r="X188" s="614" t="str">
        <f t="shared" si="123"/>
        <v>0 * 0% / 3 =</v>
      </c>
      <c r="Y188" s="614" t="str">
        <f t="shared" si="123"/>
        <v>0 * 0% / 3 =</v>
      </c>
      <c r="Z188" s="614" t="str">
        <f t="shared" si="123"/>
        <v>0 * 0% / 3 =</v>
      </c>
      <c r="AA188" s="614" t="str">
        <f t="shared" si="123"/>
        <v>0 * 0% / 3 =</v>
      </c>
      <c r="AB188" s="614" t="str">
        <f t="shared" si="123"/>
        <v>0 * 0% / 3 =</v>
      </c>
      <c r="AC188" s="614" t="str">
        <f t="shared" si="123"/>
        <v>0 * 0% / 3 =</v>
      </c>
      <c r="AD188" s="614" t="str">
        <f t="shared" si="123"/>
        <v>0 * 0% / 3 =</v>
      </c>
    </row>
    <row r="189" spans="2:30" s="2" customFormat="1">
      <c r="B189" s="467">
        <f t="shared" si="101"/>
        <v>28</v>
      </c>
      <c r="C189" s="468"/>
      <c r="D189" s="468"/>
      <c r="E189" s="468"/>
      <c r="F189" s="471" t="s">
        <v>19</v>
      </c>
      <c r="G189" s="470" t="str">
        <f t="shared" si="118"/>
        <v>= 0 * % / 3 =</v>
      </c>
      <c r="H189" s="470" t="str">
        <f t="shared" si="121"/>
        <v>0 * 0% / 3 =</v>
      </c>
      <c r="I189" s="470" t="str">
        <f t="shared" si="121"/>
        <v>0 * 0% / 3 =</v>
      </c>
      <c r="J189" s="470" t="str">
        <f t="shared" si="121"/>
        <v>0 * 0% / 3 =</v>
      </c>
      <c r="K189" s="470" t="str">
        <f t="shared" si="121"/>
        <v>0 * 0% / 3 =</v>
      </c>
      <c r="L189" s="470" t="str">
        <f t="shared" si="121"/>
        <v>0 * 0% / 3 =</v>
      </c>
      <c r="M189" s="470" t="str">
        <f t="shared" si="121"/>
        <v>0 * 0% / 3 =</v>
      </c>
      <c r="N189" s="470" t="str">
        <f t="shared" si="121"/>
        <v>0 * 0% / 3 =</v>
      </c>
      <c r="O189" s="470" t="str">
        <f t="shared" si="121"/>
        <v>0 * 0% / 3 =</v>
      </c>
      <c r="P189" s="470" t="str">
        <f t="shared" si="121"/>
        <v>0 * 0% / 3 =</v>
      </c>
      <c r="Q189" s="470" t="str">
        <f t="shared" si="121"/>
        <v>0 * 0% / 3 =</v>
      </c>
      <c r="R189" s="470" t="str">
        <f t="shared" si="121"/>
        <v>0 * 0% / 3 =</v>
      </c>
      <c r="S189" s="614" t="str">
        <f t="shared" si="122"/>
        <v>= 0 * 0% / 3 =</v>
      </c>
      <c r="T189" s="614" t="str">
        <f t="shared" si="123"/>
        <v>0 * 0% / 3 =</v>
      </c>
      <c r="U189" s="614" t="str">
        <f t="shared" si="123"/>
        <v>0 * 0% / 3 =</v>
      </c>
      <c r="V189" s="614" t="str">
        <f t="shared" si="123"/>
        <v>0 * 0% / 3 =</v>
      </c>
      <c r="W189" s="614" t="str">
        <f t="shared" si="123"/>
        <v>0 * 0% / 3 =</v>
      </c>
      <c r="X189" s="614" t="str">
        <f t="shared" si="123"/>
        <v>0 * 0% / 3 =</v>
      </c>
      <c r="Y189" s="614" t="str">
        <f t="shared" si="123"/>
        <v>0 * 0% / 3 =</v>
      </c>
      <c r="Z189" s="614" t="str">
        <f t="shared" si="123"/>
        <v>0 * 0% / 3 =</v>
      </c>
      <c r="AA189" s="614" t="str">
        <f t="shared" si="123"/>
        <v>0 * 0% / 3 =</v>
      </c>
      <c r="AB189" s="614" t="str">
        <f t="shared" si="123"/>
        <v>0 * 0% / 3 =</v>
      </c>
      <c r="AC189" s="614" t="str">
        <f t="shared" si="123"/>
        <v>0 * 0% / 3 =</v>
      </c>
      <c r="AD189" s="614" t="str">
        <f t="shared" si="123"/>
        <v>0 * 0% / 3 =</v>
      </c>
    </row>
    <row r="190" spans="2:30" s="2" customFormat="1">
      <c r="B190" s="467">
        <f t="shared" si="101"/>
        <v>29</v>
      </c>
      <c r="C190" s="468"/>
      <c r="D190" s="468"/>
      <c r="E190" s="468"/>
      <c r="F190" s="471" t="s">
        <v>20</v>
      </c>
      <c r="G190" s="470" t="str">
        <f t="shared" si="118"/>
        <v>= 0 * % / 3 =</v>
      </c>
      <c r="H190" s="470" t="str">
        <f t="shared" si="121"/>
        <v>0 * 0% / 3 =</v>
      </c>
      <c r="I190" s="470" t="str">
        <f t="shared" si="121"/>
        <v>0 * 0% / 3 =</v>
      </c>
      <c r="J190" s="470" t="str">
        <f t="shared" si="121"/>
        <v>0 * 0% / 3 =</v>
      </c>
      <c r="K190" s="470" t="str">
        <f t="shared" si="121"/>
        <v>0 * 0% / 3 =</v>
      </c>
      <c r="L190" s="470" t="str">
        <f t="shared" si="121"/>
        <v>0 * 0% / 3 =</v>
      </c>
      <c r="M190" s="470" t="str">
        <f t="shared" si="121"/>
        <v>0 * 0% / 3 =</v>
      </c>
      <c r="N190" s="470" t="str">
        <f t="shared" si="121"/>
        <v>0 * 0% / 3 =</v>
      </c>
      <c r="O190" s="470" t="str">
        <f t="shared" si="121"/>
        <v>0 * 0% / 3 =</v>
      </c>
      <c r="P190" s="470" t="str">
        <f t="shared" si="121"/>
        <v>0 * 0% / 3 =</v>
      </c>
      <c r="Q190" s="470" t="str">
        <f t="shared" si="121"/>
        <v>0 * 0% / 3 =</v>
      </c>
      <c r="R190" s="470" t="str">
        <f t="shared" si="121"/>
        <v>0 * 0% / 3 =</v>
      </c>
      <c r="S190" s="614" t="str">
        <f t="shared" si="122"/>
        <v>= 0 * 0% / 3 =</v>
      </c>
      <c r="T190" s="614" t="str">
        <f t="shared" si="123"/>
        <v>0 * 0% / 3 =</v>
      </c>
      <c r="U190" s="614" t="str">
        <f t="shared" si="123"/>
        <v>0 * 0% / 3 =</v>
      </c>
      <c r="V190" s="614" t="str">
        <f t="shared" si="123"/>
        <v>0 * 0% / 3 =</v>
      </c>
      <c r="W190" s="614" t="str">
        <f t="shared" si="123"/>
        <v>0 * 0% / 3 =</v>
      </c>
      <c r="X190" s="614" t="str">
        <f t="shared" si="123"/>
        <v>0 * 0% / 3 =</v>
      </c>
      <c r="Y190" s="614" t="str">
        <f t="shared" si="123"/>
        <v>0 * 0% / 3 =</v>
      </c>
      <c r="Z190" s="614" t="str">
        <f t="shared" si="123"/>
        <v>0 * 0% / 3 =</v>
      </c>
      <c r="AA190" s="614" t="str">
        <f t="shared" si="123"/>
        <v>0 * 0% / 3 =</v>
      </c>
      <c r="AB190" s="614" t="str">
        <f t="shared" si="123"/>
        <v>0 * 0% / 3 =</v>
      </c>
      <c r="AC190" s="614" t="str">
        <f t="shared" si="123"/>
        <v>0 * 0% / 3 =</v>
      </c>
      <c r="AD190" s="614" t="str">
        <f t="shared" si="123"/>
        <v>0 * 0% / 3 =</v>
      </c>
    </row>
    <row r="191" spans="2:30" s="2" customFormat="1">
      <c r="B191" s="467">
        <f t="shared" si="101"/>
        <v>30</v>
      </c>
      <c r="C191" s="468"/>
      <c r="D191" s="468"/>
      <c r="E191" s="468"/>
      <c r="F191" s="471" t="s">
        <v>0</v>
      </c>
      <c r="G191" s="470" t="str">
        <f t="shared" si="118"/>
        <v>= 0 * % / 3 =</v>
      </c>
      <c r="H191" s="470" t="str">
        <f t="shared" si="121"/>
        <v>0 * 0% / 3 =</v>
      </c>
      <c r="I191" s="470" t="str">
        <f t="shared" si="121"/>
        <v>0 * 0% / 3 =</v>
      </c>
      <c r="J191" s="470" t="str">
        <f t="shared" si="121"/>
        <v>0 * 0% / 3 =</v>
      </c>
      <c r="K191" s="470" t="str">
        <f t="shared" si="121"/>
        <v>0 * 0% / 3 =</v>
      </c>
      <c r="L191" s="470" t="str">
        <f t="shared" si="121"/>
        <v>0 * 0% / 3 =</v>
      </c>
      <c r="M191" s="470" t="str">
        <f t="shared" si="121"/>
        <v>0 * 0% / 3 =</v>
      </c>
      <c r="N191" s="470" t="str">
        <f t="shared" si="121"/>
        <v>0 * 0% / 3 =</v>
      </c>
      <c r="O191" s="470" t="str">
        <f t="shared" si="121"/>
        <v>0 * 0% / 3 =</v>
      </c>
      <c r="P191" s="470" t="str">
        <f t="shared" si="121"/>
        <v>0 * 0% / 3 =</v>
      </c>
      <c r="Q191" s="470" t="str">
        <f t="shared" si="121"/>
        <v>0 * 0% / 3 =</v>
      </c>
      <c r="R191" s="470" t="str">
        <f t="shared" si="121"/>
        <v>0 * 0% / 3 =</v>
      </c>
      <c r="S191" s="614" t="str">
        <f t="shared" si="122"/>
        <v>= 0 * 0% / 3 =</v>
      </c>
      <c r="T191" s="614" t="str">
        <f t="shared" si="123"/>
        <v>0 * 0% / 3 =</v>
      </c>
      <c r="U191" s="614" t="str">
        <f t="shared" si="123"/>
        <v>0 * 0% / 3 =</v>
      </c>
      <c r="V191" s="614" t="str">
        <f t="shared" si="123"/>
        <v>0 * 0% / 3 =</v>
      </c>
      <c r="W191" s="614" t="str">
        <f t="shared" si="123"/>
        <v>0 * 0% / 3 =</v>
      </c>
      <c r="X191" s="614" t="str">
        <f t="shared" si="123"/>
        <v>0 * 0% / 3 =</v>
      </c>
      <c r="Y191" s="614" t="str">
        <f t="shared" si="123"/>
        <v>0 * 0% / 3 =</v>
      </c>
      <c r="Z191" s="614" t="str">
        <f t="shared" si="123"/>
        <v>0 * 0% / 3 =</v>
      </c>
      <c r="AA191" s="614" t="str">
        <f t="shared" si="123"/>
        <v>0 * 0% / 3 =</v>
      </c>
      <c r="AB191" s="614" t="str">
        <f t="shared" si="123"/>
        <v>0 * 0% / 3 =</v>
      </c>
      <c r="AC191" s="614" t="str">
        <f t="shared" si="123"/>
        <v>0 * 0% / 3 =</v>
      </c>
      <c r="AD191" s="614" t="str">
        <f t="shared" si="123"/>
        <v>0 * 0% / 3 =</v>
      </c>
    </row>
    <row r="192" spans="2:30" s="2" customFormat="1">
      <c r="B192" s="467">
        <f t="shared" si="101"/>
        <v>31</v>
      </c>
      <c r="C192" s="468"/>
      <c r="D192" s="468"/>
      <c r="E192" s="468"/>
      <c r="F192" s="471" t="s">
        <v>73</v>
      </c>
      <c r="G192" s="470" t="str">
        <f t="shared" ref="G192:AD193" si="124">"= "&amp;G65&amp;" * "&amp;G$5&amp;"% / 3 ="</f>
        <v>= 0 * % / 3 =</v>
      </c>
      <c r="H192" s="470" t="str">
        <f t="shared" si="124"/>
        <v>= 0 * 0% / 3 =</v>
      </c>
      <c r="I192" s="470" t="str">
        <f t="shared" si="124"/>
        <v>= 0 * 0% / 3 =</v>
      </c>
      <c r="J192" s="470" t="str">
        <f t="shared" si="124"/>
        <v>= 0 * 0% / 3 =</v>
      </c>
      <c r="K192" s="470" t="str">
        <f t="shared" si="124"/>
        <v>= 0 * 0% / 3 =</v>
      </c>
      <c r="L192" s="470" t="str">
        <f t="shared" si="124"/>
        <v>= 0 * 0% / 3 =</v>
      </c>
      <c r="M192" s="470" t="str">
        <f t="shared" si="124"/>
        <v>= 0 * 0% / 3 =</v>
      </c>
      <c r="N192" s="470" t="str">
        <f t="shared" si="124"/>
        <v>= 0 * 0% / 3 =</v>
      </c>
      <c r="O192" s="470" t="str">
        <f t="shared" si="124"/>
        <v>= 0 * 0% / 3 =</v>
      </c>
      <c r="P192" s="470" t="str">
        <f t="shared" si="124"/>
        <v>= 0 * 0% / 3 =</v>
      </c>
      <c r="Q192" s="470" t="str">
        <f t="shared" si="124"/>
        <v>= 0 * 0% / 3 =</v>
      </c>
      <c r="R192" s="470" t="str">
        <f t="shared" si="124"/>
        <v>= 0 * 0% / 3 =</v>
      </c>
      <c r="S192" s="614" t="str">
        <f t="shared" si="124"/>
        <v>= 0 * 0% / 3 =</v>
      </c>
      <c r="T192" s="614" t="str">
        <f t="shared" si="124"/>
        <v>= 0 * 0% / 3 =</v>
      </c>
      <c r="U192" s="614" t="str">
        <f t="shared" si="124"/>
        <v>= 0 * 0% / 3 =</v>
      </c>
      <c r="V192" s="614" t="str">
        <f t="shared" si="124"/>
        <v>= 0 * 0% / 3 =</v>
      </c>
      <c r="W192" s="614" t="str">
        <f t="shared" si="124"/>
        <v>= 0 * 0% / 3 =</v>
      </c>
      <c r="X192" s="614" t="str">
        <f t="shared" si="124"/>
        <v>= 0 * 0% / 3 =</v>
      </c>
      <c r="Y192" s="614" t="str">
        <f t="shared" si="124"/>
        <v>= 0 * 0% / 3 =</v>
      </c>
      <c r="Z192" s="614" t="str">
        <f t="shared" si="124"/>
        <v>= 0 * 0% / 3 =</v>
      </c>
      <c r="AA192" s="614" t="str">
        <f t="shared" si="124"/>
        <v>= 0 * 0% / 3 =</v>
      </c>
      <c r="AB192" s="614" t="str">
        <f t="shared" si="124"/>
        <v>= 0 * 0% / 3 =</v>
      </c>
      <c r="AC192" s="614" t="str">
        <f t="shared" si="124"/>
        <v>= 0 * 0% / 3 =</v>
      </c>
      <c r="AD192" s="614" t="str">
        <f t="shared" si="124"/>
        <v>= 0 * 0% / 3 =</v>
      </c>
    </row>
    <row r="193" spans="2:30" s="2" customFormat="1">
      <c r="B193" s="467">
        <f t="shared" si="101"/>
        <v>32</v>
      </c>
      <c r="C193" s="468"/>
      <c r="D193" s="468"/>
      <c r="E193" s="468"/>
      <c r="F193" s="475" t="s">
        <v>11</v>
      </c>
      <c r="G193" s="470" t="str">
        <f t="shared" si="124"/>
        <v>= 0 * % / 3 =</v>
      </c>
      <c r="H193" s="470" t="str">
        <f t="shared" si="124"/>
        <v>= 0 * 0% / 3 =</v>
      </c>
      <c r="I193" s="470" t="str">
        <f t="shared" si="124"/>
        <v>= 0 * 0% / 3 =</v>
      </c>
      <c r="J193" s="470" t="str">
        <f t="shared" si="124"/>
        <v>= 0 * 0% / 3 =</v>
      </c>
      <c r="K193" s="470" t="str">
        <f t="shared" si="124"/>
        <v>= 0 * 0% / 3 =</v>
      </c>
      <c r="L193" s="470" t="str">
        <f t="shared" si="124"/>
        <v>= 0 * 0% / 3 =</v>
      </c>
      <c r="M193" s="470" t="str">
        <f t="shared" si="124"/>
        <v>= 0 * 0% / 3 =</v>
      </c>
      <c r="N193" s="470" t="str">
        <f t="shared" si="124"/>
        <v>= 0 * 0% / 3 =</v>
      </c>
      <c r="O193" s="470" t="str">
        <f t="shared" si="124"/>
        <v>= 0 * 0% / 3 =</v>
      </c>
      <c r="P193" s="470" t="str">
        <f t="shared" si="124"/>
        <v>= 0 * 0% / 3 =</v>
      </c>
      <c r="Q193" s="470" t="str">
        <f t="shared" si="124"/>
        <v>= 0 * 0% / 3 =</v>
      </c>
      <c r="R193" s="470" t="str">
        <f t="shared" si="124"/>
        <v>= 0 * 0% / 3 =</v>
      </c>
      <c r="S193" s="614" t="str">
        <f t="shared" si="124"/>
        <v>= 0 * 0% / 3 =</v>
      </c>
      <c r="T193" s="614" t="str">
        <f t="shared" si="124"/>
        <v>= 0 * 0% / 3 =</v>
      </c>
      <c r="U193" s="614" t="str">
        <f t="shared" si="124"/>
        <v>= 0 * 0% / 3 =</v>
      </c>
      <c r="V193" s="614" t="str">
        <f t="shared" si="124"/>
        <v>= 0 * 0% / 3 =</v>
      </c>
      <c r="W193" s="614" t="str">
        <f t="shared" si="124"/>
        <v>= 0 * 0% / 3 =</v>
      </c>
      <c r="X193" s="614" t="str">
        <f t="shared" si="124"/>
        <v>= 0 * 0% / 3 =</v>
      </c>
      <c r="Y193" s="614" t="str">
        <f t="shared" si="124"/>
        <v>= 0 * 0% / 3 =</v>
      </c>
      <c r="Z193" s="614" t="str">
        <f t="shared" si="124"/>
        <v>= 0 * 0% / 3 =</v>
      </c>
      <c r="AA193" s="614" t="str">
        <f t="shared" si="124"/>
        <v>= 0 * 0% / 3 =</v>
      </c>
      <c r="AB193" s="614" t="str">
        <f t="shared" si="124"/>
        <v>= 0 * 0% / 3 =</v>
      </c>
      <c r="AC193" s="614" t="str">
        <f t="shared" si="124"/>
        <v>= 0 * 0% / 3 =</v>
      </c>
      <c r="AD193" s="614" t="str">
        <f t="shared" si="124"/>
        <v>= 0 * 0% / 3 =</v>
      </c>
    </row>
    <row r="194" spans="2:30" s="2" customFormat="1">
      <c r="B194" s="467">
        <f t="shared" si="101"/>
        <v>33</v>
      </c>
      <c r="C194" s="468"/>
      <c r="D194" s="468"/>
      <c r="E194" s="468"/>
      <c r="F194" s="473" t="s">
        <v>159</v>
      </c>
      <c r="G194" s="470" t="str">
        <f t="shared" ref="G194:AD194" si="125">SUBSTITUTE(TRIM("=SUM("&amp;IF($G38&gt;0,G38&amp;" ","")&amp;IF($C42&lt;&gt;"",G42&amp;" ","")&amp;IF($C43&lt;&gt;"",G43&amp;" ","")&amp;IF($C44&lt;&gt;"",G44&amp;" ","")&amp;IF($C45&lt;&gt;"",G45&amp;" ","")&amp;IF($C46&lt;&gt;"",G46,"")&amp;")")," ","; ")&amp;" * "&amp;G5&amp;"% / 3 ="</f>
        <v>=SUM(; ) * % / 3 =</v>
      </c>
      <c r="H194" s="470" t="str">
        <f t="shared" si="125"/>
        <v>=SUM(; ) * 0% / 3 =</v>
      </c>
      <c r="I194" s="470" t="str">
        <f t="shared" si="125"/>
        <v>=SUM(; ) * 0% / 3 =</v>
      </c>
      <c r="J194" s="470" t="str">
        <f t="shared" si="125"/>
        <v>=SUM(; ) * 0% / 3 =</v>
      </c>
      <c r="K194" s="470" t="str">
        <f t="shared" si="125"/>
        <v>=SUM(; ) * 0% / 3 =</v>
      </c>
      <c r="L194" s="470" t="str">
        <f t="shared" si="125"/>
        <v>=SUM(; ) * 0% / 3 =</v>
      </c>
      <c r="M194" s="470" t="str">
        <f t="shared" si="125"/>
        <v>=SUM(; ) * 0% / 3 =</v>
      </c>
      <c r="N194" s="470" t="str">
        <f t="shared" si="125"/>
        <v>=SUM(; ) * 0% / 3 =</v>
      </c>
      <c r="O194" s="470" t="str">
        <f t="shared" si="125"/>
        <v>=SUM(; ) * 0% / 3 =</v>
      </c>
      <c r="P194" s="470" t="str">
        <f t="shared" si="125"/>
        <v>=SUM(; ) * 0% / 3 =</v>
      </c>
      <c r="Q194" s="470" t="str">
        <f t="shared" si="125"/>
        <v>=SUM(; ) * 0% / 3 =</v>
      </c>
      <c r="R194" s="470" t="str">
        <f t="shared" si="125"/>
        <v>=SUM(; ) * 0% / 3 =</v>
      </c>
      <c r="S194" s="614" t="str">
        <f t="shared" si="125"/>
        <v>=SUM(0; 0; 0; ) * 0% / 3 =</v>
      </c>
      <c r="T194" s="614" t="str">
        <f t="shared" si="125"/>
        <v>=SUM(0; 0; 0; ) * 0% / 3 =</v>
      </c>
      <c r="U194" s="614" t="str">
        <f t="shared" si="125"/>
        <v>=SUM(0; 0; 0; ) * 0% / 3 =</v>
      </c>
      <c r="V194" s="614" t="str">
        <f t="shared" si="125"/>
        <v>=SUM(0; 0; 0; ) * 0% / 3 =</v>
      </c>
      <c r="W194" s="614" t="str">
        <f t="shared" si="125"/>
        <v>=SUM(0; 0; 0; ) * 0% / 3 =</v>
      </c>
      <c r="X194" s="614" t="str">
        <f t="shared" si="125"/>
        <v>=SUM(0; 0; 0; ) * 0% / 3 =</v>
      </c>
      <c r="Y194" s="614" t="str">
        <f t="shared" si="125"/>
        <v>=SUM(0; 0; 0; ) * 0% / 3 =</v>
      </c>
      <c r="Z194" s="614" t="str">
        <f t="shared" si="125"/>
        <v>=SUM(0; 0; 0; ) * 0% / 3 =</v>
      </c>
      <c r="AA194" s="614" t="str">
        <f t="shared" si="125"/>
        <v>=SUM(0; 0; 0; ) * 0% / 3 =</v>
      </c>
      <c r="AB194" s="614" t="str">
        <f t="shared" si="125"/>
        <v>=SUM(0; 0; 0; ) * 0% / 3 =</v>
      </c>
      <c r="AC194" s="614" t="str">
        <f t="shared" si="125"/>
        <v>=SUM(0; 0; 0; ) * 0% / 3 =</v>
      </c>
      <c r="AD194" s="614" t="str">
        <f t="shared" si="125"/>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101"/>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101"/>
        <v>37</v>
      </c>
      <c r="C198" s="468"/>
      <c r="D198" s="468"/>
      <c r="E198" s="468"/>
      <c r="F198" s="477" t="s">
        <v>26</v>
      </c>
      <c r="G198" s="470" t="str">
        <f>"= SUM(Lin. 1 - Lin. 18) + SUM(Lin 22 - Lin23) - "&amp;G92&amp;" ="</f>
        <v>= SUM(Lin. 1 - Lin. 18) + SUM(Lin 22 - Lin23) - 0 =</v>
      </c>
      <c r="H198" s="470" t="str">
        <f t="shared" ref="H198:R198" si="126">"= SUM(Lin. 1 - Lin. 18) + SUM(Lin 22 - Lin23) - "&amp;H92&amp;" ="</f>
        <v>= SUM(Lin. 1 - Lin. 18) + SUM(Lin 22 - Lin23) - 0 =</v>
      </c>
      <c r="I198" s="470" t="str">
        <f t="shared" si="126"/>
        <v>= SUM(Lin. 1 - Lin. 18) + SUM(Lin 22 - Lin23) - 0 =</v>
      </c>
      <c r="J198" s="470" t="str">
        <f t="shared" si="126"/>
        <v>= SUM(Lin. 1 - Lin. 18) + SUM(Lin 22 - Lin23) - 0 =</v>
      </c>
      <c r="K198" s="470" t="str">
        <f t="shared" si="126"/>
        <v>= SUM(Lin. 1 - Lin. 18) + SUM(Lin 22 - Lin23) - 0 =</v>
      </c>
      <c r="L198" s="470" t="str">
        <f t="shared" si="126"/>
        <v>= SUM(Lin. 1 - Lin. 18) + SUM(Lin 22 - Lin23) - 0 =</v>
      </c>
      <c r="M198" s="470" t="str">
        <f t="shared" si="126"/>
        <v>= SUM(Lin. 1 - Lin. 18) + SUM(Lin 22 - Lin23) - 0 =</v>
      </c>
      <c r="N198" s="470" t="str">
        <f t="shared" si="126"/>
        <v>= SUM(Lin. 1 - Lin. 18) + SUM(Lin 22 - Lin23) - 0 =</v>
      </c>
      <c r="O198" s="470" t="str">
        <f t="shared" si="126"/>
        <v>= SUM(Lin. 1 - Lin. 18) + SUM(Lin 22 - Lin23) - 0 =</v>
      </c>
      <c r="P198" s="470" t="str">
        <f t="shared" si="126"/>
        <v>= SUM(Lin. 1 - Lin. 18) + SUM(Lin 22 - Lin23) - 0 =</v>
      </c>
      <c r="Q198" s="470" t="str">
        <f t="shared" si="126"/>
        <v>= SUM(Lin. 1 - Lin. 18) + SUM(Lin 22 - Lin23) - 0 =</v>
      </c>
      <c r="R198" s="470" t="str">
        <f t="shared" si="126"/>
        <v>= SUM(Lin. 1 - Lin. 18) + SUM(Lin 22 - Lin23) - 0 =</v>
      </c>
      <c r="S198" s="614" t="str">
        <f>"= SUM(Lin. 1 - Lin. 14) + SUM(Lin 19 - Lin28) - "&amp;S92&amp;" ="</f>
        <v>= SUM(Lin. 1 - Lin. 14) + SUM(Lin 19 - Lin28) - 0 =</v>
      </c>
      <c r="T198" s="614" t="str">
        <f t="shared" ref="T198:AD198" si="127">"= SUM(Lin. 1 - Lin. 14) + SUM(Lin 19 - Lin28) - "&amp;T92&amp;" ="</f>
        <v>= SUM(Lin. 1 - Lin. 14) + SUM(Lin 19 - Lin28) - 0 =</v>
      </c>
      <c r="U198" s="614" t="str">
        <f t="shared" si="127"/>
        <v>= SUM(Lin. 1 - Lin. 14) + SUM(Lin 19 - Lin28) - 0 =</v>
      </c>
      <c r="V198" s="614" t="str">
        <f t="shared" si="127"/>
        <v>= SUM(Lin. 1 - Lin. 14) + SUM(Lin 19 - Lin28) - 0 =</v>
      </c>
      <c r="W198" s="614" t="str">
        <f t="shared" si="127"/>
        <v>= SUM(Lin. 1 - Lin. 14) + SUM(Lin 19 - Lin28) - 0 =</v>
      </c>
      <c r="X198" s="614" t="str">
        <f t="shared" si="127"/>
        <v>= SUM(Lin. 1 - Lin. 14) + SUM(Lin 19 - Lin28) - 0 =</v>
      </c>
      <c r="Y198" s="614" t="str">
        <f t="shared" si="127"/>
        <v>= SUM(Lin. 1 - Lin. 14) + SUM(Lin 19 - Lin28) - 0 =</v>
      </c>
      <c r="Z198" s="614" t="str">
        <f t="shared" si="127"/>
        <v>= SUM(Lin. 1 - Lin. 14) + SUM(Lin 19 - Lin28) - 0 =</v>
      </c>
      <c r="AA198" s="614" t="str">
        <f t="shared" si="127"/>
        <v>= SUM(Lin. 1 - Lin. 14) + SUM(Lin 19 - Lin28) - 0 =</v>
      </c>
      <c r="AB198" s="614" t="str">
        <f t="shared" si="127"/>
        <v>= SUM(Lin. 1 - Lin. 14) + SUM(Lin 19 - Lin28) - 0 =</v>
      </c>
      <c r="AC198" s="614" t="str">
        <f t="shared" si="127"/>
        <v>= SUM(Lin. 1 - Lin. 14) + SUM(Lin 19 - Lin28) - 0 =</v>
      </c>
      <c r="AD198" s="614" t="str">
        <f t="shared" si="127"/>
        <v>= SUM(Lin. 1 - Lin. 14) + SUM(Lin 19 - Lin28) - 0 =</v>
      </c>
    </row>
    <row r="199" spans="2:30" s="2" customFormat="1">
      <c r="B199" s="467">
        <f t="shared" si="101"/>
        <v>38</v>
      </c>
      <c r="C199" s="468"/>
      <c r="D199" s="468"/>
      <c r="E199" s="468"/>
      <c r="F199" s="478" t="s">
        <v>27</v>
      </c>
      <c r="G199" s="470" t="str">
        <f>"= "&amp;G93&amp;" * 8% (afrundet) ="</f>
        <v>= 0 * 8% (afrundet) =</v>
      </c>
      <c r="H199" s="470" t="str">
        <f t="shared" ref="H199:R199" si="128">"= "&amp;H93&amp;" * 8% (afrundet) ="</f>
        <v>= 0 * 8% (afrundet) =</v>
      </c>
      <c r="I199" s="470" t="str">
        <f t="shared" si="128"/>
        <v>= 0 * 8% (afrundet) =</v>
      </c>
      <c r="J199" s="470" t="str">
        <f t="shared" si="128"/>
        <v>= 0 * 8% (afrundet) =</v>
      </c>
      <c r="K199" s="470" t="str">
        <f t="shared" si="128"/>
        <v>= 0 * 8% (afrundet) =</v>
      </c>
      <c r="L199" s="470" t="str">
        <f t="shared" si="128"/>
        <v>= 0 * 8% (afrundet) =</v>
      </c>
      <c r="M199" s="470" t="str">
        <f t="shared" si="128"/>
        <v>= 0 * 8% (afrundet) =</v>
      </c>
      <c r="N199" s="470" t="str">
        <f t="shared" si="128"/>
        <v>= 0 * 8% (afrundet) =</v>
      </c>
      <c r="O199" s="470" t="str">
        <f t="shared" si="128"/>
        <v>= 0 * 8% (afrundet) =</v>
      </c>
      <c r="P199" s="470" t="str">
        <f t="shared" si="128"/>
        <v>= 0 * 8% (afrundet) =</v>
      </c>
      <c r="Q199" s="470" t="str">
        <f t="shared" si="128"/>
        <v>= 0 * 8% (afrundet) =</v>
      </c>
      <c r="R199" s="470" t="str">
        <f t="shared" si="128"/>
        <v>= 0 * 8% (afrundet) =</v>
      </c>
      <c r="S199" s="614" t="str">
        <f>"= "&amp;S93&amp;" * 8% (afrundet) ="</f>
        <v>= 0 * 8% (afrundet) =</v>
      </c>
      <c r="T199" s="614" t="str">
        <f t="shared" ref="T199:AD199" si="129">"= "&amp;T93&amp;" * 8% (afrundet) ="</f>
        <v>= 0 * 8% (afrundet) =</v>
      </c>
      <c r="U199" s="614" t="str">
        <f t="shared" si="129"/>
        <v>= 0 * 8% (afrundet) =</v>
      </c>
      <c r="V199" s="614" t="str">
        <f t="shared" si="129"/>
        <v>= 0 * 8% (afrundet) =</v>
      </c>
      <c r="W199" s="614" t="str">
        <f t="shared" si="129"/>
        <v>= 0 * 8% (afrundet) =</v>
      </c>
      <c r="X199" s="614" t="str">
        <f t="shared" si="129"/>
        <v>= 0 * 8% (afrundet) =</v>
      </c>
      <c r="Y199" s="614" t="str">
        <f t="shared" si="129"/>
        <v>= 0 * 8% (afrundet) =</v>
      </c>
      <c r="Z199" s="614" t="str">
        <f t="shared" si="129"/>
        <v>= 0 * 8% (afrundet) =</v>
      </c>
      <c r="AA199" s="614" t="str">
        <f t="shared" si="129"/>
        <v>= 0 * 8% (afrundet) =</v>
      </c>
      <c r="AB199" s="614" t="str">
        <f t="shared" si="129"/>
        <v>= 0 * 8% (afrundet) =</v>
      </c>
      <c r="AC199" s="614" t="str">
        <f t="shared" si="129"/>
        <v>= 0 * 8% (afrundet) =</v>
      </c>
      <c r="AD199" s="614" t="str">
        <f t="shared" si="129"/>
        <v>= 0 * 8% (afrundet) =</v>
      </c>
    </row>
    <row r="200" spans="2:30" s="2" customFormat="1">
      <c r="B200" s="467">
        <f t="shared" si="101"/>
        <v>39</v>
      </c>
      <c r="C200" s="468"/>
      <c r="D200" s="468"/>
      <c r="E200" s="468"/>
      <c r="F200" s="478" t="s">
        <v>28</v>
      </c>
      <c r="G200" s="470" t="str">
        <f>"= "&amp;G93&amp;" - "&amp;G94&amp;" ="</f>
        <v>= 0 - 0 =</v>
      </c>
      <c r="H200" s="470" t="str">
        <f t="shared" ref="H200:R200" si="130">"= "&amp;H93&amp;" - "&amp;H94&amp;" ="</f>
        <v>= 0 - 0 =</v>
      </c>
      <c r="I200" s="470" t="str">
        <f t="shared" si="130"/>
        <v>= 0 - 0 =</v>
      </c>
      <c r="J200" s="470" t="str">
        <f t="shared" si="130"/>
        <v>= 0 - 0 =</v>
      </c>
      <c r="K200" s="470" t="str">
        <f t="shared" si="130"/>
        <v>= 0 - 0 =</v>
      </c>
      <c r="L200" s="470" t="str">
        <f t="shared" si="130"/>
        <v>= 0 - 0 =</v>
      </c>
      <c r="M200" s="470" t="str">
        <f t="shared" si="130"/>
        <v>= 0 - 0 =</v>
      </c>
      <c r="N200" s="470" t="str">
        <f t="shared" si="130"/>
        <v>= 0 - 0 =</v>
      </c>
      <c r="O200" s="470" t="str">
        <f t="shared" si="130"/>
        <v>= 0 - 0 =</v>
      </c>
      <c r="P200" s="470" t="str">
        <f t="shared" si="130"/>
        <v>= 0 - 0 =</v>
      </c>
      <c r="Q200" s="470" t="str">
        <f t="shared" si="130"/>
        <v>= 0 - 0 =</v>
      </c>
      <c r="R200" s="470" t="str">
        <f t="shared" si="130"/>
        <v>= 0 - 0 =</v>
      </c>
      <c r="S200" s="614" t="str">
        <f>"= "&amp;S93&amp;" - "&amp;S94&amp;" ="</f>
        <v>= 0 - 0 =</v>
      </c>
      <c r="T200" s="614" t="str">
        <f t="shared" ref="T200:AD200" si="131">"= "&amp;T93&amp;" - "&amp;T94&amp;" ="</f>
        <v>= 0 - 0 =</v>
      </c>
      <c r="U200" s="614" t="str">
        <f t="shared" si="131"/>
        <v>= 0 - 0 =</v>
      </c>
      <c r="V200" s="614" t="str">
        <f t="shared" si="131"/>
        <v>= 0 - 0 =</v>
      </c>
      <c r="W200" s="614" t="str">
        <f t="shared" si="131"/>
        <v>= 0 - 0 =</v>
      </c>
      <c r="X200" s="614" t="str">
        <f t="shared" si="131"/>
        <v>= 0 - 0 =</v>
      </c>
      <c r="Y200" s="614" t="str">
        <f t="shared" si="131"/>
        <v>= 0 - 0 =</v>
      </c>
      <c r="Z200" s="614" t="str">
        <f t="shared" si="131"/>
        <v>= 0 - 0 =</v>
      </c>
      <c r="AA200" s="614" t="str">
        <f t="shared" si="131"/>
        <v>= 0 - 0 =</v>
      </c>
      <c r="AB200" s="614" t="str">
        <f t="shared" si="131"/>
        <v>= 0 - 0 =</v>
      </c>
      <c r="AC200" s="614" t="str">
        <f t="shared" si="131"/>
        <v>= 0 - 0 =</v>
      </c>
      <c r="AD200" s="614" t="str">
        <f t="shared" si="131"/>
        <v>= 0 - 0 =</v>
      </c>
    </row>
    <row r="201" spans="2:30" s="2" customFormat="1">
      <c r="B201" s="467">
        <f t="shared" si="101"/>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101"/>
        <v>41</v>
      </c>
      <c r="C202" s="468"/>
      <c r="D202" s="468"/>
      <c r="E202" s="468"/>
      <c r="F202" s="478" t="s">
        <v>29</v>
      </c>
      <c r="G202" s="470" t="str">
        <f>"= ("&amp;G95&amp;" - "&amp;G32&amp;") (afrundet) * "&amp;G31&amp;" / 100 ="</f>
        <v>= (0 - ) (afrundet) *  / 100 =</v>
      </c>
      <c r="H202" s="470" t="str">
        <f t="shared" ref="H202:R202" si="132">"= ("&amp;H95&amp;" - "&amp;H32&amp;") (afrundet) * "&amp;H31&amp;" / 100 ="</f>
        <v>= (0 - 0) (afrundet) * 0 / 100 =</v>
      </c>
      <c r="I202" s="470" t="str">
        <f t="shared" si="132"/>
        <v>= (0 - 0) (afrundet) * 0 / 100 =</v>
      </c>
      <c r="J202" s="470" t="str">
        <f t="shared" si="132"/>
        <v>= (0 - 0) (afrundet) * 0 / 100 =</v>
      </c>
      <c r="K202" s="470" t="str">
        <f t="shared" si="132"/>
        <v>= (0 - 0) (afrundet) * 0 / 100 =</v>
      </c>
      <c r="L202" s="470" t="str">
        <f t="shared" si="132"/>
        <v>= (0 - 0) (afrundet) * 0 / 100 =</v>
      </c>
      <c r="M202" s="470" t="str">
        <f t="shared" si="132"/>
        <v>= (0 - 0) (afrundet) * 0 / 100 =</v>
      </c>
      <c r="N202" s="470" t="str">
        <f t="shared" si="132"/>
        <v>= (0 - 0) (afrundet) * 0 / 100 =</v>
      </c>
      <c r="O202" s="470" t="str">
        <f t="shared" si="132"/>
        <v>= (0 - 0) (afrundet) * 0 / 100 =</v>
      </c>
      <c r="P202" s="470" t="str">
        <f t="shared" si="132"/>
        <v>= (0 - 0) (afrundet) * 0 / 100 =</v>
      </c>
      <c r="Q202" s="470" t="str">
        <f t="shared" si="132"/>
        <v>= (0 - 0) (afrundet) * 0 / 100 =</v>
      </c>
      <c r="R202" s="470" t="str">
        <f t="shared" si="132"/>
        <v>= (0 - 0) (afrundet) * 0 / 100 =</v>
      </c>
      <c r="S202" s="614" t="str">
        <f>"= ("&amp;S95&amp;" - "&amp;S32&amp;") (afrundet) * "&amp;S31&amp;" / 100 ="</f>
        <v>= (0 - 0) (afrundet) * 0 / 100 =</v>
      </c>
      <c r="T202" s="614" t="str">
        <f t="shared" ref="T202:AD202" si="133">"= ("&amp;T95&amp;" - "&amp;T32&amp;") (afrundet) * "&amp;T31&amp;" / 100 ="</f>
        <v>= (0 - 0) (afrundet) * 0 / 100 =</v>
      </c>
      <c r="U202" s="614" t="str">
        <f t="shared" si="133"/>
        <v>= (0 - 0) (afrundet) * 0 / 100 =</v>
      </c>
      <c r="V202" s="614" t="str">
        <f t="shared" si="133"/>
        <v>= (0 - 0) (afrundet) * 0 / 100 =</v>
      </c>
      <c r="W202" s="614" t="str">
        <f t="shared" si="133"/>
        <v>= (0 - 0) (afrundet) * 0 / 100 =</v>
      </c>
      <c r="X202" s="614" t="str">
        <f t="shared" si="133"/>
        <v>= (0 - 0) (afrundet) * 0 / 100 =</v>
      </c>
      <c r="Y202" s="614" t="str">
        <f t="shared" si="133"/>
        <v>= (0 - 0) (afrundet) * 0 / 100 =</v>
      </c>
      <c r="Z202" s="614" t="str">
        <f t="shared" si="133"/>
        <v>= (0 - 0) (afrundet) * 0 / 100 =</v>
      </c>
      <c r="AA202" s="614" t="str">
        <f t="shared" si="133"/>
        <v>= (0 - 0) (afrundet) * 0 / 100 =</v>
      </c>
      <c r="AB202" s="614" t="str">
        <f t="shared" si="133"/>
        <v>= (0 - 0) (afrundet) * 0 / 100 =</v>
      </c>
      <c r="AC202" s="614" t="str">
        <f t="shared" si="133"/>
        <v>= (0 - 0) (afrundet) * 0 / 100 =</v>
      </c>
      <c r="AD202" s="614" t="str">
        <f t="shared" si="133"/>
        <v>= (0 - 0) (afrundet) * 0 / 100 =</v>
      </c>
    </row>
    <row r="203" spans="2:30" s="2" customFormat="1">
      <c r="B203" s="467">
        <f t="shared" si="101"/>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101"/>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101"/>
        <v>44</v>
      </c>
      <c r="C205" s="468"/>
      <c r="D205" s="468"/>
      <c r="E205" s="468"/>
      <c r="F205" s="478" t="s">
        <v>134</v>
      </c>
      <c r="G205" s="470" t="str">
        <f>"= Lin. 43 ="</f>
        <v>= Lin. 43 =</v>
      </c>
      <c r="H205" s="470" t="str">
        <f t="shared" ref="H205:AD205" si="134">"= Lin. 43 ="</f>
        <v>= Lin. 43 =</v>
      </c>
      <c r="I205" s="470" t="str">
        <f t="shared" si="134"/>
        <v>= Lin. 43 =</v>
      </c>
      <c r="J205" s="470" t="str">
        <f t="shared" si="134"/>
        <v>= Lin. 43 =</v>
      </c>
      <c r="K205" s="470" t="str">
        <f t="shared" si="134"/>
        <v>= Lin. 43 =</v>
      </c>
      <c r="L205" s="470" t="str">
        <f t="shared" si="134"/>
        <v>= Lin. 43 =</v>
      </c>
      <c r="M205" s="470" t="str">
        <f t="shared" si="134"/>
        <v>= Lin. 43 =</v>
      </c>
      <c r="N205" s="470" t="str">
        <f t="shared" si="134"/>
        <v>= Lin. 43 =</v>
      </c>
      <c r="O205" s="470" t="str">
        <f t="shared" si="134"/>
        <v>= Lin. 43 =</v>
      </c>
      <c r="P205" s="470" t="str">
        <f t="shared" si="134"/>
        <v>= Lin. 43 =</v>
      </c>
      <c r="Q205" s="470" t="str">
        <f t="shared" si="134"/>
        <v>= Lin. 43 =</v>
      </c>
      <c r="R205" s="470" t="str">
        <f t="shared" si="134"/>
        <v>= Lin. 43 =</v>
      </c>
      <c r="S205" s="614" t="str">
        <f>"= Lin. 43 ="</f>
        <v>= Lin. 43 =</v>
      </c>
      <c r="T205" s="614" t="str">
        <f t="shared" si="134"/>
        <v>= Lin. 43 =</v>
      </c>
      <c r="U205" s="614" t="str">
        <f t="shared" si="134"/>
        <v>= Lin. 43 =</v>
      </c>
      <c r="V205" s="614" t="str">
        <f t="shared" si="134"/>
        <v>= Lin. 43 =</v>
      </c>
      <c r="W205" s="614" t="str">
        <f t="shared" si="134"/>
        <v>= Lin. 43 =</v>
      </c>
      <c r="X205" s="614" t="str">
        <f t="shared" si="134"/>
        <v>= Lin. 43 =</v>
      </c>
      <c r="Y205" s="614" t="str">
        <f t="shared" si="134"/>
        <v>= Lin. 43 =</v>
      </c>
      <c r="Z205" s="614" t="str">
        <f t="shared" si="134"/>
        <v>= Lin. 43 =</v>
      </c>
      <c r="AA205" s="614" t="str">
        <f t="shared" si="134"/>
        <v>= Lin. 43 =</v>
      </c>
      <c r="AB205" s="614" t="str">
        <f t="shared" si="134"/>
        <v>= Lin. 43 =</v>
      </c>
      <c r="AC205" s="614" t="str">
        <f t="shared" si="134"/>
        <v>= Lin. 43 =</v>
      </c>
      <c r="AD205" s="614" t="str">
        <f t="shared" si="134"/>
        <v>= Lin. 43 =</v>
      </c>
    </row>
    <row r="206" spans="2:30" s="2" customFormat="1">
      <c r="B206" s="467">
        <f t="shared" si="101"/>
        <v>45</v>
      </c>
      <c r="C206" s="468"/>
      <c r="D206" s="468"/>
      <c r="E206" s="468"/>
      <c r="F206" s="478" t="s">
        <v>165</v>
      </c>
      <c r="G206" s="470" t="str">
        <f>"= Lin. 43 * 2 ="</f>
        <v>= Lin. 43 * 2 =</v>
      </c>
      <c r="H206" s="470" t="str">
        <f t="shared" ref="H206:AD206" si="135">"= Lin. 43 * 2 ="</f>
        <v>= Lin. 43 * 2 =</v>
      </c>
      <c r="I206" s="470" t="str">
        <f t="shared" si="135"/>
        <v>= Lin. 43 * 2 =</v>
      </c>
      <c r="J206" s="470" t="str">
        <f t="shared" si="135"/>
        <v>= Lin. 43 * 2 =</v>
      </c>
      <c r="K206" s="470" t="str">
        <f t="shared" si="135"/>
        <v>= Lin. 43 * 2 =</v>
      </c>
      <c r="L206" s="470" t="str">
        <f t="shared" si="135"/>
        <v>= Lin. 43 * 2 =</v>
      </c>
      <c r="M206" s="470" t="str">
        <f t="shared" si="135"/>
        <v>= Lin. 43 * 2 =</v>
      </c>
      <c r="N206" s="470" t="str">
        <f t="shared" si="135"/>
        <v>= Lin. 43 * 2 =</v>
      </c>
      <c r="O206" s="470" t="str">
        <f t="shared" si="135"/>
        <v>= Lin. 43 * 2 =</v>
      </c>
      <c r="P206" s="470" t="str">
        <f t="shared" si="135"/>
        <v>= Lin. 43 * 2 =</v>
      </c>
      <c r="Q206" s="470" t="str">
        <f t="shared" si="135"/>
        <v>= Lin. 43 * 2 =</v>
      </c>
      <c r="R206" s="470" t="str">
        <f t="shared" si="135"/>
        <v>= Lin. 43 * 2 =</v>
      </c>
      <c r="S206" s="614" t="str">
        <f>"= Lin. 43 * 2 ="</f>
        <v>= Lin. 43 * 2 =</v>
      </c>
      <c r="T206" s="614" t="str">
        <f t="shared" si="135"/>
        <v>= Lin. 43 * 2 =</v>
      </c>
      <c r="U206" s="614" t="str">
        <f t="shared" si="135"/>
        <v>= Lin. 43 * 2 =</v>
      </c>
      <c r="V206" s="614" t="str">
        <f t="shared" si="135"/>
        <v>= Lin. 43 * 2 =</v>
      </c>
      <c r="W206" s="614" t="str">
        <f t="shared" si="135"/>
        <v>= Lin. 43 * 2 =</v>
      </c>
      <c r="X206" s="614" t="str">
        <f t="shared" si="135"/>
        <v>= Lin. 43 * 2 =</v>
      </c>
      <c r="Y206" s="614" t="str">
        <f t="shared" si="135"/>
        <v>= Lin. 43 * 2 =</v>
      </c>
      <c r="Z206" s="614" t="str">
        <f t="shared" si="135"/>
        <v>= Lin. 43 * 2 =</v>
      </c>
      <c r="AA206" s="614" t="str">
        <f t="shared" si="135"/>
        <v>= Lin. 43 * 2 =</v>
      </c>
      <c r="AB206" s="614" t="str">
        <f t="shared" si="135"/>
        <v>= Lin. 43 * 2 =</v>
      </c>
      <c r="AC206" s="614" t="str">
        <f t="shared" si="135"/>
        <v>= Lin. 43 * 2 =</v>
      </c>
      <c r="AD206" s="614" t="str">
        <f t="shared" si="135"/>
        <v>= Lin. 43 * 2 =</v>
      </c>
    </row>
    <row r="207" spans="2:30" s="2" customFormat="1">
      <c r="B207" s="467">
        <f t="shared" si="101"/>
        <v>46</v>
      </c>
      <c r="C207" s="468"/>
      <c r="D207" s="468"/>
      <c r="E207" s="468"/>
      <c r="F207" s="478" t="s">
        <v>13</v>
      </c>
      <c r="G207" s="470" t="str">
        <f>"= Lin. 44 * 2 ="</f>
        <v>= Lin. 44 * 2 =</v>
      </c>
      <c r="H207" s="470" t="str">
        <f t="shared" ref="H207:AD207" si="136">"= Lin. 44 * 2 ="</f>
        <v>= Lin. 44 * 2 =</v>
      </c>
      <c r="I207" s="470" t="str">
        <f t="shared" si="136"/>
        <v>= Lin. 44 * 2 =</v>
      </c>
      <c r="J207" s="470" t="str">
        <f t="shared" si="136"/>
        <v>= Lin. 44 * 2 =</v>
      </c>
      <c r="K207" s="470" t="str">
        <f t="shared" si="136"/>
        <v>= Lin. 44 * 2 =</v>
      </c>
      <c r="L207" s="470" t="str">
        <f t="shared" si="136"/>
        <v>= Lin. 44 * 2 =</v>
      </c>
      <c r="M207" s="470" t="str">
        <f t="shared" si="136"/>
        <v>= Lin. 44 * 2 =</v>
      </c>
      <c r="N207" s="470" t="str">
        <f t="shared" si="136"/>
        <v>= Lin. 44 * 2 =</v>
      </c>
      <c r="O207" s="470" t="str">
        <f t="shared" si="136"/>
        <v>= Lin. 44 * 2 =</v>
      </c>
      <c r="P207" s="470" t="str">
        <f t="shared" si="136"/>
        <v>= Lin. 44 * 2 =</v>
      </c>
      <c r="Q207" s="470" t="str">
        <f t="shared" si="136"/>
        <v>= Lin. 44 * 2 =</v>
      </c>
      <c r="R207" s="470" t="str">
        <f t="shared" si="136"/>
        <v>= Lin. 44 * 2 =</v>
      </c>
      <c r="S207" s="614" t="str">
        <f>"= Lin. 44 * 2 ="</f>
        <v>= Lin. 44 * 2 =</v>
      </c>
      <c r="T207" s="614" t="str">
        <f t="shared" si="136"/>
        <v>= Lin. 44 * 2 =</v>
      </c>
      <c r="U207" s="614" t="str">
        <f t="shared" si="136"/>
        <v>= Lin. 44 * 2 =</v>
      </c>
      <c r="V207" s="614" t="str">
        <f t="shared" si="136"/>
        <v>= Lin. 44 * 2 =</v>
      </c>
      <c r="W207" s="614" t="str">
        <f t="shared" si="136"/>
        <v>= Lin. 44 * 2 =</v>
      </c>
      <c r="X207" s="614" t="str">
        <f t="shared" si="136"/>
        <v>= Lin. 44 * 2 =</v>
      </c>
      <c r="Y207" s="614" t="str">
        <f t="shared" si="136"/>
        <v>= Lin. 44 * 2 =</v>
      </c>
      <c r="Z207" s="614" t="str">
        <f t="shared" si="136"/>
        <v>= Lin. 44 * 2 =</v>
      </c>
      <c r="AA207" s="614" t="str">
        <f t="shared" si="136"/>
        <v>= Lin. 44 * 2 =</v>
      </c>
      <c r="AB207" s="614" t="str">
        <f t="shared" si="136"/>
        <v>= Lin. 44 * 2 =</v>
      </c>
      <c r="AC207" s="614" t="str">
        <f t="shared" si="136"/>
        <v>= Lin. 44 * 2 =</v>
      </c>
      <c r="AD207" s="614" t="str">
        <f t="shared" si="136"/>
        <v>= Lin. 44 * 2 =</v>
      </c>
    </row>
    <row r="208" spans="2:30" s="2" customFormat="1">
      <c r="B208" s="467">
        <f t="shared" si="101"/>
        <v>47</v>
      </c>
      <c r="C208" s="468"/>
      <c r="D208" s="468"/>
      <c r="E208" s="468"/>
      <c r="F208" s="478" t="s">
        <v>164</v>
      </c>
      <c r="G208" s="470" t="str">
        <f>"= Lin. 51 + Lin. 52 ="</f>
        <v>= Lin. 51 + Lin. 52 =</v>
      </c>
      <c r="H208" s="470" t="str">
        <f t="shared" ref="H208:AD208" si="137">"= Lin. 51 + Lin. 52 ="</f>
        <v>= Lin. 51 + Lin. 52 =</v>
      </c>
      <c r="I208" s="470" t="str">
        <f t="shared" si="137"/>
        <v>= Lin. 51 + Lin. 52 =</v>
      </c>
      <c r="J208" s="470" t="str">
        <f t="shared" si="137"/>
        <v>= Lin. 51 + Lin. 52 =</v>
      </c>
      <c r="K208" s="470" t="str">
        <f t="shared" si="137"/>
        <v>= Lin. 51 + Lin. 52 =</v>
      </c>
      <c r="L208" s="470" t="str">
        <f t="shared" si="137"/>
        <v>= Lin. 51 + Lin. 52 =</v>
      </c>
      <c r="M208" s="470" t="str">
        <f t="shared" si="137"/>
        <v>= Lin. 51 + Lin. 52 =</v>
      </c>
      <c r="N208" s="470" t="str">
        <f t="shared" si="137"/>
        <v>= Lin. 51 + Lin. 52 =</v>
      </c>
      <c r="O208" s="470" t="str">
        <f t="shared" si="137"/>
        <v>= Lin. 51 + Lin. 52 =</v>
      </c>
      <c r="P208" s="470" t="str">
        <f t="shared" si="137"/>
        <v>= Lin. 51 + Lin. 52 =</v>
      </c>
      <c r="Q208" s="470" t="str">
        <f t="shared" si="137"/>
        <v>= Lin. 51 + Lin. 52 =</v>
      </c>
      <c r="R208" s="470" t="str">
        <f t="shared" si="137"/>
        <v>= Lin. 51 + Lin. 52 =</v>
      </c>
      <c r="S208" s="614" t="str">
        <f>"= Lin. 51 + Lin. 52 ="</f>
        <v>= Lin. 51 + Lin. 52 =</v>
      </c>
      <c r="T208" s="614" t="str">
        <f t="shared" si="137"/>
        <v>= Lin. 51 + Lin. 52 =</v>
      </c>
      <c r="U208" s="614" t="str">
        <f t="shared" si="137"/>
        <v>= Lin. 51 + Lin. 52 =</v>
      </c>
      <c r="V208" s="614" t="str">
        <f t="shared" si="137"/>
        <v>= Lin. 51 + Lin. 52 =</v>
      </c>
      <c r="W208" s="614" t="str">
        <f t="shared" si="137"/>
        <v>= Lin. 51 + Lin. 52 =</v>
      </c>
      <c r="X208" s="614" t="str">
        <f t="shared" si="137"/>
        <v>= Lin. 51 + Lin. 52 =</v>
      </c>
      <c r="Y208" s="614" t="str">
        <f t="shared" si="137"/>
        <v>= Lin. 51 + Lin. 52 =</v>
      </c>
      <c r="Z208" s="614" t="str">
        <f t="shared" si="137"/>
        <v>= Lin. 51 + Lin. 52 =</v>
      </c>
      <c r="AA208" s="614" t="str">
        <f t="shared" si="137"/>
        <v>= Lin. 51 + Lin. 52 =</v>
      </c>
      <c r="AB208" s="614" t="str">
        <f t="shared" si="137"/>
        <v>= Lin. 51 + Lin. 52 =</v>
      </c>
      <c r="AC208" s="614" t="str">
        <f t="shared" si="137"/>
        <v>= Lin. 51 + Lin. 52 =</v>
      </c>
      <c r="AD208" s="614" t="str">
        <f t="shared" si="137"/>
        <v>= Lin. 51 + Lin. 52 =</v>
      </c>
    </row>
    <row r="209" spans="2:30" s="2" customFormat="1">
      <c r="B209" s="467">
        <f t="shared" si="101"/>
        <v>48</v>
      </c>
      <c r="C209" s="468"/>
      <c r="D209" s="468"/>
      <c r="E209" s="468"/>
      <c r="F209" s="478" t="s">
        <v>35</v>
      </c>
      <c r="G209" s="470" t="str">
        <f>"= Lin. 44 + Lin. 53 ="</f>
        <v>= Lin. 44 + Lin. 53 =</v>
      </c>
      <c r="H209" s="470" t="str">
        <f t="shared" ref="H209:AD209" si="138">"= Lin. 44 + Lin. 53 ="</f>
        <v>= Lin. 44 + Lin. 53 =</v>
      </c>
      <c r="I209" s="470" t="str">
        <f t="shared" si="138"/>
        <v>= Lin. 44 + Lin. 53 =</v>
      </c>
      <c r="J209" s="470" t="str">
        <f t="shared" si="138"/>
        <v>= Lin. 44 + Lin. 53 =</v>
      </c>
      <c r="K209" s="470" t="str">
        <f t="shared" si="138"/>
        <v>= Lin. 44 + Lin. 53 =</v>
      </c>
      <c r="L209" s="470" t="str">
        <f t="shared" si="138"/>
        <v>= Lin. 44 + Lin. 53 =</v>
      </c>
      <c r="M209" s="470" t="str">
        <f t="shared" si="138"/>
        <v>= Lin. 44 + Lin. 53 =</v>
      </c>
      <c r="N209" s="470" t="str">
        <f t="shared" si="138"/>
        <v>= Lin. 44 + Lin. 53 =</v>
      </c>
      <c r="O209" s="470" t="str">
        <f t="shared" si="138"/>
        <v>= Lin. 44 + Lin. 53 =</v>
      </c>
      <c r="P209" s="470" t="str">
        <f t="shared" si="138"/>
        <v>= Lin. 44 + Lin. 53 =</v>
      </c>
      <c r="Q209" s="470" t="str">
        <f t="shared" si="138"/>
        <v>= Lin. 44 + Lin. 53 =</v>
      </c>
      <c r="R209" s="470" t="str">
        <f t="shared" si="138"/>
        <v>= Lin. 44 + Lin. 53 =</v>
      </c>
      <c r="S209" s="614" t="str">
        <f>"= Lin. 44 + Lin. 53 ="</f>
        <v>= Lin. 44 + Lin. 53 =</v>
      </c>
      <c r="T209" s="614" t="str">
        <f t="shared" si="138"/>
        <v>= Lin. 44 + Lin. 53 =</v>
      </c>
      <c r="U209" s="614" t="str">
        <f t="shared" si="138"/>
        <v>= Lin. 44 + Lin. 53 =</v>
      </c>
      <c r="V209" s="614" t="str">
        <f t="shared" si="138"/>
        <v>= Lin. 44 + Lin. 53 =</v>
      </c>
      <c r="W209" s="614" t="str">
        <f t="shared" si="138"/>
        <v>= Lin. 44 + Lin. 53 =</v>
      </c>
      <c r="X209" s="614" t="str">
        <f t="shared" si="138"/>
        <v>= Lin. 44 + Lin. 53 =</v>
      </c>
      <c r="Y209" s="614" t="str">
        <f t="shared" si="138"/>
        <v>= Lin. 44 + Lin. 53 =</v>
      </c>
      <c r="Z209" s="614" t="str">
        <f t="shared" si="138"/>
        <v>= Lin. 44 + Lin. 53 =</v>
      </c>
      <c r="AA209" s="614" t="str">
        <f t="shared" si="138"/>
        <v>= Lin. 44 + Lin. 53 =</v>
      </c>
      <c r="AB209" s="614" t="str">
        <f t="shared" si="138"/>
        <v>= Lin. 44 + Lin. 53 =</v>
      </c>
      <c r="AC209" s="614" t="str">
        <f t="shared" si="138"/>
        <v>= Lin. 44 + Lin. 53 =</v>
      </c>
      <c r="AD209" s="614" t="str">
        <f t="shared" si="138"/>
        <v>= Lin. 44 + Lin. 53 =</v>
      </c>
    </row>
    <row r="210" spans="2:30" s="2" customFormat="1">
      <c r="B210" s="467">
        <f t="shared" si="101"/>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101"/>
        <v>50</v>
      </c>
      <c r="C211" s="468"/>
      <c r="D211" s="468"/>
      <c r="E211" s="468"/>
      <c r="F211" s="479" t="s">
        <v>70</v>
      </c>
      <c r="G211" s="470" t="str">
        <f>"= "&amp;G74&amp;" - ( "&amp;G97&amp;" + "&amp;G92&amp;" + "&amp;G94&amp;" + "&amp;G105&amp;") - SUM(lin 57 : 59) ="</f>
        <v>= 0 - ( 0 + 0 + 0 + 0) - SUM(lin 57 : 59) =</v>
      </c>
      <c r="H211" s="470" t="str">
        <f t="shared" ref="H211:R211" si="139">"= "&amp;H74&amp;" - ( "&amp;H97&amp;" + "&amp;H92&amp;" + "&amp;H94&amp;" + "&amp;H105&amp;") - SUM(lin 57 : 59) ="</f>
        <v>= 0 - ( 0 + 0 + 0 + 0) - SUM(lin 57 : 59) =</v>
      </c>
      <c r="I211" s="470" t="str">
        <f t="shared" si="139"/>
        <v>= 0 - ( 0 + 0 + 0 + 0) - SUM(lin 57 : 59) =</v>
      </c>
      <c r="J211" s="470" t="str">
        <f t="shared" si="139"/>
        <v>= 0 - ( 0 + 0 + 0 + 0) - SUM(lin 57 : 59) =</v>
      </c>
      <c r="K211" s="470" t="str">
        <f t="shared" si="139"/>
        <v>= 0 - ( 0 + 0 + 0 + 0) - SUM(lin 57 : 59) =</v>
      </c>
      <c r="L211" s="470" t="str">
        <f t="shared" si="139"/>
        <v>= 0 - ( 0 + 0 + 0 + 0) - SUM(lin 57 : 59) =</v>
      </c>
      <c r="M211" s="470" t="str">
        <f t="shared" si="139"/>
        <v>= 0 - ( 0 + 0 + 0 + 0) - SUM(lin 57 : 59) =</v>
      </c>
      <c r="N211" s="470" t="str">
        <f t="shared" si="139"/>
        <v>= 0 - ( 0 + 0 + 0 + 0) - SUM(lin 57 : 59) =</v>
      </c>
      <c r="O211" s="470" t="str">
        <f t="shared" si="139"/>
        <v>= 0 - ( 0 + 0 + 0 + 0) - SUM(lin 57 : 59) =</v>
      </c>
      <c r="P211" s="470" t="str">
        <f t="shared" si="139"/>
        <v>= 0 - ( 0 + 0 + 0 + 0) - SUM(lin 57 : 59) =</v>
      </c>
      <c r="Q211" s="470" t="str">
        <f t="shared" si="139"/>
        <v>= 0 - ( 0 + 0 + 0 + 0) - SUM(lin 57 : 59) =</v>
      </c>
      <c r="R211" s="470" t="str">
        <f t="shared" si="139"/>
        <v>= 0 - ( 0 + 0 + 0 + 0) - SUM(lin 57 : 59) =</v>
      </c>
      <c r="S211" s="614" t="str">
        <f>"= "&amp;S74&amp;" - ( "&amp;S97&amp;" + "&amp;S92&amp;" + "&amp;S94&amp;" + "&amp;S105&amp;") - SUM(lin 57 : 59) ="</f>
        <v>= 0 - ( 0 + 0 + 0 + 0) - SUM(lin 57 : 59) =</v>
      </c>
      <c r="T211" s="614" t="str">
        <f t="shared" ref="T211:AD211" si="140">"= "&amp;T74&amp;" - ( "&amp;T97&amp;" + "&amp;T92&amp;" + "&amp;T94&amp;" + "&amp;T105&amp;") - SUM(lin 57 : 59) ="</f>
        <v>= 0 - ( 0 + 0 + 0 + 0) - SUM(lin 57 : 59) =</v>
      </c>
      <c r="U211" s="614" t="str">
        <f t="shared" si="140"/>
        <v>= 0 - ( 0 + 0 + 0 + 0) - SUM(lin 57 : 59) =</v>
      </c>
      <c r="V211" s="614" t="str">
        <f t="shared" si="140"/>
        <v>= 0 - ( 0 + 0 + 0 + 0) - SUM(lin 57 : 59) =</v>
      </c>
      <c r="W211" s="614" t="str">
        <f t="shared" si="140"/>
        <v>= 0 - ( 0 + 0 + 0 + 0) - SUM(lin 57 : 59) =</v>
      </c>
      <c r="X211" s="614" t="str">
        <f t="shared" si="140"/>
        <v>= 0 - ( 0 + 0 + 0 + 0) - SUM(lin 57 : 59) =</v>
      </c>
      <c r="Y211" s="614" t="str">
        <f t="shared" si="140"/>
        <v>= 0 - ( 0 + 0 + 0 + 0) - SUM(lin 57 : 59) =</v>
      </c>
      <c r="Z211" s="614" t="str">
        <f t="shared" si="140"/>
        <v>= 0 - ( 0 + 0 + 0 + 0) - SUM(lin 57 : 59) =</v>
      </c>
      <c r="AA211" s="614" t="str">
        <f t="shared" si="140"/>
        <v>= 0 - ( 0 + 0 + 0 + 0) - SUM(lin 57 : 59) =</v>
      </c>
      <c r="AB211" s="614" t="str">
        <f t="shared" si="140"/>
        <v>= 0 - ( 0 + 0 + 0 + 0) - SUM(lin 57 : 59) =</v>
      </c>
      <c r="AC211" s="614" t="str">
        <f t="shared" si="140"/>
        <v>= 0 - ( 0 + 0 + 0 + 0) - SUM(lin 57 : 59) =</v>
      </c>
      <c r="AD211" s="614" t="str">
        <f t="shared" si="140"/>
        <v>= 0 - ( 0 + 0 + 0 + 0) - SUM(lin 57 : 59) =</v>
      </c>
    </row>
    <row r="212" spans="2:30" s="2" customFormat="1" ht="14">
      <c r="B212" s="467">
        <f t="shared" si="101"/>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6:R8" xr:uid="{7F908B21-E502-504F-9CF1-057C2247BA77}">
      <formula1>$AF$17:$AF$18</formula1>
    </dataValidation>
    <dataValidation type="list" allowBlank="1" showInputMessage="1" showErrorMessage="1" sqref="G11:R11" xr:uid="{A283BF5D-6458-6443-BC17-C3CE0241B9EA}">
      <formula1>$AF$4:$AF$10</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7ADDD83-7D8F-6349-A898-10BC45AD66F2}">
          <x14:formula1>
            <xm:f>Grundlon12!$A$4:$A$58</xm:f>
          </x14:formula1>
          <xm:sqref>G13</xm:sqref>
        </x14:dataValidation>
        <x14:dataValidation type="list" allowBlank="1" showInputMessage="1" showErrorMessage="1" xr:uid="{DD215146-D271-2E4C-BE7F-79E226E90934}">
          <x14:formula1>
            <xm:f>Grundlon12!$G$93:$G$96</xm:f>
          </x14:formula1>
          <xm:sqref>G36:R36</xm:sqref>
        </x14:dataValidation>
        <x14:dataValidation type="list" allowBlank="1" showInputMessage="1" showErrorMessage="1" xr:uid="{1CD5B0A7-522A-4A48-8244-12A66380F7D0}">
          <x14:formula1>
            <xm:f>Grundlon12!$A$3:$A$62</xm:f>
          </x14:formula1>
          <xm:sqref>H13:R13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2E1F-3287-F045-AC41-18BD253462D8}">
  <sheetPr codeName="Ark12">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G52" sqref="G52"/>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4</v>
      </c>
      <c r="H1" s="175" t="str">
        <f>G1</f>
        <v>T</v>
      </c>
      <c r="I1" s="175" t="str">
        <f t="shared" ref="I1:R2" si="0">H1</f>
        <v>T</v>
      </c>
      <c r="J1" s="175" t="str">
        <f t="shared" si="0"/>
        <v>T</v>
      </c>
      <c r="K1" s="175" t="str">
        <f t="shared" si="0"/>
        <v>T</v>
      </c>
      <c r="L1" s="175" t="str">
        <f t="shared" si="0"/>
        <v>T</v>
      </c>
      <c r="M1" s="175" t="str">
        <f t="shared" si="0"/>
        <v>T</v>
      </c>
      <c r="N1" s="175" t="str">
        <f t="shared" si="0"/>
        <v>T</v>
      </c>
      <c r="O1" s="175" t="str">
        <f t="shared" si="0"/>
        <v>T</v>
      </c>
      <c r="P1" s="175" t="str">
        <f t="shared" si="0"/>
        <v>T</v>
      </c>
      <c r="Q1" s="175" t="str">
        <f t="shared" si="0"/>
        <v>T</v>
      </c>
      <c r="R1" s="175" t="str">
        <f t="shared" si="0"/>
        <v>T</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ref="H15" si="11">G15</f>
        <v>0</v>
      </c>
      <c r="I15" s="216">
        <f t="shared" ref="I15" si="12">H15</f>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3">G18</f>
        <v>0</v>
      </c>
      <c r="I18" s="58">
        <f t="shared" si="13"/>
        <v>0</v>
      </c>
      <c r="J18" s="58">
        <f t="shared" si="13"/>
        <v>0</v>
      </c>
      <c r="K18" s="58">
        <f t="shared" si="13"/>
        <v>0</v>
      </c>
      <c r="L18" s="58">
        <f t="shared" si="13"/>
        <v>0</v>
      </c>
      <c r="M18" s="58">
        <f t="shared" si="13"/>
        <v>0</v>
      </c>
      <c r="N18" s="58">
        <f t="shared" si="13"/>
        <v>0</v>
      </c>
      <c r="O18" s="58">
        <f t="shared" si="13"/>
        <v>0</v>
      </c>
      <c r="P18" s="58">
        <f t="shared" si="13"/>
        <v>0</v>
      </c>
      <c r="Q18" s="58">
        <f t="shared" si="13"/>
        <v>0</v>
      </c>
      <c r="R18" s="58">
        <f t="shared" si="13"/>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3"/>
        <v>0</v>
      </c>
      <c r="J19" s="58">
        <f t="shared" si="13"/>
        <v>0</v>
      </c>
      <c r="K19" s="58">
        <f t="shared" si="13"/>
        <v>0</v>
      </c>
      <c r="L19" s="58">
        <f t="shared" si="13"/>
        <v>0</v>
      </c>
      <c r="M19" s="58">
        <f t="shared" si="13"/>
        <v>0</v>
      </c>
      <c r="N19" s="58">
        <f t="shared" si="13"/>
        <v>0</v>
      </c>
      <c r="O19" s="58">
        <f t="shared" si="13"/>
        <v>0</v>
      </c>
      <c r="P19" s="58">
        <f t="shared" si="13"/>
        <v>0</v>
      </c>
      <c r="Q19" s="58">
        <f t="shared" si="13"/>
        <v>0</v>
      </c>
      <c r="R19" s="58">
        <f t="shared" si="13"/>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3"/>
        <v>0</v>
      </c>
      <c r="I20" s="58">
        <f t="shared" si="13"/>
        <v>0</v>
      </c>
      <c r="J20" s="58">
        <f t="shared" si="13"/>
        <v>0</v>
      </c>
      <c r="K20" s="58">
        <f t="shared" si="13"/>
        <v>0</v>
      </c>
      <c r="L20" s="58">
        <f t="shared" si="13"/>
        <v>0</v>
      </c>
      <c r="M20" s="58">
        <f t="shared" si="13"/>
        <v>0</v>
      </c>
      <c r="N20" s="58">
        <f t="shared" si="13"/>
        <v>0</v>
      </c>
      <c r="O20" s="58">
        <f t="shared" si="13"/>
        <v>0</v>
      </c>
      <c r="P20" s="58">
        <f t="shared" si="13"/>
        <v>0</v>
      </c>
      <c r="Q20" s="58">
        <f t="shared" si="13"/>
        <v>0</v>
      </c>
      <c r="R20" s="58">
        <f t="shared" si="13"/>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3"/>
        <v>0</v>
      </c>
      <c r="I21" s="58">
        <f t="shared" si="13"/>
        <v>0</v>
      </c>
      <c r="J21" s="58">
        <f t="shared" si="13"/>
        <v>0</v>
      </c>
      <c r="K21" s="58">
        <f t="shared" si="13"/>
        <v>0</v>
      </c>
      <c r="L21" s="58">
        <f t="shared" si="13"/>
        <v>0</v>
      </c>
      <c r="M21" s="58">
        <f t="shared" si="13"/>
        <v>0</v>
      </c>
      <c r="N21" s="58">
        <f t="shared" si="13"/>
        <v>0</v>
      </c>
      <c r="O21" s="58">
        <f t="shared" si="13"/>
        <v>0</v>
      </c>
      <c r="P21" s="58">
        <f t="shared" si="13"/>
        <v>0</v>
      </c>
      <c r="Q21" s="58">
        <f t="shared" si="13"/>
        <v>0</v>
      </c>
      <c r="R21" s="58">
        <f t="shared" si="13"/>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3"/>
        <v>0</v>
      </c>
      <c r="I22" s="58">
        <f t="shared" si="13"/>
        <v>0</v>
      </c>
      <c r="J22" s="58">
        <f t="shared" si="13"/>
        <v>0</v>
      </c>
      <c r="K22" s="58">
        <f t="shared" si="13"/>
        <v>0</v>
      </c>
      <c r="L22" s="58">
        <f t="shared" si="13"/>
        <v>0</v>
      </c>
      <c r="M22" s="58">
        <f t="shared" si="13"/>
        <v>0</v>
      </c>
      <c r="N22" s="58">
        <f t="shared" si="13"/>
        <v>0</v>
      </c>
      <c r="O22" s="58">
        <f t="shared" si="13"/>
        <v>0</v>
      </c>
      <c r="P22" s="58">
        <f t="shared" si="13"/>
        <v>0</v>
      </c>
      <c r="Q22" s="58">
        <f t="shared" si="13"/>
        <v>0</v>
      </c>
      <c r="R22" s="58">
        <f t="shared" si="13"/>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3"/>
        <v>0</v>
      </c>
      <c r="I23" s="58">
        <f t="shared" si="13"/>
        <v>0</v>
      </c>
      <c r="J23" s="58">
        <f t="shared" si="13"/>
        <v>0</v>
      </c>
      <c r="K23" s="58">
        <f t="shared" si="13"/>
        <v>0</v>
      </c>
      <c r="L23" s="58">
        <f t="shared" si="13"/>
        <v>0</v>
      </c>
      <c r="M23" s="58">
        <f t="shared" si="13"/>
        <v>0</v>
      </c>
      <c r="N23" s="58">
        <f t="shared" si="13"/>
        <v>0</v>
      </c>
      <c r="O23" s="58">
        <f t="shared" si="13"/>
        <v>0</v>
      </c>
      <c r="P23" s="58">
        <f t="shared" si="13"/>
        <v>0</v>
      </c>
      <c r="Q23" s="58">
        <f t="shared" si="13"/>
        <v>0</v>
      </c>
      <c r="R23" s="58">
        <f t="shared" si="13"/>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3"/>
        <v>0</v>
      </c>
      <c r="I24" s="58">
        <f t="shared" si="13"/>
        <v>0</v>
      </c>
      <c r="J24" s="58">
        <f t="shared" si="13"/>
        <v>0</v>
      </c>
      <c r="K24" s="58">
        <f t="shared" si="13"/>
        <v>0</v>
      </c>
      <c r="L24" s="58">
        <f t="shared" si="13"/>
        <v>0</v>
      </c>
      <c r="M24" s="58">
        <f t="shared" si="13"/>
        <v>0</v>
      </c>
      <c r="N24" s="58">
        <f t="shared" si="13"/>
        <v>0</v>
      </c>
      <c r="O24" s="58">
        <f t="shared" si="13"/>
        <v>0</v>
      </c>
      <c r="P24" s="58">
        <f t="shared" si="13"/>
        <v>0</v>
      </c>
      <c r="Q24" s="58">
        <f t="shared" si="13"/>
        <v>0</v>
      </c>
      <c r="R24" s="58">
        <f t="shared" si="13"/>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3"/>
        <v>0</v>
      </c>
      <c r="J25" s="59">
        <f t="shared" si="13"/>
        <v>0</v>
      </c>
      <c r="K25" s="59">
        <f t="shared" si="13"/>
        <v>0</v>
      </c>
      <c r="L25" s="59">
        <f t="shared" si="13"/>
        <v>0</v>
      </c>
      <c r="M25" s="59">
        <f t="shared" si="13"/>
        <v>0</v>
      </c>
      <c r="N25" s="59">
        <f t="shared" si="13"/>
        <v>0</v>
      </c>
      <c r="O25" s="59">
        <f>N25</f>
        <v>0</v>
      </c>
      <c r="P25" s="59">
        <f t="shared" si="13"/>
        <v>0</v>
      </c>
      <c r="Q25" s="59">
        <f t="shared" si="13"/>
        <v>0</v>
      </c>
      <c r="R25" s="59">
        <f t="shared" si="13"/>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4">H26</f>
        <v>2</v>
      </c>
      <c r="U26" s="615">
        <f t="shared" si="14"/>
        <v>5</v>
      </c>
      <c r="V26" s="615">
        <f t="shared" si="14"/>
        <v>0</v>
      </c>
      <c r="W26" s="615">
        <f t="shared" si="14"/>
        <v>0</v>
      </c>
      <c r="X26" s="615">
        <f t="shared" si="14"/>
        <v>0</v>
      </c>
      <c r="Y26" s="615">
        <f t="shared" si="14"/>
        <v>5</v>
      </c>
      <c r="Z26" s="615">
        <f t="shared" si="14"/>
        <v>0</v>
      </c>
      <c r="AA26" s="615">
        <f t="shared" si="14"/>
        <v>0</v>
      </c>
      <c r="AB26" s="615">
        <f t="shared" si="14"/>
        <v>0</v>
      </c>
      <c r="AC26" s="615">
        <f t="shared" si="14"/>
        <v>0</v>
      </c>
      <c r="AD26" s="615">
        <f t="shared" si="14"/>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4"/>
        <v>0</v>
      </c>
      <c r="U27" s="615">
        <f t="shared" si="14"/>
        <v>0</v>
      </c>
      <c r="V27" s="615">
        <f t="shared" si="14"/>
        <v>0</v>
      </c>
      <c r="W27" s="615">
        <f t="shared" si="14"/>
        <v>0</v>
      </c>
      <c r="X27" s="615">
        <f t="shared" si="14"/>
        <v>0</v>
      </c>
      <c r="Y27" s="615">
        <f t="shared" si="14"/>
        <v>0</v>
      </c>
      <c r="Z27" s="615">
        <f t="shared" si="14"/>
        <v>0</v>
      </c>
      <c r="AA27" s="615">
        <f t="shared" si="14"/>
        <v>0</v>
      </c>
      <c r="AB27" s="615">
        <f t="shared" si="14"/>
        <v>0</v>
      </c>
      <c r="AC27" s="615">
        <f t="shared" si="14"/>
        <v>0</v>
      </c>
      <c r="AD27" s="615">
        <f t="shared" si="14"/>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4"/>
        <v>0</v>
      </c>
      <c r="U28" s="615">
        <f t="shared" si="14"/>
        <v>0</v>
      </c>
      <c r="V28" s="615">
        <f t="shared" si="14"/>
        <v>0</v>
      </c>
      <c r="W28" s="615">
        <f t="shared" si="14"/>
        <v>0</v>
      </c>
      <c r="X28" s="615">
        <f t="shared" si="14"/>
        <v>0</v>
      </c>
      <c r="Y28" s="615">
        <f t="shared" si="14"/>
        <v>0</v>
      </c>
      <c r="Z28" s="615">
        <f t="shared" si="14"/>
        <v>0</v>
      </c>
      <c r="AA28" s="615">
        <f t="shared" si="14"/>
        <v>0</v>
      </c>
      <c r="AB28" s="615">
        <f t="shared" si="14"/>
        <v>0</v>
      </c>
      <c r="AC28" s="615">
        <f t="shared" si="14"/>
        <v>0</v>
      </c>
      <c r="AD28" s="615">
        <f t="shared" si="14"/>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4"/>
        <v>0</v>
      </c>
      <c r="U29" s="615">
        <f t="shared" si="14"/>
        <v>0</v>
      </c>
      <c r="V29" s="615">
        <f t="shared" si="14"/>
        <v>0</v>
      </c>
      <c r="W29" s="615">
        <f t="shared" si="14"/>
        <v>0</v>
      </c>
      <c r="X29" s="615">
        <f t="shared" si="14"/>
        <v>0</v>
      </c>
      <c r="Y29" s="615">
        <f t="shared" si="14"/>
        <v>0</v>
      </c>
      <c r="Z29" s="615">
        <f t="shared" si="14"/>
        <v>0</v>
      </c>
      <c r="AA29" s="615">
        <f t="shared" si="14"/>
        <v>0</v>
      </c>
      <c r="AB29" s="615">
        <f t="shared" si="14"/>
        <v>0</v>
      </c>
      <c r="AC29" s="615">
        <f t="shared" si="14"/>
        <v>0</v>
      </c>
      <c r="AD29" s="615">
        <f t="shared" si="14"/>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4"/>
        <v>0</v>
      </c>
      <c r="U30" s="615">
        <f t="shared" si="14"/>
        <v>0</v>
      </c>
      <c r="V30" s="615">
        <f t="shared" si="14"/>
        <v>0</v>
      </c>
      <c r="W30" s="615">
        <f t="shared" si="14"/>
        <v>0</v>
      </c>
      <c r="X30" s="615">
        <f t="shared" si="14"/>
        <v>0</v>
      </c>
      <c r="Y30" s="615">
        <f t="shared" si="14"/>
        <v>0</v>
      </c>
      <c r="Z30" s="615">
        <f t="shared" si="14"/>
        <v>0</v>
      </c>
      <c r="AA30" s="615">
        <f t="shared" si="14"/>
        <v>0</v>
      </c>
      <c r="AB30" s="615">
        <f t="shared" si="14"/>
        <v>0</v>
      </c>
      <c r="AC30" s="615">
        <f t="shared" si="14"/>
        <v>0</v>
      </c>
      <c r="AD30" s="615">
        <f t="shared" si="14"/>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5">G31</f>
        <v>0</v>
      </c>
      <c r="I31" s="60">
        <f t="shared" si="15"/>
        <v>0</v>
      </c>
      <c r="J31" s="60">
        <f t="shared" si="15"/>
        <v>0</v>
      </c>
      <c r="K31" s="60">
        <f t="shared" si="15"/>
        <v>0</v>
      </c>
      <c r="L31" s="512">
        <f t="shared" si="15"/>
        <v>0</v>
      </c>
      <c r="M31" s="60">
        <f t="shared" si="15"/>
        <v>0</v>
      </c>
      <c r="N31" s="60">
        <f t="shared" si="15"/>
        <v>0</v>
      </c>
      <c r="O31" s="60">
        <f t="shared" si="15"/>
        <v>0</v>
      </c>
      <c r="P31" s="60">
        <f t="shared" si="15"/>
        <v>0</v>
      </c>
      <c r="Q31" s="60">
        <f t="shared" si="15"/>
        <v>0</v>
      </c>
      <c r="R31" s="60">
        <f t="shared" si="15"/>
        <v>0</v>
      </c>
      <c r="S31" s="615">
        <f t="shared" si="10"/>
        <v>0</v>
      </c>
      <c r="T31" s="615">
        <f t="shared" si="14"/>
        <v>0</v>
      </c>
      <c r="U31" s="615">
        <f t="shared" si="14"/>
        <v>0</v>
      </c>
      <c r="V31" s="615">
        <f t="shared" si="14"/>
        <v>0</v>
      </c>
      <c r="W31" s="615">
        <f t="shared" si="14"/>
        <v>0</v>
      </c>
      <c r="X31" s="615">
        <f t="shared" si="14"/>
        <v>0</v>
      </c>
      <c r="Y31" s="615">
        <f t="shared" si="14"/>
        <v>0</v>
      </c>
      <c r="Z31" s="615">
        <f t="shared" si="14"/>
        <v>0</v>
      </c>
      <c r="AA31" s="615">
        <f t="shared" si="14"/>
        <v>0</v>
      </c>
      <c r="AB31" s="615">
        <f t="shared" si="14"/>
        <v>0</v>
      </c>
      <c r="AC31" s="615">
        <f t="shared" si="14"/>
        <v>0</v>
      </c>
      <c r="AD31" s="615">
        <f t="shared" si="14"/>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5"/>
        <v>0</v>
      </c>
      <c r="I32" s="61">
        <f t="shared" si="15"/>
        <v>0</v>
      </c>
      <c r="J32" s="61">
        <f t="shared" si="15"/>
        <v>0</v>
      </c>
      <c r="K32" s="61">
        <f t="shared" si="15"/>
        <v>0</v>
      </c>
      <c r="L32" s="513">
        <f t="shared" si="15"/>
        <v>0</v>
      </c>
      <c r="M32" s="61">
        <f t="shared" si="15"/>
        <v>0</v>
      </c>
      <c r="N32" s="61">
        <f t="shared" si="15"/>
        <v>0</v>
      </c>
      <c r="O32" s="61">
        <f t="shared" si="15"/>
        <v>0</v>
      </c>
      <c r="P32" s="61">
        <f t="shared" si="15"/>
        <v>0</v>
      </c>
      <c r="Q32" s="61">
        <f t="shared" si="15"/>
        <v>0</v>
      </c>
      <c r="R32" s="61">
        <f t="shared" si="15"/>
        <v>0</v>
      </c>
      <c r="S32" s="615">
        <f t="shared" si="10"/>
        <v>0</v>
      </c>
      <c r="T32" s="615">
        <f t="shared" si="14"/>
        <v>0</v>
      </c>
      <c r="U32" s="615">
        <f t="shared" si="14"/>
        <v>0</v>
      </c>
      <c r="V32" s="615">
        <f t="shared" si="14"/>
        <v>0</v>
      </c>
      <c r="W32" s="615">
        <f t="shared" si="14"/>
        <v>0</v>
      </c>
      <c r="X32" s="615">
        <f t="shared" si="14"/>
        <v>0</v>
      </c>
      <c r="Y32" s="615">
        <f t="shared" si="14"/>
        <v>0</v>
      </c>
      <c r="Z32" s="615">
        <f t="shared" si="14"/>
        <v>0</v>
      </c>
      <c r="AA32" s="615">
        <f t="shared" si="14"/>
        <v>0</v>
      </c>
      <c r="AB32" s="615">
        <f t="shared" si="14"/>
        <v>0</v>
      </c>
      <c r="AC32" s="615">
        <f t="shared" si="14"/>
        <v>0</v>
      </c>
      <c r="AD32" s="615">
        <f t="shared" si="14"/>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4"/>
        <v>0</v>
      </c>
      <c r="U33" s="615">
        <f t="shared" si="14"/>
        <v>0</v>
      </c>
      <c r="V33" s="615">
        <f t="shared" si="14"/>
        <v>0</v>
      </c>
      <c r="W33" s="615">
        <f t="shared" si="14"/>
        <v>0</v>
      </c>
      <c r="X33" s="615">
        <f t="shared" si="14"/>
        <v>0</v>
      </c>
      <c r="Y33" s="615">
        <f t="shared" si="14"/>
        <v>0</v>
      </c>
      <c r="Z33" s="615">
        <f t="shared" si="14"/>
        <v>0</v>
      </c>
      <c r="AA33" s="615">
        <f t="shared" si="14"/>
        <v>0</v>
      </c>
      <c r="AB33" s="615">
        <f t="shared" si="14"/>
        <v>0</v>
      </c>
      <c r="AC33" s="615">
        <f t="shared" si="14"/>
        <v>0</v>
      </c>
      <c r="AD33" s="615">
        <f t="shared" si="14"/>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4"/>
        <v>0</v>
      </c>
      <c r="U34" s="615">
        <f t="shared" si="14"/>
        <v>0</v>
      </c>
      <c r="V34" s="615">
        <f t="shared" si="14"/>
        <v>0</v>
      </c>
      <c r="W34" s="615">
        <f t="shared" si="14"/>
        <v>0</v>
      </c>
      <c r="X34" s="615">
        <f t="shared" si="14"/>
        <v>0</v>
      </c>
      <c r="Y34" s="615">
        <f t="shared" si="14"/>
        <v>0</v>
      </c>
      <c r="Z34" s="615">
        <f t="shared" si="14"/>
        <v>0</v>
      </c>
      <c r="AA34" s="615">
        <f t="shared" si="14"/>
        <v>0</v>
      </c>
      <c r="AB34" s="615">
        <f t="shared" si="14"/>
        <v>0</v>
      </c>
      <c r="AC34" s="615">
        <f t="shared" si="14"/>
        <v>0</v>
      </c>
      <c r="AD34" s="615">
        <f t="shared" si="14"/>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4"/>
        <v>0</v>
      </c>
      <c r="U35" s="615">
        <f t="shared" si="14"/>
        <v>0</v>
      </c>
      <c r="V35" s="615">
        <f t="shared" si="14"/>
        <v>0</v>
      </c>
      <c r="W35" s="615">
        <f t="shared" si="14"/>
        <v>0</v>
      </c>
      <c r="X35" s="615">
        <f t="shared" si="14"/>
        <v>0</v>
      </c>
      <c r="Y35" s="615">
        <f t="shared" si="14"/>
        <v>0</v>
      </c>
      <c r="Z35" s="615">
        <f t="shared" si="14"/>
        <v>0</v>
      </c>
      <c r="AA35" s="615">
        <f t="shared" si="14"/>
        <v>0</v>
      </c>
      <c r="AB35" s="615">
        <f t="shared" si="14"/>
        <v>0</v>
      </c>
      <c r="AC35" s="615">
        <f t="shared" si="14"/>
        <v>0</v>
      </c>
      <c r="AD35" s="615">
        <f t="shared" si="14"/>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4"/>
        <v>0</v>
      </c>
      <c r="U36" s="615">
        <f t="shared" si="14"/>
        <v>0</v>
      </c>
      <c r="V36" s="615">
        <f t="shared" si="14"/>
        <v>0</v>
      </c>
      <c r="W36" s="615">
        <f t="shared" si="14"/>
        <v>0</v>
      </c>
      <c r="X36" s="615">
        <f t="shared" si="14"/>
        <v>0</v>
      </c>
      <c r="Y36" s="615">
        <f t="shared" si="14"/>
        <v>0</v>
      </c>
      <c r="Z36" s="615">
        <f t="shared" si="14"/>
        <v>0</v>
      </c>
      <c r="AA36" s="615">
        <f t="shared" si="14"/>
        <v>0</v>
      </c>
      <c r="AB36" s="615">
        <f t="shared" si="14"/>
        <v>0</v>
      </c>
      <c r="AC36" s="615">
        <f t="shared" si="14"/>
        <v>0</v>
      </c>
      <c r="AD36" s="615">
        <f t="shared" si="14"/>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4"/>
        <v>0</v>
      </c>
      <c r="U37" s="615">
        <f t="shared" si="14"/>
        <v>0</v>
      </c>
      <c r="V37" s="615">
        <f t="shared" si="14"/>
        <v>0</v>
      </c>
      <c r="W37" s="615">
        <f t="shared" si="14"/>
        <v>0</v>
      </c>
      <c r="X37" s="615">
        <f t="shared" si="14"/>
        <v>0</v>
      </c>
      <c r="Y37" s="615">
        <f t="shared" si="14"/>
        <v>0</v>
      </c>
      <c r="Z37" s="615">
        <f t="shared" si="14"/>
        <v>0</v>
      </c>
      <c r="AA37" s="615">
        <f t="shared" si="14"/>
        <v>0</v>
      </c>
      <c r="AB37" s="615">
        <f t="shared" si="14"/>
        <v>0</v>
      </c>
      <c r="AC37" s="615">
        <f t="shared" si="14"/>
        <v>0</v>
      </c>
      <c r="AD37" s="615">
        <f t="shared" si="14"/>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4"/>
        <v>0</v>
      </c>
      <c r="U38" s="615">
        <f t="shared" si="14"/>
        <v>0</v>
      </c>
      <c r="V38" s="615">
        <f t="shared" si="14"/>
        <v>0</v>
      </c>
      <c r="W38" s="615">
        <f t="shared" si="14"/>
        <v>0</v>
      </c>
      <c r="X38" s="615">
        <f t="shared" si="14"/>
        <v>0</v>
      </c>
      <c r="Y38" s="615">
        <f t="shared" si="14"/>
        <v>0</v>
      </c>
      <c r="Z38" s="615">
        <f t="shared" si="14"/>
        <v>0</v>
      </c>
      <c r="AA38" s="615">
        <f t="shared" si="14"/>
        <v>0</v>
      </c>
      <c r="AB38" s="615">
        <f t="shared" si="14"/>
        <v>0</v>
      </c>
      <c r="AC38" s="615">
        <f t="shared" si="14"/>
        <v>0</v>
      </c>
      <c r="AD38" s="615">
        <f t="shared" si="14"/>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4"/>
        <v>0</v>
      </c>
      <c r="U39" s="615">
        <f t="shared" si="14"/>
        <v>0</v>
      </c>
      <c r="V39" s="615">
        <f t="shared" si="14"/>
        <v>0</v>
      </c>
      <c r="W39" s="615">
        <f t="shared" si="14"/>
        <v>0</v>
      </c>
      <c r="X39" s="615">
        <f t="shared" si="14"/>
        <v>0</v>
      </c>
      <c r="Y39" s="615">
        <f t="shared" si="14"/>
        <v>0</v>
      </c>
      <c r="Z39" s="615">
        <f t="shared" si="14"/>
        <v>0</v>
      </c>
      <c r="AA39" s="615">
        <f t="shared" si="14"/>
        <v>0</v>
      </c>
      <c r="AB39" s="615">
        <f t="shared" si="14"/>
        <v>0</v>
      </c>
      <c r="AC39" s="615">
        <f t="shared" si="14"/>
        <v>0</v>
      </c>
      <c r="AD39" s="615">
        <f t="shared" si="14"/>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4"/>
        <v>0</v>
      </c>
      <c r="U40" s="615">
        <f t="shared" si="14"/>
        <v>0</v>
      </c>
      <c r="V40" s="615">
        <f t="shared" si="14"/>
        <v>0</v>
      </c>
      <c r="W40" s="615">
        <f t="shared" si="14"/>
        <v>0</v>
      </c>
      <c r="X40" s="615">
        <f t="shared" si="14"/>
        <v>0</v>
      </c>
      <c r="Y40" s="615">
        <f t="shared" si="14"/>
        <v>0</v>
      </c>
      <c r="Z40" s="615">
        <f t="shared" si="14"/>
        <v>0</v>
      </c>
      <c r="AA40" s="615">
        <f t="shared" si="14"/>
        <v>0</v>
      </c>
      <c r="AB40" s="615">
        <f t="shared" si="14"/>
        <v>0</v>
      </c>
      <c r="AC40" s="615">
        <f t="shared" si="14"/>
        <v>0</v>
      </c>
      <c r="AD40" s="615">
        <f t="shared" si="14"/>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4"/>
        <v>0</v>
      </c>
      <c r="U41" s="615">
        <f t="shared" si="14"/>
        <v>0</v>
      </c>
      <c r="V41" s="615">
        <f t="shared" si="14"/>
        <v>0</v>
      </c>
      <c r="W41" s="615">
        <f t="shared" si="14"/>
        <v>0</v>
      </c>
      <c r="X41" s="615">
        <f t="shared" si="14"/>
        <v>0</v>
      </c>
      <c r="Y41" s="615">
        <f t="shared" si="14"/>
        <v>0</v>
      </c>
      <c r="Z41" s="615">
        <f t="shared" si="14"/>
        <v>0</v>
      </c>
      <c r="AA41" s="615">
        <f t="shared" si="14"/>
        <v>0</v>
      </c>
      <c r="AB41" s="615">
        <f t="shared" si="14"/>
        <v>0</v>
      </c>
      <c r="AC41" s="615">
        <f t="shared" si="14"/>
        <v>0</v>
      </c>
      <c r="AD41" s="615">
        <f t="shared" si="14"/>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6">H47</f>
        <v>0</v>
      </c>
      <c r="J47" s="397">
        <f t="shared" si="16"/>
        <v>0</v>
      </c>
      <c r="K47" s="397">
        <f t="shared" si="16"/>
        <v>0</v>
      </c>
      <c r="L47" s="397">
        <f t="shared" si="16"/>
        <v>0</v>
      </c>
      <c r="M47" s="397">
        <f t="shared" si="16"/>
        <v>0</v>
      </c>
      <c r="N47" s="397">
        <f t="shared" si="16"/>
        <v>0</v>
      </c>
      <c r="O47" s="397">
        <f t="shared" si="16"/>
        <v>0</v>
      </c>
      <c r="P47" s="397">
        <f t="shared" si="16"/>
        <v>0</v>
      </c>
      <c r="Q47" s="397">
        <f t="shared" si="16"/>
        <v>0</v>
      </c>
      <c r="R47" s="397">
        <f t="shared" si="16"/>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6"/>
        <v>0</v>
      </c>
      <c r="J48" s="400">
        <f t="shared" si="16"/>
        <v>0</v>
      </c>
      <c r="K48" s="400">
        <f t="shared" si="16"/>
        <v>0</v>
      </c>
      <c r="L48" s="400">
        <f t="shared" si="16"/>
        <v>0</v>
      </c>
      <c r="M48" s="400">
        <f t="shared" si="16"/>
        <v>0</v>
      </c>
      <c r="N48" s="400">
        <f t="shared" si="16"/>
        <v>0</v>
      </c>
      <c r="O48" s="400">
        <f t="shared" si="16"/>
        <v>0</v>
      </c>
      <c r="P48" s="400">
        <f t="shared" si="16"/>
        <v>0</v>
      </c>
      <c r="Q48" s="400">
        <f t="shared" si="16"/>
        <v>0</v>
      </c>
      <c r="R48" s="400">
        <f t="shared" si="16"/>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6"/>
        <v>0</v>
      </c>
      <c r="J49" s="403">
        <f t="shared" si="16"/>
        <v>0</v>
      </c>
      <c r="K49" s="403">
        <f t="shared" si="16"/>
        <v>0</v>
      </c>
      <c r="L49" s="403">
        <f t="shared" si="16"/>
        <v>0</v>
      </c>
      <c r="M49" s="403">
        <f t="shared" si="16"/>
        <v>0</v>
      </c>
      <c r="N49" s="403">
        <f t="shared" si="16"/>
        <v>0</v>
      </c>
      <c r="O49" s="403">
        <f t="shared" si="16"/>
        <v>0</v>
      </c>
      <c r="P49" s="403">
        <f t="shared" si="16"/>
        <v>0</v>
      </c>
      <c r="Q49" s="403">
        <f t="shared" si="16"/>
        <v>0</v>
      </c>
      <c r="R49" s="403">
        <f t="shared" si="16"/>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7">G3</f>
        <v>AUG 25</v>
      </c>
      <c r="H50" s="176" t="str">
        <f t="shared" si="17"/>
        <v>SEP 25</v>
      </c>
      <c r="I50" s="176" t="str">
        <f t="shared" si="17"/>
        <v>OKT 25</v>
      </c>
      <c r="J50" s="176" t="str">
        <f t="shared" si="17"/>
        <v>NOV 25</v>
      </c>
      <c r="K50" s="176" t="str">
        <f t="shared" si="17"/>
        <v>DEC 25</v>
      </c>
      <c r="L50" s="176" t="str">
        <f t="shared" si="17"/>
        <v>JAN 26</v>
      </c>
      <c r="M50" s="176" t="str">
        <f t="shared" si="17"/>
        <v>FEB 26</v>
      </c>
      <c r="N50" s="176" t="str">
        <f t="shared" si="17"/>
        <v>MAR 26</v>
      </c>
      <c r="O50" s="176" t="str">
        <f t="shared" si="17"/>
        <v>APR 26</v>
      </c>
      <c r="P50" s="176" t="str">
        <f t="shared" si="17"/>
        <v>MAJ 26</v>
      </c>
      <c r="Q50" s="176" t="str">
        <f t="shared" si="17"/>
        <v>JUN 26</v>
      </c>
      <c r="R50" s="176" t="str">
        <f t="shared" si="17"/>
        <v>JUL 26</v>
      </c>
      <c r="S50" s="588" t="str">
        <f t="shared" si="17"/>
        <v>AUG 25</v>
      </c>
      <c r="T50" s="589" t="str">
        <f t="shared" si="17"/>
        <v>SEP 25</v>
      </c>
      <c r="U50" s="589" t="str">
        <f t="shared" si="17"/>
        <v>OKT 25</v>
      </c>
      <c r="V50" s="589" t="str">
        <f t="shared" si="17"/>
        <v>NOV 25</v>
      </c>
      <c r="W50" s="589" t="str">
        <f t="shared" si="17"/>
        <v>DEC 25</v>
      </c>
      <c r="X50" s="589" t="str">
        <f t="shared" si="17"/>
        <v>JAN 26</v>
      </c>
      <c r="Y50" s="589" t="str">
        <f t="shared" si="17"/>
        <v>FEB 26</v>
      </c>
      <c r="Z50" s="589" t="str">
        <f t="shared" si="17"/>
        <v>MAR 26</v>
      </c>
      <c r="AA50" s="589" t="str">
        <f t="shared" si="17"/>
        <v>APR 26</v>
      </c>
      <c r="AB50" s="589" t="str">
        <f t="shared" si="17"/>
        <v>MAJ 26</v>
      </c>
      <c r="AC50" s="589" t="str">
        <f t="shared" si="17"/>
        <v>JUN 26</v>
      </c>
      <c r="AD50" s="589" t="str">
        <f t="shared" si="17"/>
        <v>JUL 26</v>
      </c>
      <c r="AE50" s="22" t="s">
        <v>36</v>
      </c>
      <c r="AF50" s="27"/>
      <c r="AG50" s="27"/>
      <c r="AH50" s="27"/>
      <c r="AI50" s="27"/>
      <c r="AJ50" s="27"/>
      <c r="AK50" s="27"/>
    </row>
    <row r="51" spans="1:37">
      <c r="A51" s="230"/>
      <c r="B51" s="617">
        <f t="shared" si="7"/>
        <v>51</v>
      </c>
      <c r="C51" s="256">
        <f t="shared" ref="C51:E61" si="18">(C13&lt;&gt;"")*1</f>
        <v>1</v>
      </c>
      <c r="D51" s="20">
        <f t="shared" si="18"/>
        <v>1</v>
      </c>
      <c r="E51" s="20">
        <f t="shared" si="18"/>
        <v>1</v>
      </c>
      <c r="F51" s="50" t="str">
        <f>IF(ISNUMBER(G13),"Skalatrinsløn","HK-løn")</f>
        <v>HK-løn</v>
      </c>
      <c r="G51" s="199">
        <f t="shared" ref="G51:R51" si="19">IF(G7="Ja",0,ROUND(IF(AND(G$12&gt;0,G13&gt;0),ROUND((ROUND(VLOOKUP(G13,Skalalontabel12,G11,0)*G10,0))/12,2),0)*G12*G4,2))</f>
        <v>0</v>
      </c>
      <c r="H51" s="199">
        <f t="shared" si="19"/>
        <v>0</v>
      </c>
      <c r="I51" s="199">
        <f t="shared" si="19"/>
        <v>0</v>
      </c>
      <c r="J51" s="199">
        <f t="shared" si="19"/>
        <v>0</v>
      </c>
      <c r="K51" s="199">
        <f t="shared" si="19"/>
        <v>0</v>
      </c>
      <c r="L51" s="199">
        <f t="shared" si="19"/>
        <v>0</v>
      </c>
      <c r="M51" s="199">
        <f t="shared" si="19"/>
        <v>0</v>
      </c>
      <c r="N51" s="199">
        <f t="shared" si="19"/>
        <v>0</v>
      </c>
      <c r="O51" s="199">
        <f t="shared" si="19"/>
        <v>0</v>
      </c>
      <c r="P51" s="199">
        <f t="shared" si="19"/>
        <v>0</v>
      </c>
      <c r="Q51" s="199">
        <f t="shared" si="19"/>
        <v>0</v>
      </c>
      <c r="R51" s="199">
        <f t="shared" si="19"/>
        <v>0</v>
      </c>
      <c r="S51" s="591">
        <f t="shared" ref="S51:AD51" si="20">ROUND(IF(AND(S$12&gt;0,S13&gt;0),ROUND((ROUND(VLOOKUP(S13,Skalalontabel12,S11,0)*S10,0))/12,2),0)*S12*S4,2)</f>
        <v>0</v>
      </c>
      <c r="T51" s="591">
        <f t="shared" si="20"/>
        <v>0</v>
      </c>
      <c r="U51" s="591">
        <f t="shared" si="20"/>
        <v>0</v>
      </c>
      <c r="V51" s="591">
        <f t="shared" si="20"/>
        <v>0</v>
      </c>
      <c r="W51" s="591">
        <f t="shared" si="20"/>
        <v>0</v>
      </c>
      <c r="X51" s="591">
        <f t="shared" si="20"/>
        <v>0</v>
      </c>
      <c r="Y51" s="591">
        <f t="shared" si="20"/>
        <v>0</v>
      </c>
      <c r="Z51" s="591">
        <f t="shared" si="20"/>
        <v>0</v>
      </c>
      <c r="AA51" s="591">
        <f t="shared" si="20"/>
        <v>0</v>
      </c>
      <c r="AB51" s="591">
        <f t="shared" si="20"/>
        <v>0</v>
      </c>
      <c r="AC51" s="591">
        <f t="shared" si="20"/>
        <v>0</v>
      </c>
      <c r="AD51" s="591">
        <f t="shared" si="20"/>
        <v>0</v>
      </c>
      <c r="AE51" s="41">
        <f t="shared" ref="AE51:AE91" si="21">SUM(G51:R51)</f>
        <v>0</v>
      </c>
      <c r="AF51" s="27"/>
      <c r="AG51" s="27"/>
      <c r="AH51" s="27"/>
      <c r="AI51" s="27"/>
      <c r="AJ51" s="27"/>
      <c r="AK51" s="27"/>
    </row>
    <row r="52" spans="1:37">
      <c r="A52" s="231"/>
      <c r="B52" s="617">
        <f t="shared" si="7"/>
        <v>52</v>
      </c>
      <c r="C52" s="249">
        <f t="shared" si="18"/>
        <v>1</v>
      </c>
      <c r="D52" s="1">
        <f t="shared" si="18"/>
        <v>1</v>
      </c>
      <c r="E52" s="1">
        <f t="shared" si="18"/>
        <v>1</v>
      </c>
      <c r="F52" s="51" t="s">
        <v>292</v>
      </c>
      <c r="G52" s="200">
        <f t="shared" ref="G52:R52" si="22">IF(G7="Ja",0,ROUND(IF(G14&gt;0,G14/12)*IF($D14&lt;&gt;"",G$12,1)*IF($E14&lt;&gt;"",G$10,1)*G4,2))</f>
        <v>0</v>
      </c>
      <c r="H52" s="200">
        <f t="shared" si="22"/>
        <v>0</v>
      </c>
      <c r="I52" s="200">
        <f t="shared" si="22"/>
        <v>0</v>
      </c>
      <c r="J52" s="200">
        <f t="shared" si="22"/>
        <v>0</v>
      </c>
      <c r="K52" s="200">
        <f t="shared" si="22"/>
        <v>0</v>
      </c>
      <c r="L52" s="200">
        <f t="shared" si="22"/>
        <v>0</v>
      </c>
      <c r="M52" s="200">
        <f t="shared" si="22"/>
        <v>0</v>
      </c>
      <c r="N52" s="200">
        <f t="shared" si="22"/>
        <v>0</v>
      </c>
      <c r="O52" s="200">
        <f t="shared" si="22"/>
        <v>0</v>
      </c>
      <c r="P52" s="200">
        <f t="shared" si="22"/>
        <v>0</v>
      </c>
      <c r="Q52" s="200">
        <f t="shared" si="22"/>
        <v>0</v>
      </c>
      <c r="R52" s="200">
        <f t="shared" si="22"/>
        <v>0</v>
      </c>
      <c r="S52" s="592">
        <f t="shared" ref="S52:AD53" si="23">ROUND(IF(S14&gt;0,S14/12)*IF($D14&lt;&gt;"",S$12,1)*IF($E14&lt;&gt;"",S$10,1)*S4,2)</f>
        <v>0</v>
      </c>
      <c r="T52" s="592">
        <f t="shared" si="23"/>
        <v>0</v>
      </c>
      <c r="U52" s="592">
        <f t="shared" si="23"/>
        <v>0</v>
      </c>
      <c r="V52" s="592">
        <f t="shared" si="23"/>
        <v>0</v>
      </c>
      <c r="W52" s="592">
        <f t="shared" si="23"/>
        <v>0</v>
      </c>
      <c r="X52" s="592">
        <f t="shared" si="23"/>
        <v>0</v>
      </c>
      <c r="Y52" s="592">
        <f t="shared" si="23"/>
        <v>0</v>
      </c>
      <c r="Z52" s="592">
        <f t="shared" si="23"/>
        <v>0</v>
      </c>
      <c r="AA52" s="592">
        <f t="shared" si="23"/>
        <v>0</v>
      </c>
      <c r="AB52" s="592">
        <f t="shared" si="23"/>
        <v>0</v>
      </c>
      <c r="AC52" s="592">
        <f t="shared" si="23"/>
        <v>0</v>
      </c>
      <c r="AD52" s="592">
        <f t="shared" si="23"/>
        <v>0</v>
      </c>
      <c r="AE52" s="38">
        <f t="shared" si="21"/>
        <v>0</v>
      </c>
      <c r="AF52" s="27"/>
      <c r="AG52" s="27"/>
      <c r="AH52" s="27"/>
      <c r="AI52" s="27"/>
      <c r="AJ52" s="27"/>
      <c r="AK52" s="27"/>
    </row>
    <row r="53" spans="1:37">
      <c r="A53" s="231"/>
      <c r="B53" s="617">
        <f t="shared" si="7"/>
        <v>53</v>
      </c>
      <c r="C53" s="249">
        <f t="shared" si="18"/>
        <v>1</v>
      </c>
      <c r="D53" s="1">
        <f t="shared" si="18"/>
        <v>1</v>
      </c>
      <c r="E53" s="1">
        <f t="shared" si="18"/>
        <v>1</v>
      </c>
      <c r="F53" s="51" t="s">
        <v>293</v>
      </c>
      <c r="G53" s="200">
        <f>IF(G7="Ja",0,ROUND(IF(G15&gt;0,G15/12)*IF($D15&lt;&gt;"",G$12,1)*IF($E15&lt;&gt;"",G$10,1)*G4,2))</f>
        <v>0</v>
      </c>
      <c r="H53" s="200">
        <f>IF(H7="Ja",0,ROUND(IF(H15&gt;0,H15/12)*IF($D15&lt;&gt;"",H$12,1)*IF($E15&lt;&gt;"",H$10,1)*H4,2))</f>
        <v>0</v>
      </c>
      <c r="I53" s="200">
        <f t="shared" ref="I53:R53" si="24">IF(I7="Ja",0,ROUND(IF(I15&gt;0,I15/12)*IF($D15&lt;&gt;"",I$12,1)*IF($E15&lt;&gt;"",I$10,1)*I4,2))</f>
        <v>0</v>
      </c>
      <c r="J53" s="200">
        <f t="shared" si="24"/>
        <v>0</v>
      </c>
      <c r="K53" s="200">
        <f t="shared" si="24"/>
        <v>0</v>
      </c>
      <c r="L53" s="200">
        <f t="shared" si="24"/>
        <v>0</v>
      </c>
      <c r="M53" s="200">
        <f t="shared" si="24"/>
        <v>0</v>
      </c>
      <c r="N53" s="200">
        <f t="shared" si="24"/>
        <v>0</v>
      </c>
      <c r="O53" s="200">
        <f t="shared" si="24"/>
        <v>0</v>
      </c>
      <c r="P53" s="200">
        <f t="shared" si="24"/>
        <v>0</v>
      </c>
      <c r="Q53" s="200">
        <f t="shared" si="24"/>
        <v>0</v>
      </c>
      <c r="R53" s="200">
        <f t="shared" si="24"/>
        <v>0</v>
      </c>
      <c r="S53" s="592">
        <f t="shared" si="23"/>
        <v>0</v>
      </c>
      <c r="T53" s="592">
        <f t="shared" si="23"/>
        <v>0</v>
      </c>
      <c r="U53" s="592">
        <f t="shared" si="23"/>
        <v>0</v>
      </c>
      <c r="V53" s="592">
        <f t="shared" si="23"/>
        <v>0</v>
      </c>
      <c r="W53" s="592">
        <f t="shared" si="23"/>
        <v>0</v>
      </c>
      <c r="X53" s="592">
        <f t="shared" si="23"/>
        <v>0</v>
      </c>
      <c r="Y53" s="592">
        <f t="shared" si="23"/>
        <v>0</v>
      </c>
      <c r="Z53" s="592">
        <f t="shared" si="23"/>
        <v>0</v>
      </c>
      <c r="AA53" s="592">
        <f t="shared" si="23"/>
        <v>0</v>
      </c>
      <c r="AB53" s="592">
        <f t="shared" si="23"/>
        <v>0</v>
      </c>
      <c r="AC53" s="592">
        <f t="shared" si="23"/>
        <v>0</v>
      </c>
      <c r="AD53" s="592">
        <f t="shared" si="23"/>
        <v>0</v>
      </c>
      <c r="AE53" s="38">
        <f t="shared" ref="AE53" si="25">SUM(G53:R53)</f>
        <v>0</v>
      </c>
      <c r="AF53" s="27"/>
      <c r="AG53" s="27"/>
      <c r="AH53" s="27"/>
      <c r="AI53" s="27"/>
      <c r="AJ53" s="27"/>
      <c r="AK53" s="27"/>
    </row>
    <row r="54" spans="1:37">
      <c r="A54" s="231"/>
      <c r="B54" s="617">
        <f t="shared" si="7"/>
        <v>54</v>
      </c>
      <c r="C54" s="249">
        <f t="shared" si="18"/>
        <v>1</v>
      </c>
      <c r="D54" s="1">
        <f t="shared" si="18"/>
        <v>0</v>
      </c>
      <c r="E54" s="1">
        <f t="shared" si="18"/>
        <v>1</v>
      </c>
      <c r="F54" s="51" t="s">
        <v>177</v>
      </c>
      <c r="G54" s="200">
        <f t="shared" ref="G54:R54" si="26">IF(G7="Ja",0,ROUND(IF(AND(G$12&gt;0,G16&gt;0),G16/12)*IF($D16&lt;&gt;"",G$12,1)*IF($E16&lt;&gt;"",G$10,1)*G4,2))</f>
        <v>0</v>
      </c>
      <c r="H54" s="200">
        <f t="shared" si="26"/>
        <v>0</v>
      </c>
      <c r="I54" s="200">
        <f t="shared" si="26"/>
        <v>0</v>
      </c>
      <c r="J54" s="200">
        <f t="shared" si="26"/>
        <v>0</v>
      </c>
      <c r="K54" s="200">
        <f t="shared" si="26"/>
        <v>0</v>
      </c>
      <c r="L54" s="200">
        <f t="shared" si="26"/>
        <v>0</v>
      </c>
      <c r="M54" s="200">
        <f t="shared" si="26"/>
        <v>0</v>
      </c>
      <c r="N54" s="200">
        <f t="shared" si="26"/>
        <v>0</v>
      </c>
      <c r="O54" s="200">
        <f t="shared" si="26"/>
        <v>0</v>
      </c>
      <c r="P54" s="200">
        <f t="shared" si="26"/>
        <v>0</v>
      </c>
      <c r="Q54" s="200">
        <f t="shared" si="26"/>
        <v>0</v>
      </c>
      <c r="R54" s="200">
        <f t="shared" si="26"/>
        <v>0</v>
      </c>
      <c r="S54" s="592">
        <f t="shared" ref="S54:AD54" si="27">ROUND(IF(AND(S$12&gt;0,S16&gt;0),S16/12)*IF($D16&lt;&gt;"",S$12,1)*IF($E16&lt;&gt;"",S$10,1)*S4,2)</f>
        <v>0</v>
      </c>
      <c r="T54" s="592">
        <f t="shared" si="27"/>
        <v>0</v>
      </c>
      <c r="U54" s="592">
        <f t="shared" si="27"/>
        <v>0</v>
      </c>
      <c r="V54" s="592">
        <f t="shared" si="27"/>
        <v>0</v>
      </c>
      <c r="W54" s="592">
        <f t="shared" si="27"/>
        <v>0</v>
      </c>
      <c r="X54" s="592">
        <f t="shared" si="27"/>
        <v>0</v>
      </c>
      <c r="Y54" s="592">
        <f t="shared" si="27"/>
        <v>0</v>
      </c>
      <c r="Z54" s="592">
        <f t="shared" si="27"/>
        <v>0</v>
      </c>
      <c r="AA54" s="592">
        <f t="shared" si="27"/>
        <v>0</v>
      </c>
      <c r="AB54" s="592">
        <f t="shared" si="27"/>
        <v>0</v>
      </c>
      <c r="AC54" s="592">
        <f t="shared" si="27"/>
        <v>0</v>
      </c>
      <c r="AD54" s="592">
        <f t="shared" si="27"/>
        <v>0</v>
      </c>
      <c r="AE54" s="38">
        <f t="shared" si="21"/>
        <v>0</v>
      </c>
      <c r="AF54" s="27"/>
      <c r="AG54" s="27"/>
      <c r="AH54" s="27"/>
      <c r="AI54" s="27"/>
      <c r="AJ54" s="27"/>
      <c r="AK54" s="27"/>
    </row>
    <row r="55" spans="1:37">
      <c r="A55" s="231"/>
      <c r="B55" s="617">
        <f t="shared" si="7"/>
        <v>55</v>
      </c>
      <c r="C55" s="249">
        <f t="shared" si="18"/>
        <v>1</v>
      </c>
      <c r="D55" s="1">
        <f t="shared" si="18"/>
        <v>0</v>
      </c>
      <c r="E55" s="1">
        <f t="shared" si="18"/>
        <v>1</v>
      </c>
      <c r="F55" s="51" t="s">
        <v>185</v>
      </c>
      <c r="G55" s="200">
        <f t="shared" ref="G55:R55" si="28">IF(G7="Ja",0,ROUND(IF(AND(G$12&gt;0,G17&gt;0),G17/12)*IF($D17&lt;&gt;"",G$12,1)*IF($E17&lt;&gt;"",G$10,1)*G4,2))</f>
        <v>0</v>
      </c>
      <c r="H55" s="200">
        <f t="shared" si="28"/>
        <v>0</v>
      </c>
      <c r="I55" s="200">
        <f t="shared" si="28"/>
        <v>0</v>
      </c>
      <c r="J55" s="200">
        <f t="shared" si="28"/>
        <v>0</v>
      </c>
      <c r="K55" s="200">
        <f t="shared" si="28"/>
        <v>0</v>
      </c>
      <c r="L55" s="200">
        <f t="shared" si="28"/>
        <v>0</v>
      </c>
      <c r="M55" s="200">
        <f t="shared" si="28"/>
        <v>0</v>
      </c>
      <c r="N55" s="200">
        <f t="shared" si="28"/>
        <v>0</v>
      </c>
      <c r="O55" s="200">
        <f t="shared" si="28"/>
        <v>0</v>
      </c>
      <c r="P55" s="200">
        <f t="shared" si="28"/>
        <v>0</v>
      </c>
      <c r="Q55" s="200">
        <f t="shared" si="28"/>
        <v>0</v>
      </c>
      <c r="R55" s="200">
        <f t="shared" si="28"/>
        <v>0</v>
      </c>
      <c r="S55" s="592">
        <f t="shared" ref="S55:AD55" si="29">ROUND(IF(AND(S$12&gt;0,S17&gt;0),S17/12)*IF($D17&lt;&gt;"",S$12,1)*IF($E17&lt;&gt;"",S$10,1)*S4,2)</f>
        <v>0</v>
      </c>
      <c r="T55" s="592">
        <f t="shared" si="29"/>
        <v>0</v>
      </c>
      <c r="U55" s="592">
        <f t="shared" si="29"/>
        <v>0</v>
      </c>
      <c r="V55" s="592">
        <f t="shared" si="29"/>
        <v>0</v>
      </c>
      <c r="W55" s="592">
        <f t="shared" si="29"/>
        <v>0</v>
      </c>
      <c r="X55" s="592">
        <f t="shared" si="29"/>
        <v>0</v>
      </c>
      <c r="Y55" s="592">
        <f t="shared" si="29"/>
        <v>0</v>
      </c>
      <c r="Z55" s="592">
        <f t="shared" si="29"/>
        <v>0</v>
      </c>
      <c r="AA55" s="592">
        <f t="shared" si="29"/>
        <v>0</v>
      </c>
      <c r="AB55" s="592">
        <f t="shared" si="29"/>
        <v>0</v>
      </c>
      <c r="AC55" s="592">
        <f t="shared" si="29"/>
        <v>0</v>
      </c>
      <c r="AD55" s="592">
        <f t="shared" si="29"/>
        <v>0</v>
      </c>
      <c r="AE55" s="38">
        <f t="shared" si="21"/>
        <v>0</v>
      </c>
      <c r="AF55" s="27"/>
      <c r="AG55" s="27"/>
      <c r="AH55" s="27"/>
      <c r="AI55" s="27"/>
      <c r="AJ55" s="27"/>
      <c r="AK55" s="27"/>
    </row>
    <row r="56" spans="1:37">
      <c r="A56" s="231"/>
      <c r="B56" s="617">
        <f t="shared" si="7"/>
        <v>56</v>
      </c>
      <c r="C56" s="249">
        <f t="shared" si="18"/>
        <v>1</v>
      </c>
      <c r="D56" s="1">
        <f t="shared" si="18"/>
        <v>0</v>
      </c>
      <c r="E56" s="1">
        <f t="shared" si="18"/>
        <v>1</v>
      </c>
      <c r="F56" s="51" t="s">
        <v>57</v>
      </c>
      <c r="G56" s="200">
        <f t="shared" ref="G56:R56" si="30">IF(G7="Ja",0,ROUND(IF(AND(G$12&gt;0,G18&gt;0),G18/12)*IF($D18&lt;&gt;"",G$12,1)*IF($E18&lt;&gt;"",G$10,1)*G4,2))</f>
        <v>0</v>
      </c>
      <c r="H56" s="200">
        <f t="shared" si="30"/>
        <v>0</v>
      </c>
      <c r="I56" s="200">
        <f t="shared" si="30"/>
        <v>0</v>
      </c>
      <c r="J56" s="200">
        <f t="shared" si="30"/>
        <v>0</v>
      </c>
      <c r="K56" s="200">
        <f t="shared" si="30"/>
        <v>0</v>
      </c>
      <c r="L56" s="200">
        <f t="shared" si="30"/>
        <v>0</v>
      </c>
      <c r="M56" s="200">
        <f t="shared" si="30"/>
        <v>0</v>
      </c>
      <c r="N56" s="200">
        <f t="shared" si="30"/>
        <v>0</v>
      </c>
      <c r="O56" s="200">
        <f t="shared" si="30"/>
        <v>0</v>
      </c>
      <c r="P56" s="200">
        <f t="shared" si="30"/>
        <v>0</v>
      </c>
      <c r="Q56" s="200">
        <f t="shared" si="30"/>
        <v>0</v>
      </c>
      <c r="R56" s="200">
        <f t="shared" si="30"/>
        <v>0</v>
      </c>
      <c r="S56" s="592">
        <f t="shared" ref="S56:AD56" si="31">ROUND(IF(AND(S$12&gt;0,S18&gt;0),S18/12)*IF($D18&lt;&gt;"",S$12,1)*IF($E18&lt;&gt;"",S$10,1)*S4,2)</f>
        <v>0</v>
      </c>
      <c r="T56" s="592">
        <f t="shared" si="31"/>
        <v>0</v>
      </c>
      <c r="U56" s="592">
        <f t="shared" si="31"/>
        <v>0</v>
      </c>
      <c r="V56" s="592">
        <f t="shared" si="31"/>
        <v>0</v>
      </c>
      <c r="W56" s="592">
        <f t="shared" si="31"/>
        <v>0</v>
      </c>
      <c r="X56" s="592">
        <f t="shared" si="31"/>
        <v>0</v>
      </c>
      <c r="Y56" s="592">
        <f t="shared" si="31"/>
        <v>0</v>
      </c>
      <c r="Z56" s="592">
        <f t="shared" si="31"/>
        <v>0</v>
      </c>
      <c r="AA56" s="592">
        <f t="shared" si="31"/>
        <v>0</v>
      </c>
      <c r="AB56" s="592">
        <f t="shared" si="31"/>
        <v>0</v>
      </c>
      <c r="AC56" s="592">
        <f t="shared" si="31"/>
        <v>0</v>
      </c>
      <c r="AD56" s="592">
        <f t="shared" si="31"/>
        <v>0</v>
      </c>
      <c r="AE56" s="38">
        <f t="shared" si="21"/>
        <v>0</v>
      </c>
      <c r="AF56" s="27"/>
      <c r="AG56" s="27"/>
      <c r="AH56" s="27"/>
      <c r="AI56" s="27"/>
      <c r="AJ56" s="27"/>
      <c r="AK56" s="27"/>
    </row>
    <row r="57" spans="1:37">
      <c r="A57" s="231"/>
      <c r="B57" s="617">
        <f t="shared" si="7"/>
        <v>57</v>
      </c>
      <c r="C57" s="249">
        <f t="shared" si="18"/>
        <v>1</v>
      </c>
      <c r="D57" s="1">
        <f t="shared" si="18"/>
        <v>0</v>
      </c>
      <c r="E57" s="1">
        <f t="shared" si="18"/>
        <v>1</v>
      </c>
      <c r="F57" s="51" t="s">
        <v>58</v>
      </c>
      <c r="G57" s="200">
        <f t="shared" ref="G57:R57" si="32">IF(G7="Ja",0,ROUND(IF(AND(G$12&gt;0,G19&gt;0),G19/12)*IF($D19&lt;&gt;"",G$12,1)*IF($E19&lt;&gt;"",G$10,1)*G4,2))</f>
        <v>0</v>
      </c>
      <c r="H57" s="200">
        <f t="shared" si="32"/>
        <v>0</v>
      </c>
      <c r="I57" s="200">
        <f t="shared" si="32"/>
        <v>0</v>
      </c>
      <c r="J57" s="200">
        <f t="shared" si="32"/>
        <v>0</v>
      </c>
      <c r="K57" s="200">
        <f t="shared" si="32"/>
        <v>0</v>
      </c>
      <c r="L57" s="200">
        <f t="shared" si="32"/>
        <v>0</v>
      </c>
      <c r="M57" s="200">
        <f t="shared" si="32"/>
        <v>0</v>
      </c>
      <c r="N57" s="200">
        <f t="shared" si="32"/>
        <v>0</v>
      </c>
      <c r="O57" s="200">
        <f t="shared" si="32"/>
        <v>0</v>
      </c>
      <c r="P57" s="200">
        <f t="shared" si="32"/>
        <v>0</v>
      </c>
      <c r="Q57" s="200">
        <f t="shared" si="32"/>
        <v>0</v>
      </c>
      <c r="R57" s="200">
        <f t="shared" si="32"/>
        <v>0</v>
      </c>
      <c r="S57" s="592">
        <f t="shared" ref="S57:AD57" si="33">ROUND(IF(AND(S$12&gt;0,S19&gt;0),S19/12)*IF($D19&lt;&gt;"",S$12,1)*IF($E19&lt;&gt;"",S$10,1)*S4,2)</f>
        <v>0</v>
      </c>
      <c r="T57" s="592">
        <f t="shared" si="33"/>
        <v>0</v>
      </c>
      <c r="U57" s="592">
        <f t="shared" si="33"/>
        <v>0</v>
      </c>
      <c r="V57" s="592">
        <f t="shared" si="33"/>
        <v>0</v>
      </c>
      <c r="W57" s="592">
        <f t="shared" si="33"/>
        <v>0</v>
      </c>
      <c r="X57" s="592">
        <f t="shared" si="33"/>
        <v>0</v>
      </c>
      <c r="Y57" s="592">
        <f t="shared" si="33"/>
        <v>0</v>
      </c>
      <c r="Z57" s="592">
        <f t="shared" si="33"/>
        <v>0</v>
      </c>
      <c r="AA57" s="592">
        <f t="shared" si="33"/>
        <v>0</v>
      </c>
      <c r="AB57" s="592">
        <f t="shared" si="33"/>
        <v>0</v>
      </c>
      <c r="AC57" s="592">
        <f t="shared" si="33"/>
        <v>0</v>
      </c>
      <c r="AD57" s="592">
        <f t="shared" si="33"/>
        <v>0</v>
      </c>
      <c r="AE57" s="38">
        <f t="shared" si="21"/>
        <v>0</v>
      </c>
      <c r="AF57" s="27"/>
      <c r="AG57" s="27"/>
      <c r="AH57" s="27"/>
      <c r="AI57" s="27"/>
      <c r="AJ57" s="27"/>
      <c r="AK57" s="27"/>
    </row>
    <row r="58" spans="1:37">
      <c r="A58" s="231"/>
      <c r="B58" s="617">
        <f t="shared" si="7"/>
        <v>58</v>
      </c>
      <c r="C58" s="249">
        <f t="shared" si="18"/>
        <v>1</v>
      </c>
      <c r="D58" s="1">
        <f t="shared" si="18"/>
        <v>1</v>
      </c>
      <c r="E58" s="1">
        <f t="shared" si="18"/>
        <v>1</v>
      </c>
      <c r="F58" s="51" t="s">
        <v>59</v>
      </c>
      <c r="G58" s="200">
        <f t="shared" ref="G58:R58" si="34">IF(G7="Ja",0,ROUND(IF(AND(G$12&gt;0,G20&gt;0),G20/12)*IF($D20&lt;&gt;"",G$12,1)*IF($E20&lt;&gt;"",G$10,1)*G4,2))</f>
        <v>0</v>
      </c>
      <c r="H58" s="200">
        <f t="shared" si="34"/>
        <v>0</v>
      </c>
      <c r="I58" s="200">
        <f t="shared" si="34"/>
        <v>0</v>
      </c>
      <c r="J58" s="200">
        <f t="shared" si="34"/>
        <v>0</v>
      </c>
      <c r="K58" s="200">
        <f t="shared" si="34"/>
        <v>0</v>
      </c>
      <c r="L58" s="200">
        <f t="shared" si="34"/>
        <v>0</v>
      </c>
      <c r="M58" s="200">
        <f t="shared" si="34"/>
        <v>0</v>
      </c>
      <c r="N58" s="200">
        <f t="shared" si="34"/>
        <v>0</v>
      </c>
      <c r="O58" s="200">
        <f t="shared" si="34"/>
        <v>0</v>
      </c>
      <c r="P58" s="200">
        <f t="shared" si="34"/>
        <v>0</v>
      </c>
      <c r="Q58" s="200">
        <f t="shared" si="34"/>
        <v>0</v>
      </c>
      <c r="R58" s="200">
        <f t="shared" si="34"/>
        <v>0</v>
      </c>
      <c r="S58" s="592">
        <f t="shared" ref="S58:AD58" si="35">ROUND(IF(AND(S$12&gt;0,S20&gt;0),S20/12)*IF($D20&lt;&gt;"",S$12,1)*IF($E20&lt;&gt;"",S$10,1)*S4,2)</f>
        <v>0</v>
      </c>
      <c r="T58" s="592">
        <f t="shared" si="35"/>
        <v>0</v>
      </c>
      <c r="U58" s="592">
        <f t="shared" si="35"/>
        <v>0</v>
      </c>
      <c r="V58" s="592">
        <f t="shared" si="35"/>
        <v>0</v>
      </c>
      <c r="W58" s="592">
        <f t="shared" si="35"/>
        <v>0</v>
      </c>
      <c r="X58" s="592">
        <f t="shared" si="35"/>
        <v>0</v>
      </c>
      <c r="Y58" s="592">
        <f t="shared" si="35"/>
        <v>0</v>
      </c>
      <c r="Z58" s="592">
        <f t="shared" si="35"/>
        <v>0</v>
      </c>
      <c r="AA58" s="592">
        <f t="shared" si="35"/>
        <v>0</v>
      </c>
      <c r="AB58" s="592">
        <f t="shared" si="35"/>
        <v>0</v>
      </c>
      <c r="AC58" s="592">
        <f t="shared" si="35"/>
        <v>0</v>
      </c>
      <c r="AD58" s="592">
        <f t="shared" si="35"/>
        <v>0</v>
      </c>
      <c r="AE58" s="38">
        <f t="shared" si="21"/>
        <v>0</v>
      </c>
      <c r="AF58" s="27"/>
      <c r="AG58" s="27"/>
      <c r="AH58" s="27"/>
      <c r="AI58" s="27"/>
      <c r="AJ58" s="27"/>
      <c r="AK58" s="27"/>
    </row>
    <row r="59" spans="1:37">
      <c r="A59" s="231"/>
      <c r="B59" s="617">
        <f t="shared" si="7"/>
        <v>59</v>
      </c>
      <c r="C59" s="249">
        <f t="shared" si="18"/>
        <v>1</v>
      </c>
      <c r="D59" s="1">
        <f t="shared" si="18"/>
        <v>1</v>
      </c>
      <c r="E59" s="1">
        <f t="shared" si="18"/>
        <v>1</v>
      </c>
      <c r="F59" s="51" t="s">
        <v>60</v>
      </c>
      <c r="G59" s="200">
        <f t="shared" ref="G59:R59" si="36">IF(G7="Ja",0,ROUND(IF(AND(G$12&gt;0,G21&gt;0),G21/12)*IF($D21&lt;&gt;"",G$12,1)*IF($E21&lt;&gt;"",G$10,1)*G4,2))</f>
        <v>0</v>
      </c>
      <c r="H59" s="200">
        <f t="shared" si="36"/>
        <v>0</v>
      </c>
      <c r="I59" s="200">
        <f t="shared" si="36"/>
        <v>0</v>
      </c>
      <c r="J59" s="200">
        <f t="shared" si="36"/>
        <v>0</v>
      </c>
      <c r="K59" s="200">
        <f t="shared" si="36"/>
        <v>0</v>
      </c>
      <c r="L59" s="200">
        <f t="shared" si="36"/>
        <v>0</v>
      </c>
      <c r="M59" s="200">
        <f t="shared" si="36"/>
        <v>0</v>
      </c>
      <c r="N59" s="200">
        <f t="shared" si="36"/>
        <v>0</v>
      </c>
      <c r="O59" s="200">
        <f t="shared" si="36"/>
        <v>0</v>
      </c>
      <c r="P59" s="200">
        <f t="shared" si="36"/>
        <v>0</v>
      </c>
      <c r="Q59" s="200">
        <f t="shared" si="36"/>
        <v>0</v>
      </c>
      <c r="R59" s="200">
        <f t="shared" si="36"/>
        <v>0</v>
      </c>
      <c r="S59" s="592">
        <f t="shared" ref="S59:AD59" si="37">ROUND(IF(AND(S$12&gt;0,S21&gt;0),S21/12)*IF($D21&lt;&gt;"",S$12,1)*IF($E21&lt;&gt;"",S$10,1)*S4,2)</f>
        <v>0</v>
      </c>
      <c r="T59" s="592">
        <f t="shared" si="37"/>
        <v>0</v>
      </c>
      <c r="U59" s="592">
        <f t="shared" si="37"/>
        <v>0</v>
      </c>
      <c r="V59" s="592">
        <f t="shared" si="37"/>
        <v>0</v>
      </c>
      <c r="W59" s="592">
        <f t="shared" si="37"/>
        <v>0</v>
      </c>
      <c r="X59" s="592">
        <f t="shared" si="37"/>
        <v>0</v>
      </c>
      <c r="Y59" s="592">
        <f t="shared" si="37"/>
        <v>0</v>
      </c>
      <c r="Z59" s="592">
        <f t="shared" si="37"/>
        <v>0</v>
      </c>
      <c r="AA59" s="592">
        <f t="shared" si="37"/>
        <v>0</v>
      </c>
      <c r="AB59" s="592">
        <f t="shared" si="37"/>
        <v>0</v>
      </c>
      <c r="AC59" s="592">
        <f t="shared" si="37"/>
        <v>0</v>
      </c>
      <c r="AD59" s="592">
        <f t="shared" si="37"/>
        <v>0</v>
      </c>
      <c r="AE59" s="38">
        <f t="shared" si="21"/>
        <v>0</v>
      </c>
      <c r="AF59" s="27"/>
      <c r="AG59" s="27"/>
      <c r="AH59" s="27"/>
      <c r="AI59" s="27"/>
      <c r="AJ59" s="27"/>
      <c r="AK59" s="27"/>
    </row>
    <row r="60" spans="1:37">
      <c r="A60" s="231"/>
      <c r="B60" s="617">
        <f t="shared" si="7"/>
        <v>60</v>
      </c>
      <c r="C60" s="249">
        <f t="shared" si="18"/>
        <v>1</v>
      </c>
      <c r="D60" s="1">
        <f t="shared" si="18"/>
        <v>1</v>
      </c>
      <c r="E60" s="1">
        <f t="shared" si="18"/>
        <v>1</v>
      </c>
      <c r="F60" s="51" t="s">
        <v>61</v>
      </c>
      <c r="G60" s="200">
        <f t="shared" ref="G60:R60" si="38">IF(G7="Ja",0,ROUND(IF(AND(G$12&gt;0,G22&gt;0),G22/12)*IF($D22&lt;&gt;"",G$12,1)*IF($E22&lt;&gt;"",G$10,1)*G$4,2))</f>
        <v>0</v>
      </c>
      <c r="H60" s="200">
        <f t="shared" si="38"/>
        <v>0</v>
      </c>
      <c r="I60" s="200">
        <f t="shared" si="38"/>
        <v>0</v>
      </c>
      <c r="J60" s="200">
        <f t="shared" si="38"/>
        <v>0</v>
      </c>
      <c r="K60" s="200">
        <f t="shared" si="38"/>
        <v>0</v>
      </c>
      <c r="L60" s="200">
        <f t="shared" si="38"/>
        <v>0</v>
      </c>
      <c r="M60" s="200">
        <f t="shared" si="38"/>
        <v>0</v>
      </c>
      <c r="N60" s="200">
        <f t="shared" si="38"/>
        <v>0</v>
      </c>
      <c r="O60" s="200">
        <f t="shared" si="38"/>
        <v>0</v>
      </c>
      <c r="P60" s="200">
        <f t="shared" si="38"/>
        <v>0</v>
      </c>
      <c r="Q60" s="200">
        <f t="shared" si="38"/>
        <v>0</v>
      </c>
      <c r="R60" s="200">
        <f t="shared" si="38"/>
        <v>0</v>
      </c>
      <c r="S60" s="592">
        <f t="shared" ref="S60:AD61" si="39">ROUND(IF(AND(S$12&gt;0,S22&gt;0),S22/12)*IF($D22&lt;&gt;"",S$12,1)*IF($E22&lt;&gt;"",S$10,1)*S$4,2)</f>
        <v>0</v>
      </c>
      <c r="T60" s="592">
        <f t="shared" si="39"/>
        <v>0</v>
      </c>
      <c r="U60" s="592">
        <f t="shared" si="39"/>
        <v>0</v>
      </c>
      <c r="V60" s="592">
        <f t="shared" si="39"/>
        <v>0</v>
      </c>
      <c r="W60" s="592">
        <f t="shared" si="39"/>
        <v>0</v>
      </c>
      <c r="X60" s="592">
        <f t="shared" si="39"/>
        <v>0</v>
      </c>
      <c r="Y60" s="592">
        <f t="shared" si="39"/>
        <v>0</v>
      </c>
      <c r="Z60" s="592">
        <f t="shared" si="39"/>
        <v>0</v>
      </c>
      <c r="AA60" s="592">
        <f t="shared" si="39"/>
        <v>0</v>
      </c>
      <c r="AB60" s="592">
        <f t="shared" si="39"/>
        <v>0</v>
      </c>
      <c r="AC60" s="592">
        <f t="shared" si="39"/>
        <v>0</v>
      </c>
      <c r="AD60" s="592">
        <f t="shared" si="39"/>
        <v>0</v>
      </c>
      <c r="AE60" s="38">
        <f t="shared" si="21"/>
        <v>0</v>
      </c>
      <c r="AF60" s="27"/>
      <c r="AG60" s="27"/>
      <c r="AH60" s="27"/>
      <c r="AI60" s="27"/>
      <c r="AJ60" s="27"/>
      <c r="AK60" s="27"/>
    </row>
    <row r="61" spans="1:37">
      <c r="A61" s="231"/>
      <c r="B61" s="617">
        <f t="shared" si="7"/>
        <v>61</v>
      </c>
      <c r="C61" s="249">
        <f t="shared" si="18"/>
        <v>1</v>
      </c>
      <c r="D61" s="1">
        <f t="shared" si="18"/>
        <v>1</v>
      </c>
      <c r="E61" s="1">
        <f t="shared" si="18"/>
        <v>1</v>
      </c>
      <c r="F61" s="51" t="s">
        <v>130</v>
      </c>
      <c r="G61" s="200">
        <f t="shared" ref="G61:R61" si="40">IF(G7="Ja",0,ROUND(IF(AND(G$12&gt;0,G23&gt;0),G23/12)*IF($D23&lt;&gt;"",G$12,1)*IF($E23&lt;&gt;"",G$10,1)*G$4,2))</f>
        <v>0</v>
      </c>
      <c r="H61" s="200">
        <f t="shared" si="40"/>
        <v>0</v>
      </c>
      <c r="I61" s="200">
        <f t="shared" si="40"/>
        <v>0</v>
      </c>
      <c r="J61" s="200">
        <f t="shared" si="40"/>
        <v>0</v>
      </c>
      <c r="K61" s="200">
        <f t="shared" si="40"/>
        <v>0</v>
      </c>
      <c r="L61" s="200">
        <f t="shared" si="40"/>
        <v>0</v>
      </c>
      <c r="M61" s="200">
        <f t="shared" si="40"/>
        <v>0</v>
      </c>
      <c r="N61" s="200">
        <f t="shared" si="40"/>
        <v>0</v>
      </c>
      <c r="O61" s="200">
        <f t="shared" si="40"/>
        <v>0</v>
      </c>
      <c r="P61" s="200">
        <f t="shared" si="40"/>
        <v>0</v>
      </c>
      <c r="Q61" s="200">
        <f t="shared" si="40"/>
        <v>0</v>
      </c>
      <c r="R61" s="200">
        <f t="shared" si="40"/>
        <v>0</v>
      </c>
      <c r="S61" s="592">
        <f t="shared" si="39"/>
        <v>0</v>
      </c>
      <c r="T61" s="592">
        <f t="shared" si="39"/>
        <v>0</v>
      </c>
      <c r="U61" s="592">
        <f t="shared" si="39"/>
        <v>0</v>
      </c>
      <c r="V61" s="592">
        <f t="shared" si="39"/>
        <v>0</v>
      </c>
      <c r="W61" s="592">
        <f t="shared" si="39"/>
        <v>0</v>
      </c>
      <c r="X61" s="592">
        <f t="shared" si="39"/>
        <v>0</v>
      </c>
      <c r="Y61" s="592">
        <f t="shared" si="39"/>
        <v>0</v>
      </c>
      <c r="Z61" s="592">
        <f t="shared" si="39"/>
        <v>0</v>
      </c>
      <c r="AA61" s="592">
        <f t="shared" si="39"/>
        <v>0</v>
      </c>
      <c r="AB61" s="592">
        <f t="shared" si="39"/>
        <v>0</v>
      </c>
      <c r="AC61" s="592">
        <f t="shared" si="39"/>
        <v>0</v>
      </c>
      <c r="AD61" s="592">
        <f t="shared" si="39"/>
        <v>0</v>
      </c>
      <c r="AE61" s="38">
        <f t="shared" si="21"/>
        <v>0</v>
      </c>
      <c r="AF61" s="27"/>
      <c r="AG61" s="27"/>
      <c r="AH61" s="27"/>
      <c r="AI61" s="27"/>
      <c r="AJ61" s="27"/>
      <c r="AK61" s="27"/>
    </row>
    <row r="62" spans="1:37">
      <c r="A62" s="231"/>
      <c r="B62" s="617">
        <f t="shared" si="7"/>
        <v>62</v>
      </c>
      <c r="C62" s="249">
        <v>1</v>
      </c>
      <c r="D62" s="1"/>
      <c r="E62" s="1"/>
      <c r="F62" s="51" t="s">
        <v>294</v>
      </c>
      <c r="G62" s="200">
        <f>IF(G8="Ja",(SUM(G51:G61)*0.8%),0)</f>
        <v>0</v>
      </c>
      <c r="H62" s="200">
        <f t="shared" ref="H62:R62" si="41">IF(H8="Ja",(SUM(H51:H61)*0.8%),0)</f>
        <v>0</v>
      </c>
      <c r="I62" s="200">
        <f t="shared" si="41"/>
        <v>0</v>
      </c>
      <c r="J62" s="200">
        <f t="shared" si="41"/>
        <v>0</v>
      </c>
      <c r="K62" s="200">
        <f t="shared" si="41"/>
        <v>0</v>
      </c>
      <c r="L62" s="200">
        <f t="shared" si="41"/>
        <v>0</v>
      </c>
      <c r="M62" s="200">
        <f t="shared" si="41"/>
        <v>0</v>
      </c>
      <c r="N62" s="200">
        <f t="shared" si="41"/>
        <v>0</v>
      </c>
      <c r="O62" s="200">
        <f t="shared" si="41"/>
        <v>0</v>
      </c>
      <c r="P62" s="200">
        <f t="shared" si="41"/>
        <v>0</v>
      </c>
      <c r="Q62" s="200">
        <f t="shared" si="41"/>
        <v>0</v>
      </c>
      <c r="R62" s="200">
        <f t="shared" si="41"/>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2">IF(H7="Ja",0,ROUND(IF(AND(H$12&gt;0,H24&gt;0),H24)*IF($D24&lt;&gt;"",H$12,1)*IF($E24&lt;&gt;"",H$10,1),2))</f>
        <v>0</v>
      </c>
      <c r="I63" s="200">
        <f t="shared" si="42"/>
        <v>0</v>
      </c>
      <c r="J63" s="200">
        <f t="shared" si="42"/>
        <v>0</v>
      </c>
      <c r="K63" s="200">
        <f t="shared" si="42"/>
        <v>0</v>
      </c>
      <c r="L63" s="200">
        <f t="shared" si="42"/>
        <v>0</v>
      </c>
      <c r="M63" s="200">
        <f t="shared" si="42"/>
        <v>0</v>
      </c>
      <c r="N63" s="200">
        <f t="shared" si="42"/>
        <v>0</v>
      </c>
      <c r="O63" s="200">
        <f t="shared" si="42"/>
        <v>0</v>
      </c>
      <c r="P63" s="200">
        <f t="shared" si="42"/>
        <v>0</v>
      </c>
      <c r="Q63" s="200">
        <f t="shared" si="42"/>
        <v>0</v>
      </c>
      <c r="R63" s="200">
        <f t="shared" si="42"/>
        <v>0</v>
      </c>
      <c r="S63" s="592">
        <f t="shared" ref="S63:AD64" si="43">ROUND(IF(AND(S$12&gt;0,S24&gt;0),S24)*IF($D24&lt;&gt;"",S$12,1)*IF($E24&lt;&gt;"",S$10,1)*S$4,2)</f>
        <v>0</v>
      </c>
      <c r="T63" s="592">
        <f t="shared" si="43"/>
        <v>0</v>
      </c>
      <c r="U63" s="592">
        <f t="shared" si="43"/>
        <v>0</v>
      </c>
      <c r="V63" s="592">
        <f t="shared" si="43"/>
        <v>0</v>
      </c>
      <c r="W63" s="592">
        <f t="shared" si="43"/>
        <v>0</v>
      </c>
      <c r="X63" s="592">
        <f t="shared" si="43"/>
        <v>0</v>
      </c>
      <c r="Y63" s="592">
        <f t="shared" si="43"/>
        <v>0</v>
      </c>
      <c r="Z63" s="592">
        <f t="shared" si="43"/>
        <v>0</v>
      </c>
      <c r="AA63" s="592">
        <f t="shared" si="43"/>
        <v>0</v>
      </c>
      <c r="AB63" s="592">
        <f t="shared" si="43"/>
        <v>0</v>
      </c>
      <c r="AC63" s="592">
        <f t="shared" si="43"/>
        <v>0</v>
      </c>
      <c r="AD63" s="592">
        <f t="shared" si="43"/>
        <v>0</v>
      </c>
      <c r="AE63" s="38">
        <f t="shared" si="21"/>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4">IF(H7="Ja",0,ROUND(IF(AND(H$12&gt;0,H25&gt;0),H25)*IF($D25&lt;&gt;"",H$12,1)*IF($E25&lt;&gt;"",H$10,1)*H$4,2))</f>
        <v>0</v>
      </c>
      <c r="I64" s="200">
        <f t="shared" si="44"/>
        <v>0</v>
      </c>
      <c r="J64" s="200">
        <f t="shared" si="44"/>
        <v>0</v>
      </c>
      <c r="K64" s="200">
        <f t="shared" si="44"/>
        <v>0</v>
      </c>
      <c r="L64" s="200">
        <f t="shared" si="44"/>
        <v>0</v>
      </c>
      <c r="M64" s="200">
        <f t="shared" si="44"/>
        <v>0</v>
      </c>
      <c r="N64" s="200">
        <f t="shared" si="44"/>
        <v>0</v>
      </c>
      <c r="O64" s="200">
        <f t="shared" si="44"/>
        <v>0</v>
      </c>
      <c r="P64" s="200">
        <f t="shared" si="44"/>
        <v>0</v>
      </c>
      <c r="Q64" s="200">
        <f t="shared" si="44"/>
        <v>0</v>
      </c>
      <c r="R64" s="200">
        <f t="shared" si="44"/>
        <v>0</v>
      </c>
      <c r="S64" s="592">
        <f t="shared" si="43"/>
        <v>0</v>
      </c>
      <c r="T64" s="592">
        <f t="shared" si="43"/>
        <v>0</v>
      </c>
      <c r="U64" s="592">
        <f t="shared" si="43"/>
        <v>0</v>
      </c>
      <c r="V64" s="592">
        <f t="shared" si="43"/>
        <v>0</v>
      </c>
      <c r="W64" s="592">
        <f t="shared" si="43"/>
        <v>0</v>
      </c>
      <c r="X64" s="592">
        <f t="shared" si="43"/>
        <v>0</v>
      </c>
      <c r="Y64" s="592">
        <f t="shared" si="43"/>
        <v>0</v>
      </c>
      <c r="Z64" s="592">
        <f t="shared" si="43"/>
        <v>0</v>
      </c>
      <c r="AA64" s="592">
        <f t="shared" si="43"/>
        <v>0</v>
      </c>
      <c r="AB64" s="592">
        <f t="shared" si="43"/>
        <v>0</v>
      </c>
      <c r="AC64" s="592">
        <f t="shared" si="43"/>
        <v>0</v>
      </c>
      <c r="AD64" s="592">
        <f t="shared" si="43"/>
        <v>0</v>
      </c>
      <c r="AE64" s="38">
        <f t="shared" si="21"/>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5">-ROUND((MAX(0,MIN(T26,T27*1))+T30)*IF(T9="JA",4.62%,4.8%)*(T51+T52+H53+T54+T55+T56+T57+T58+T59+T60+T61+H62+T64)*T$4,2)</f>
        <v>0</v>
      </c>
      <c r="I65" s="201">
        <f t="shared" si="45"/>
        <v>0</v>
      </c>
      <c r="J65" s="201">
        <f t="shared" si="45"/>
        <v>0</v>
      </c>
      <c r="K65" s="201">
        <f t="shared" si="45"/>
        <v>0</v>
      </c>
      <c r="L65" s="201">
        <f t="shared" si="45"/>
        <v>0</v>
      </c>
      <c r="M65" s="201">
        <f t="shared" si="45"/>
        <v>0</v>
      </c>
      <c r="N65" s="201">
        <f t="shared" si="45"/>
        <v>0</v>
      </c>
      <c r="O65" s="201">
        <f t="shared" si="45"/>
        <v>0</v>
      </c>
      <c r="P65" s="201">
        <f t="shared" si="45"/>
        <v>0</v>
      </c>
      <c r="Q65" s="201">
        <f t="shared" si="45"/>
        <v>0</v>
      </c>
      <c r="R65" s="201">
        <f>-ROUND((MAX(0,MIN(AD26,AD27*1))+AD30)*IF(AD9="JA",4.62%,4.8%)*(AD51+AD52+R53+AD54+AD55+AD56+AD57+AD58+AD59+AD60+AD61+R62+AD64)*AD$4,2)</f>
        <v>0</v>
      </c>
      <c r="S65" s="593">
        <f t="shared" ref="S65:AD65" si="46">-ROUND((MAX(0,MIN(S26,S27*1))+S30)*IF(S9="JA",4.62%,4.8%)*(S51+S52+S54+S55+S56+S57+S58+S59+S60+S61+S64)*S$4,2)</f>
        <v>0</v>
      </c>
      <c r="T65" s="593">
        <f t="shared" si="46"/>
        <v>0</v>
      </c>
      <c r="U65" s="593">
        <f t="shared" si="46"/>
        <v>0</v>
      </c>
      <c r="V65" s="593">
        <f t="shared" si="46"/>
        <v>0</v>
      </c>
      <c r="W65" s="593">
        <f t="shared" si="46"/>
        <v>0</v>
      </c>
      <c r="X65" s="593">
        <f t="shared" si="46"/>
        <v>0</v>
      </c>
      <c r="Y65" s="593">
        <f t="shared" si="46"/>
        <v>0</v>
      </c>
      <c r="Z65" s="593">
        <f t="shared" si="46"/>
        <v>0</v>
      </c>
      <c r="AA65" s="593">
        <f t="shared" si="46"/>
        <v>0</v>
      </c>
      <c r="AB65" s="593">
        <f t="shared" si="46"/>
        <v>0</v>
      </c>
      <c r="AC65" s="593">
        <f t="shared" si="46"/>
        <v>0</v>
      </c>
      <c r="AD65" s="593">
        <f t="shared" si="46"/>
        <v>0</v>
      </c>
      <c r="AE65" s="38">
        <f t="shared" si="21"/>
        <v>0</v>
      </c>
      <c r="AF65" s="27"/>
      <c r="AG65" s="27"/>
      <c r="AH65" s="27"/>
      <c r="AI65" s="27"/>
      <c r="AJ65" s="27"/>
      <c r="AK65" s="27"/>
    </row>
    <row r="66" spans="1:37">
      <c r="A66" s="231"/>
      <c r="B66" s="617">
        <f t="shared" si="7"/>
        <v>66</v>
      </c>
      <c r="C66" s="249">
        <v>1</v>
      </c>
      <c r="D66" s="1"/>
      <c r="E66" s="1"/>
      <c r="F66" s="51" t="s">
        <v>263</v>
      </c>
      <c r="G66" s="201">
        <f>G28</f>
        <v>0</v>
      </c>
      <c r="H66" s="201">
        <f t="shared" ref="H66:R67" si="47">H28</f>
        <v>0</v>
      </c>
      <c r="I66" s="201">
        <f t="shared" si="47"/>
        <v>0</v>
      </c>
      <c r="J66" s="201">
        <f t="shared" si="47"/>
        <v>0</v>
      </c>
      <c r="K66" s="201">
        <f t="shared" si="47"/>
        <v>0</v>
      </c>
      <c r="L66" s="201">
        <f t="shared" si="47"/>
        <v>0</v>
      </c>
      <c r="M66" s="201">
        <f t="shared" si="47"/>
        <v>0</v>
      </c>
      <c r="N66" s="201">
        <f t="shared" si="47"/>
        <v>0</v>
      </c>
      <c r="O66" s="201">
        <f t="shared" si="47"/>
        <v>0</v>
      </c>
      <c r="P66" s="201">
        <f t="shared" si="47"/>
        <v>0</v>
      </c>
      <c r="Q66" s="201">
        <f t="shared" si="47"/>
        <v>0</v>
      </c>
      <c r="R66" s="201">
        <f t="shared" si="47"/>
        <v>0</v>
      </c>
      <c r="S66" s="593">
        <f>S28</f>
        <v>0</v>
      </c>
      <c r="T66" s="593">
        <f t="shared" ref="T66:AD67" si="48">T28</f>
        <v>0</v>
      </c>
      <c r="U66" s="593">
        <f t="shared" si="48"/>
        <v>0</v>
      </c>
      <c r="V66" s="593">
        <f t="shared" si="48"/>
        <v>0</v>
      </c>
      <c r="W66" s="593">
        <f t="shared" si="48"/>
        <v>0</v>
      </c>
      <c r="X66" s="593">
        <f t="shared" si="48"/>
        <v>0</v>
      </c>
      <c r="Y66" s="593">
        <f t="shared" si="48"/>
        <v>0</v>
      </c>
      <c r="Z66" s="593">
        <f t="shared" si="48"/>
        <v>0</v>
      </c>
      <c r="AA66" s="593">
        <f t="shared" si="48"/>
        <v>0</v>
      </c>
      <c r="AB66" s="593">
        <f t="shared" si="48"/>
        <v>0</v>
      </c>
      <c r="AC66" s="593">
        <f t="shared" si="48"/>
        <v>0</v>
      </c>
      <c r="AD66" s="593">
        <f t="shared" si="48"/>
        <v>0</v>
      </c>
      <c r="AE66" s="38">
        <f t="shared" si="21"/>
        <v>0</v>
      </c>
      <c r="AF66" s="27"/>
      <c r="AG66" s="27"/>
      <c r="AH66" s="27"/>
      <c r="AI66" s="27"/>
      <c r="AJ66" s="27"/>
      <c r="AK66" s="27"/>
    </row>
    <row r="67" spans="1:37">
      <c r="A67" s="231"/>
      <c r="B67" s="617">
        <f t="shared" si="7"/>
        <v>67</v>
      </c>
      <c r="C67" s="249"/>
      <c r="D67" s="1"/>
      <c r="E67" s="1"/>
      <c r="F67" s="51" t="s">
        <v>264</v>
      </c>
      <c r="G67" s="201">
        <f>G29</f>
        <v>0</v>
      </c>
      <c r="H67" s="201">
        <f>H29</f>
        <v>0</v>
      </c>
      <c r="I67" s="201">
        <f t="shared" si="47"/>
        <v>0</v>
      </c>
      <c r="J67" s="201">
        <f t="shared" si="47"/>
        <v>0</v>
      </c>
      <c r="K67" s="201">
        <f t="shared" si="47"/>
        <v>0</v>
      </c>
      <c r="L67" s="201">
        <f t="shared" si="47"/>
        <v>0</v>
      </c>
      <c r="M67" s="201">
        <f t="shared" si="47"/>
        <v>0</v>
      </c>
      <c r="N67" s="201">
        <f t="shared" si="47"/>
        <v>0</v>
      </c>
      <c r="O67" s="201">
        <f t="shared" si="47"/>
        <v>0</v>
      </c>
      <c r="P67" s="201">
        <f t="shared" si="47"/>
        <v>0</v>
      </c>
      <c r="Q67" s="201">
        <f t="shared" si="47"/>
        <v>0</v>
      </c>
      <c r="R67" s="201">
        <f t="shared" si="47"/>
        <v>0</v>
      </c>
      <c r="S67" s="593">
        <f>S29</f>
        <v>0</v>
      </c>
      <c r="T67" s="593">
        <f t="shared" si="48"/>
        <v>0</v>
      </c>
      <c r="U67" s="593">
        <f t="shared" si="48"/>
        <v>0</v>
      </c>
      <c r="V67" s="593">
        <f t="shared" si="48"/>
        <v>0</v>
      </c>
      <c r="W67" s="593">
        <f t="shared" si="48"/>
        <v>0</v>
      </c>
      <c r="X67" s="593">
        <f t="shared" si="48"/>
        <v>0</v>
      </c>
      <c r="Y67" s="593">
        <f t="shared" si="48"/>
        <v>0</v>
      </c>
      <c r="Z67" s="593">
        <f t="shared" si="48"/>
        <v>0</v>
      </c>
      <c r="AA67" s="593">
        <f t="shared" si="48"/>
        <v>0</v>
      </c>
      <c r="AB67" s="593">
        <f t="shared" si="48"/>
        <v>0</v>
      </c>
      <c r="AC67" s="593">
        <f t="shared" si="48"/>
        <v>0</v>
      </c>
      <c r="AD67" s="593">
        <f t="shared" si="48"/>
        <v>0</v>
      </c>
      <c r="AE67" s="38"/>
      <c r="AF67" s="27"/>
      <c r="AG67" s="27"/>
      <c r="AH67" s="27"/>
      <c r="AI67" s="27"/>
      <c r="AJ67" s="27"/>
      <c r="AK67" s="27"/>
    </row>
    <row r="68" spans="1:37">
      <c r="A68" s="231"/>
      <c r="B68" s="617">
        <f t="shared" si="7"/>
        <v>68</v>
      </c>
      <c r="C68" s="249"/>
      <c r="D68" s="1"/>
      <c r="E68" s="1"/>
      <c r="F68" s="51" t="s">
        <v>62</v>
      </c>
      <c r="G68" s="200">
        <f>SUM(G37:G46)</f>
        <v>0</v>
      </c>
      <c r="H68" s="200">
        <f t="shared" ref="H68:R68" si="49">SUM(H37:H46)</f>
        <v>0</v>
      </c>
      <c r="I68" s="200">
        <f t="shared" si="49"/>
        <v>0</v>
      </c>
      <c r="J68" s="200">
        <f t="shared" si="49"/>
        <v>0</v>
      </c>
      <c r="K68" s="200">
        <f t="shared" si="49"/>
        <v>0</v>
      </c>
      <c r="L68" s="200">
        <f t="shared" si="49"/>
        <v>0</v>
      </c>
      <c r="M68" s="200">
        <f t="shared" si="49"/>
        <v>0</v>
      </c>
      <c r="N68" s="200">
        <f t="shared" si="49"/>
        <v>0</v>
      </c>
      <c r="O68" s="200">
        <f t="shared" si="49"/>
        <v>0</v>
      </c>
      <c r="P68" s="200">
        <f t="shared" si="49"/>
        <v>0</v>
      </c>
      <c r="Q68" s="200">
        <f t="shared" si="49"/>
        <v>0</v>
      </c>
      <c r="R68" s="200">
        <f t="shared" si="49"/>
        <v>0</v>
      </c>
      <c r="S68" s="592">
        <f>SUM(S37:S46)</f>
        <v>0</v>
      </c>
      <c r="T68" s="592">
        <f t="shared" ref="T68:AD68" si="50">SUM(T37:T46)+MAX(T36*T10-8000,0)</f>
        <v>0</v>
      </c>
      <c r="U68" s="592">
        <f t="shared" si="50"/>
        <v>0</v>
      </c>
      <c r="V68" s="592">
        <f t="shared" si="50"/>
        <v>0</v>
      </c>
      <c r="W68" s="592">
        <f t="shared" si="50"/>
        <v>0</v>
      </c>
      <c r="X68" s="592">
        <f t="shared" si="50"/>
        <v>0</v>
      </c>
      <c r="Y68" s="592">
        <f t="shared" si="50"/>
        <v>0</v>
      </c>
      <c r="Z68" s="592">
        <f t="shared" si="50"/>
        <v>0</v>
      </c>
      <c r="AA68" s="592">
        <f t="shared" si="50"/>
        <v>0</v>
      </c>
      <c r="AB68" s="592">
        <f t="shared" si="50"/>
        <v>0</v>
      </c>
      <c r="AC68" s="592">
        <f t="shared" si="50"/>
        <v>0</v>
      </c>
      <c r="AD68" s="592">
        <f t="shared" si="50"/>
        <v>0</v>
      </c>
      <c r="AE68" s="38">
        <f t="shared" si="21"/>
        <v>0</v>
      </c>
      <c r="AF68" s="27"/>
      <c r="AG68" s="27"/>
      <c r="AH68" s="27"/>
      <c r="AI68" s="27"/>
      <c r="AJ68" s="27"/>
      <c r="AK68" s="27"/>
    </row>
    <row r="69" spans="1:37">
      <c r="A69" s="560"/>
      <c r="B69" s="617">
        <f t="shared" si="7"/>
        <v>69</v>
      </c>
      <c r="C69" s="259"/>
      <c r="D69" s="260"/>
      <c r="E69" s="260"/>
      <c r="F69" s="52" t="s">
        <v>275</v>
      </c>
      <c r="G69" s="561">
        <f>G33*$D$33</f>
        <v>0</v>
      </c>
      <c r="H69" s="561">
        <f t="shared" ref="H69:R69" si="51">H33*$D$33</f>
        <v>0</v>
      </c>
      <c r="I69" s="561">
        <f t="shared" si="51"/>
        <v>0</v>
      </c>
      <c r="J69" s="561">
        <f t="shared" si="51"/>
        <v>0</v>
      </c>
      <c r="K69" s="561">
        <f t="shared" si="51"/>
        <v>0</v>
      </c>
      <c r="L69" s="561">
        <f t="shared" si="51"/>
        <v>0</v>
      </c>
      <c r="M69" s="561">
        <f t="shared" si="51"/>
        <v>0</v>
      </c>
      <c r="N69" s="561">
        <f t="shared" si="51"/>
        <v>0</v>
      </c>
      <c r="O69" s="561">
        <f t="shared" si="51"/>
        <v>0</v>
      </c>
      <c r="P69" s="561">
        <f t="shared" si="51"/>
        <v>0</v>
      </c>
      <c r="Q69" s="561">
        <f t="shared" si="51"/>
        <v>0</v>
      </c>
      <c r="R69" s="561">
        <f t="shared" si="51"/>
        <v>0</v>
      </c>
      <c r="S69" s="594">
        <f>S33*$D$33</f>
        <v>0</v>
      </c>
      <c r="T69" s="594">
        <f t="shared" ref="T69:AD69" si="52">T33*$D$33</f>
        <v>0</v>
      </c>
      <c r="U69" s="594">
        <f t="shared" si="52"/>
        <v>0</v>
      </c>
      <c r="V69" s="594">
        <f t="shared" si="52"/>
        <v>0</v>
      </c>
      <c r="W69" s="594">
        <f t="shared" si="52"/>
        <v>0</v>
      </c>
      <c r="X69" s="594">
        <f t="shared" si="52"/>
        <v>0</v>
      </c>
      <c r="Y69" s="594">
        <f t="shared" si="52"/>
        <v>0</v>
      </c>
      <c r="Z69" s="594">
        <f t="shared" si="52"/>
        <v>0</v>
      </c>
      <c r="AA69" s="594">
        <f t="shared" si="52"/>
        <v>0</v>
      </c>
      <c r="AB69" s="594">
        <f t="shared" si="52"/>
        <v>0</v>
      </c>
      <c r="AC69" s="594">
        <f t="shared" si="52"/>
        <v>0</v>
      </c>
      <c r="AD69" s="594">
        <f t="shared" si="52"/>
        <v>0</v>
      </c>
      <c r="AE69" s="43"/>
      <c r="AF69" s="27"/>
      <c r="AG69" s="27"/>
      <c r="AH69" s="27"/>
      <c r="AI69" s="27"/>
      <c r="AJ69" s="27"/>
      <c r="AK69" s="27"/>
    </row>
    <row r="70" spans="1:37">
      <c r="A70" s="560"/>
      <c r="B70" s="617">
        <f t="shared" si="7"/>
        <v>70</v>
      </c>
      <c r="C70" s="259"/>
      <c r="D70" s="260"/>
      <c r="E70" s="260"/>
      <c r="F70" s="52" t="s">
        <v>276</v>
      </c>
      <c r="G70" s="561">
        <f>G34*$D$34</f>
        <v>0</v>
      </c>
      <c r="H70" s="561">
        <f t="shared" ref="H70:R70" si="53">H34*$D$34</f>
        <v>0</v>
      </c>
      <c r="I70" s="561">
        <f t="shared" si="53"/>
        <v>0</v>
      </c>
      <c r="J70" s="561">
        <f t="shared" si="53"/>
        <v>0</v>
      </c>
      <c r="K70" s="561">
        <f t="shared" si="53"/>
        <v>0</v>
      </c>
      <c r="L70" s="561">
        <f t="shared" si="53"/>
        <v>0</v>
      </c>
      <c r="M70" s="561">
        <f t="shared" si="53"/>
        <v>0</v>
      </c>
      <c r="N70" s="561">
        <f t="shared" si="53"/>
        <v>0</v>
      </c>
      <c r="O70" s="561">
        <f t="shared" si="53"/>
        <v>0</v>
      </c>
      <c r="P70" s="561">
        <f t="shared" si="53"/>
        <v>0</v>
      </c>
      <c r="Q70" s="561">
        <f t="shared" si="53"/>
        <v>0</v>
      </c>
      <c r="R70" s="561">
        <f t="shared" si="53"/>
        <v>0</v>
      </c>
      <c r="S70" s="594">
        <f>S34*$D$34</f>
        <v>0</v>
      </c>
      <c r="T70" s="594">
        <f t="shared" ref="T70:AD70" si="54">T34*$D$34</f>
        <v>0</v>
      </c>
      <c r="U70" s="594">
        <f t="shared" si="54"/>
        <v>0</v>
      </c>
      <c r="V70" s="594">
        <f t="shared" si="54"/>
        <v>0</v>
      </c>
      <c r="W70" s="594">
        <f t="shared" si="54"/>
        <v>0</v>
      </c>
      <c r="X70" s="594">
        <f t="shared" si="54"/>
        <v>0</v>
      </c>
      <c r="Y70" s="594">
        <f t="shared" si="54"/>
        <v>0</v>
      </c>
      <c r="Z70" s="594">
        <f t="shared" si="54"/>
        <v>0</v>
      </c>
      <c r="AA70" s="594">
        <f t="shared" si="54"/>
        <v>0</v>
      </c>
      <c r="AB70" s="594">
        <f t="shared" si="54"/>
        <v>0</v>
      </c>
      <c r="AC70" s="594">
        <f t="shared" si="54"/>
        <v>0</v>
      </c>
      <c r="AD70" s="594">
        <f t="shared" si="54"/>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5">IF(H35&gt;0,H35,0)</f>
        <v>0</v>
      </c>
      <c r="I71" s="202">
        <f t="shared" si="55"/>
        <v>0</v>
      </c>
      <c r="J71" s="202">
        <f t="shared" si="55"/>
        <v>0</v>
      </c>
      <c r="K71" s="202">
        <f t="shared" si="55"/>
        <v>0</v>
      </c>
      <c r="L71" s="202">
        <f t="shared" si="55"/>
        <v>0</v>
      </c>
      <c r="M71" s="202">
        <f t="shared" si="55"/>
        <v>0</v>
      </c>
      <c r="N71" s="202">
        <f t="shared" si="55"/>
        <v>0</v>
      </c>
      <c r="O71" s="202">
        <f t="shared" si="55"/>
        <v>0</v>
      </c>
      <c r="P71" s="202">
        <f t="shared" si="55"/>
        <v>0</v>
      </c>
      <c r="Q71" s="202">
        <f t="shared" si="55"/>
        <v>0</v>
      </c>
      <c r="R71" s="202">
        <f t="shared" si="55"/>
        <v>0</v>
      </c>
      <c r="S71" s="595">
        <f>IF(S35&gt;0,S35,0)</f>
        <v>0</v>
      </c>
      <c r="T71" s="595">
        <f t="shared" ref="T71:AD71" si="56">IF(T35&gt;0,T35,0)</f>
        <v>0</v>
      </c>
      <c r="U71" s="595">
        <f t="shared" si="56"/>
        <v>0</v>
      </c>
      <c r="V71" s="595">
        <f t="shared" si="56"/>
        <v>0</v>
      </c>
      <c r="W71" s="595">
        <f t="shared" si="56"/>
        <v>0</v>
      </c>
      <c r="X71" s="595">
        <f t="shared" si="56"/>
        <v>0</v>
      </c>
      <c r="Y71" s="595">
        <f t="shared" si="56"/>
        <v>0</v>
      </c>
      <c r="Z71" s="595">
        <f t="shared" si="56"/>
        <v>0</v>
      </c>
      <c r="AA71" s="595">
        <f t="shared" si="56"/>
        <v>0</v>
      </c>
      <c r="AB71" s="595">
        <f t="shared" si="56"/>
        <v>0</v>
      </c>
      <c r="AC71" s="595">
        <f t="shared" si="56"/>
        <v>0</v>
      </c>
      <c r="AD71" s="595">
        <f t="shared" si="56"/>
        <v>0</v>
      </c>
      <c r="AE71" s="39">
        <f t="shared" si="21"/>
        <v>0</v>
      </c>
      <c r="AF71" s="27"/>
      <c r="AG71" s="27"/>
      <c r="AH71" s="27"/>
      <c r="AI71" s="27"/>
      <c r="AJ71" s="27"/>
      <c r="AK71" s="27"/>
    </row>
    <row r="72" spans="1:37">
      <c r="A72" s="562"/>
      <c r="B72" s="617">
        <f t="shared" si="7"/>
        <v>72</v>
      </c>
      <c r="C72" s="563"/>
      <c r="D72" s="221"/>
      <c r="E72" s="221"/>
      <c r="F72" s="45" t="s">
        <v>279</v>
      </c>
      <c r="G72" s="202">
        <f t="shared" ref="G72:AD72" si="57">MIN(8000,G36*G10)</f>
        <v>0</v>
      </c>
      <c r="H72" s="202">
        <f t="shared" si="57"/>
        <v>0</v>
      </c>
      <c r="I72" s="202">
        <f t="shared" si="57"/>
        <v>0</v>
      </c>
      <c r="J72" s="202">
        <f t="shared" si="57"/>
        <v>0</v>
      </c>
      <c r="K72" s="202">
        <f t="shared" si="57"/>
        <v>0</v>
      </c>
      <c r="L72" s="202">
        <f t="shared" si="57"/>
        <v>0</v>
      </c>
      <c r="M72" s="202">
        <f t="shared" si="57"/>
        <v>0</v>
      </c>
      <c r="N72" s="202">
        <f t="shared" si="57"/>
        <v>0</v>
      </c>
      <c r="O72" s="202">
        <f t="shared" si="57"/>
        <v>0</v>
      </c>
      <c r="P72" s="202">
        <f t="shared" si="57"/>
        <v>0</v>
      </c>
      <c r="Q72" s="202">
        <f t="shared" si="57"/>
        <v>0</v>
      </c>
      <c r="R72" s="202">
        <f t="shared" si="57"/>
        <v>0</v>
      </c>
      <c r="S72" s="595">
        <f t="shared" si="57"/>
        <v>0</v>
      </c>
      <c r="T72" s="595">
        <f t="shared" si="57"/>
        <v>0</v>
      </c>
      <c r="U72" s="595">
        <f t="shared" si="57"/>
        <v>0</v>
      </c>
      <c r="V72" s="595">
        <f t="shared" si="57"/>
        <v>0</v>
      </c>
      <c r="W72" s="595">
        <f t="shared" si="57"/>
        <v>0</v>
      </c>
      <c r="X72" s="595">
        <f t="shared" si="57"/>
        <v>0</v>
      </c>
      <c r="Y72" s="595">
        <f t="shared" si="57"/>
        <v>0</v>
      </c>
      <c r="Z72" s="595">
        <f t="shared" si="57"/>
        <v>0</v>
      </c>
      <c r="AA72" s="595">
        <f t="shared" si="57"/>
        <v>0</v>
      </c>
      <c r="AB72" s="595">
        <f t="shared" si="57"/>
        <v>0</v>
      </c>
      <c r="AC72" s="595">
        <f t="shared" si="57"/>
        <v>0</v>
      </c>
      <c r="AD72" s="595">
        <f t="shared" si="57"/>
        <v>0</v>
      </c>
      <c r="AE72" s="565"/>
      <c r="AF72" s="27"/>
      <c r="AG72" s="27"/>
      <c r="AH72" s="27"/>
      <c r="AI72" s="27"/>
      <c r="AJ72" s="27"/>
      <c r="AK72" s="27"/>
    </row>
    <row r="73" spans="1:37">
      <c r="A73" s="562"/>
      <c r="B73" s="617">
        <f t="shared" ref="B73:B110" si="58">B72+1</f>
        <v>73</v>
      </c>
      <c r="C73" s="563"/>
      <c r="D73" s="221"/>
      <c r="E73" s="221"/>
      <c r="F73" s="45" t="s">
        <v>277</v>
      </c>
      <c r="G73" s="564">
        <f t="shared" ref="G73:AD73" si="59">IF(G36&gt;0,MAX(G36*G10-8000,0),0)</f>
        <v>0</v>
      </c>
      <c r="H73" s="564">
        <f t="shared" si="59"/>
        <v>0</v>
      </c>
      <c r="I73" s="564">
        <f t="shared" si="59"/>
        <v>0</v>
      </c>
      <c r="J73" s="564">
        <f t="shared" si="59"/>
        <v>0</v>
      </c>
      <c r="K73" s="564">
        <f t="shared" si="59"/>
        <v>0</v>
      </c>
      <c r="L73" s="564">
        <f t="shared" si="59"/>
        <v>0</v>
      </c>
      <c r="M73" s="564">
        <f t="shared" si="59"/>
        <v>0</v>
      </c>
      <c r="N73" s="564">
        <f t="shared" si="59"/>
        <v>0</v>
      </c>
      <c r="O73" s="564">
        <f t="shared" si="59"/>
        <v>0</v>
      </c>
      <c r="P73" s="564">
        <f t="shared" si="59"/>
        <v>0</v>
      </c>
      <c r="Q73" s="564">
        <f t="shared" si="59"/>
        <v>0</v>
      </c>
      <c r="R73" s="564">
        <f t="shared" si="59"/>
        <v>0</v>
      </c>
      <c r="S73" s="596">
        <f t="shared" si="59"/>
        <v>0</v>
      </c>
      <c r="T73" s="596">
        <f t="shared" si="59"/>
        <v>0</v>
      </c>
      <c r="U73" s="596">
        <f t="shared" si="59"/>
        <v>0</v>
      </c>
      <c r="V73" s="596">
        <f t="shared" si="59"/>
        <v>0</v>
      </c>
      <c r="W73" s="596">
        <f t="shared" si="59"/>
        <v>0</v>
      </c>
      <c r="X73" s="596">
        <f t="shared" si="59"/>
        <v>0</v>
      </c>
      <c r="Y73" s="596">
        <f t="shared" si="59"/>
        <v>0</v>
      </c>
      <c r="Z73" s="596">
        <f t="shared" si="59"/>
        <v>0</v>
      </c>
      <c r="AA73" s="596">
        <f t="shared" si="59"/>
        <v>0</v>
      </c>
      <c r="AB73" s="596">
        <f t="shared" si="59"/>
        <v>0</v>
      </c>
      <c r="AC73" s="596">
        <f t="shared" si="59"/>
        <v>0</v>
      </c>
      <c r="AD73" s="596">
        <f t="shared" si="59"/>
        <v>0</v>
      </c>
      <c r="AE73" s="565"/>
      <c r="AF73" s="27"/>
      <c r="AG73" s="27"/>
      <c r="AH73" s="27"/>
      <c r="AI73" s="27"/>
      <c r="AJ73" s="27"/>
      <c r="AK73" s="27"/>
    </row>
    <row r="74" spans="1:37">
      <c r="A74" s="229"/>
      <c r="B74" s="617">
        <f t="shared" si="58"/>
        <v>74</v>
      </c>
      <c r="C74" s="257"/>
      <c r="D74" s="258"/>
      <c r="E74" s="258"/>
      <c r="F74" s="21" t="s">
        <v>33</v>
      </c>
      <c r="G74" s="274">
        <f>SUM(G51:G73)</f>
        <v>0</v>
      </c>
      <c r="H74" s="274">
        <f>SUM(H51:H73)</f>
        <v>0</v>
      </c>
      <c r="I74" s="274">
        <f t="shared" ref="I74:AD74" si="60">SUM(I51:I73)</f>
        <v>0</v>
      </c>
      <c r="J74" s="274">
        <f t="shared" si="60"/>
        <v>0</v>
      </c>
      <c r="K74" s="274">
        <f t="shared" si="60"/>
        <v>0</v>
      </c>
      <c r="L74" s="274">
        <f t="shared" si="60"/>
        <v>0</v>
      </c>
      <c r="M74" s="274">
        <f t="shared" si="60"/>
        <v>0</v>
      </c>
      <c r="N74" s="274">
        <f t="shared" si="60"/>
        <v>0</v>
      </c>
      <c r="O74" s="274">
        <f t="shared" si="60"/>
        <v>0</v>
      </c>
      <c r="P74" s="274">
        <f t="shared" si="60"/>
        <v>0</v>
      </c>
      <c r="Q74" s="274">
        <f t="shared" si="60"/>
        <v>0</v>
      </c>
      <c r="R74" s="274">
        <f t="shared" si="60"/>
        <v>0</v>
      </c>
      <c r="S74" s="274">
        <f t="shared" si="60"/>
        <v>0</v>
      </c>
      <c r="T74" s="274">
        <f t="shared" si="60"/>
        <v>0</v>
      </c>
      <c r="U74" s="274">
        <f t="shared" si="60"/>
        <v>0</v>
      </c>
      <c r="V74" s="274">
        <f t="shared" si="60"/>
        <v>0</v>
      </c>
      <c r="W74" s="274">
        <f t="shared" si="60"/>
        <v>0</v>
      </c>
      <c r="X74" s="274">
        <f t="shared" si="60"/>
        <v>0</v>
      </c>
      <c r="Y74" s="274">
        <f t="shared" si="60"/>
        <v>0</v>
      </c>
      <c r="Z74" s="274">
        <f t="shared" si="60"/>
        <v>0</v>
      </c>
      <c r="AA74" s="274">
        <f t="shared" si="60"/>
        <v>0</v>
      </c>
      <c r="AB74" s="274">
        <f t="shared" si="60"/>
        <v>0</v>
      </c>
      <c r="AC74" s="274">
        <f t="shared" si="60"/>
        <v>0</v>
      </c>
      <c r="AD74" s="274">
        <f t="shared" si="60"/>
        <v>0</v>
      </c>
      <c r="AE74" s="23">
        <f t="shared" si="21"/>
        <v>0</v>
      </c>
      <c r="AF74" s="27"/>
      <c r="AG74" s="27"/>
      <c r="AH74" s="27"/>
      <c r="AI74" s="27"/>
      <c r="AJ74" s="27"/>
      <c r="AK74" s="27"/>
    </row>
    <row r="75" spans="1:37">
      <c r="A75" s="230"/>
      <c r="B75" s="617">
        <f t="shared" si="58"/>
        <v>75</v>
      </c>
      <c r="C75" s="256"/>
      <c r="D75" s="20"/>
      <c r="E75" s="20"/>
      <c r="F75" s="50" t="str">
        <f>"Pensionstillæg af pensionsg. "&amp;IF(ISNUMBER(G13),"Skalatrinsløn","HK-løn")</f>
        <v>Pensionstillæg af pensionsg. HK-løn</v>
      </c>
      <c r="G75" s="199">
        <f t="shared" ref="G75:R75" si="61">IF(G7="Ja",0,ROUND(IF(AND(G$12&gt;0,G13&gt;0),ROUND((ROUND(VLOOKUP(G13,Skalalontabel12,7,0)*G10,0))/12,2),0)*G12*G4*G5/100/3,2))</f>
        <v>0</v>
      </c>
      <c r="H75" s="199">
        <f t="shared" si="61"/>
        <v>0</v>
      </c>
      <c r="I75" s="199">
        <f t="shared" si="61"/>
        <v>0</v>
      </c>
      <c r="J75" s="199">
        <f t="shared" si="61"/>
        <v>0</v>
      </c>
      <c r="K75" s="199">
        <f t="shared" si="61"/>
        <v>0</v>
      </c>
      <c r="L75" s="199">
        <f t="shared" si="61"/>
        <v>0</v>
      </c>
      <c r="M75" s="199">
        <f t="shared" si="61"/>
        <v>0</v>
      </c>
      <c r="N75" s="199">
        <f t="shared" si="61"/>
        <v>0</v>
      </c>
      <c r="O75" s="199">
        <f t="shared" si="61"/>
        <v>0</v>
      </c>
      <c r="P75" s="199">
        <f t="shared" si="61"/>
        <v>0</v>
      </c>
      <c r="Q75" s="199">
        <f t="shared" si="61"/>
        <v>0</v>
      </c>
      <c r="R75" s="199">
        <f t="shared" si="61"/>
        <v>0</v>
      </c>
      <c r="S75" s="591">
        <f t="shared" ref="S75:AD75" si="62">ROUND(IF(AND(S$12&gt;0,S13&gt;0),ROUND((ROUND(VLOOKUP(S13,Skalalontabel12,7,0)*S10,0))/12,2),0)*S12*S4*S5/100/3,2)</f>
        <v>0</v>
      </c>
      <c r="T75" s="591">
        <f t="shared" si="62"/>
        <v>0</v>
      </c>
      <c r="U75" s="591">
        <f t="shared" si="62"/>
        <v>0</v>
      </c>
      <c r="V75" s="591">
        <f t="shared" si="62"/>
        <v>0</v>
      </c>
      <c r="W75" s="591">
        <f t="shared" si="62"/>
        <v>0</v>
      </c>
      <c r="X75" s="591">
        <f t="shared" si="62"/>
        <v>0</v>
      </c>
      <c r="Y75" s="591">
        <f t="shared" si="62"/>
        <v>0</v>
      </c>
      <c r="Z75" s="591">
        <f t="shared" si="62"/>
        <v>0</v>
      </c>
      <c r="AA75" s="591">
        <f t="shared" si="62"/>
        <v>0</v>
      </c>
      <c r="AB75" s="591">
        <f t="shared" si="62"/>
        <v>0</v>
      </c>
      <c r="AC75" s="591">
        <f t="shared" si="62"/>
        <v>0</v>
      </c>
      <c r="AD75" s="591">
        <f t="shared" si="62"/>
        <v>0</v>
      </c>
      <c r="AE75" s="37">
        <f t="shared" si="21"/>
        <v>0</v>
      </c>
      <c r="AF75" s="27"/>
      <c r="AG75" s="27"/>
      <c r="AH75" s="27"/>
      <c r="AI75" s="27"/>
      <c r="AJ75" s="27"/>
      <c r="AK75" s="27"/>
    </row>
    <row r="76" spans="1:37">
      <c r="A76" s="231"/>
      <c r="B76" s="617">
        <f t="shared" si="58"/>
        <v>76</v>
      </c>
      <c r="C76" s="249"/>
      <c r="D76" s="1"/>
      <c r="E76" s="1"/>
      <c r="F76" s="51" t="s">
        <v>300</v>
      </c>
      <c r="G76" s="199">
        <f t="shared" ref="G76:AD86" si="63">ROUND(G52*$C52*G$5/100/3,2)</f>
        <v>0</v>
      </c>
      <c r="H76" s="199">
        <f t="shared" si="63"/>
        <v>0</v>
      </c>
      <c r="I76" s="199">
        <f t="shared" si="63"/>
        <v>0</v>
      </c>
      <c r="J76" s="199">
        <f t="shared" si="63"/>
        <v>0</v>
      </c>
      <c r="K76" s="199">
        <f t="shared" si="63"/>
        <v>0</v>
      </c>
      <c r="L76" s="199">
        <f t="shared" si="63"/>
        <v>0</v>
      </c>
      <c r="M76" s="199">
        <f t="shared" si="63"/>
        <v>0</v>
      </c>
      <c r="N76" s="199">
        <f t="shared" si="63"/>
        <v>0</v>
      </c>
      <c r="O76" s="199">
        <f t="shared" si="63"/>
        <v>0</v>
      </c>
      <c r="P76" s="199">
        <f t="shared" si="63"/>
        <v>0</v>
      </c>
      <c r="Q76" s="199">
        <f t="shared" si="63"/>
        <v>0</v>
      </c>
      <c r="R76" s="199">
        <f t="shared" si="63"/>
        <v>0</v>
      </c>
      <c r="S76" s="591">
        <f t="shared" si="63"/>
        <v>0</v>
      </c>
      <c r="T76" s="591">
        <f t="shared" si="63"/>
        <v>0</v>
      </c>
      <c r="U76" s="591">
        <f t="shared" si="63"/>
        <v>0</v>
      </c>
      <c r="V76" s="591">
        <f t="shared" si="63"/>
        <v>0</v>
      </c>
      <c r="W76" s="591">
        <f t="shared" si="63"/>
        <v>0</v>
      </c>
      <c r="X76" s="591">
        <f t="shared" si="63"/>
        <v>0</v>
      </c>
      <c r="Y76" s="591">
        <f t="shared" si="63"/>
        <v>0</v>
      </c>
      <c r="Z76" s="591">
        <f t="shared" si="63"/>
        <v>0</v>
      </c>
      <c r="AA76" s="591">
        <f t="shared" si="63"/>
        <v>0</v>
      </c>
      <c r="AB76" s="591">
        <f t="shared" si="63"/>
        <v>0</v>
      </c>
      <c r="AC76" s="591">
        <f t="shared" si="63"/>
        <v>0</v>
      </c>
      <c r="AD76" s="591">
        <f t="shared" si="63"/>
        <v>0</v>
      </c>
      <c r="AE76" s="38">
        <f t="shared" si="21"/>
        <v>0</v>
      </c>
      <c r="AF76" s="27"/>
      <c r="AG76" s="27"/>
      <c r="AH76" s="27"/>
      <c r="AI76" s="27"/>
      <c r="AJ76" s="27"/>
      <c r="AK76" s="27"/>
    </row>
    <row r="77" spans="1:37">
      <c r="A77" s="231"/>
      <c r="B77" s="617"/>
      <c r="C77" s="249"/>
      <c r="D77" s="1"/>
      <c r="E77" s="1"/>
      <c r="F77" s="51" t="s">
        <v>302</v>
      </c>
      <c r="G77" s="199">
        <f t="shared" si="63"/>
        <v>0</v>
      </c>
      <c r="H77" s="199">
        <f t="shared" si="63"/>
        <v>0</v>
      </c>
      <c r="I77" s="199">
        <f t="shared" si="63"/>
        <v>0</v>
      </c>
      <c r="J77" s="199">
        <f t="shared" si="63"/>
        <v>0</v>
      </c>
      <c r="K77" s="199">
        <f t="shared" si="63"/>
        <v>0</v>
      </c>
      <c r="L77" s="199">
        <f t="shared" si="63"/>
        <v>0</v>
      </c>
      <c r="M77" s="199">
        <f t="shared" si="63"/>
        <v>0</v>
      </c>
      <c r="N77" s="199">
        <f t="shared" si="63"/>
        <v>0</v>
      </c>
      <c r="O77" s="199">
        <f t="shared" si="63"/>
        <v>0</v>
      </c>
      <c r="P77" s="199">
        <f t="shared" si="63"/>
        <v>0</v>
      </c>
      <c r="Q77" s="199">
        <f t="shared" si="63"/>
        <v>0</v>
      </c>
      <c r="R77" s="199">
        <f t="shared" si="63"/>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3"/>
        <v>0</v>
      </c>
      <c r="H78" s="199">
        <f t="shared" si="63"/>
        <v>0</v>
      </c>
      <c r="I78" s="199">
        <f t="shared" si="63"/>
        <v>0</v>
      </c>
      <c r="J78" s="199">
        <f t="shared" si="63"/>
        <v>0</v>
      </c>
      <c r="K78" s="199">
        <f t="shared" si="63"/>
        <v>0</v>
      </c>
      <c r="L78" s="199">
        <f t="shared" si="63"/>
        <v>0</v>
      </c>
      <c r="M78" s="199">
        <f t="shared" si="63"/>
        <v>0</v>
      </c>
      <c r="N78" s="199">
        <f t="shared" si="63"/>
        <v>0</v>
      </c>
      <c r="O78" s="199">
        <f t="shared" si="63"/>
        <v>0</v>
      </c>
      <c r="P78" s="199">
        <f t="shared" si="63"/>
        <v>0</v>
      </c>
      <c r="Q78" s="199">
        <f t="shared" si="63"/>
        <v>0</v>
      </c>
      <c r="R78" s="199">
        <f t="shared" si="63"/>
        <v>0</v>
      </c>
      <c r="S78" s="591">
        <f t="shared" si="63"/>
        <v>0</v>
      </c>
      <c r="T78" s="591">
        <f t="shared" si="63"/>
        <v>0</v>
      </c>
      <c r="U78" s="591">
        <f t="shared" si="63"/>
        <v>0</v>
      </c>
      <c r="V78" s="591">
        <f t="shared" si="63"/>
        <v>0</v>
      </c>
      <c r="W78" s="591">
        <f t="shared" si="63"/>
        <v>0</v>
      </c>
      <c r="X78" s="591">
        <f t="shared" si="63"/>
        <v>0</v>
      </c>
      <c r="Y78" s="591">
        <f t="shared" si="63"/>
        <v>0</v>
      </c>
      <c r="Z78" s="591">
        <f t="shared" si="63"/>
        <v>0</v>
      </c>
      <c r="AA78" s="591">
        <f t="shared" si="63"/>
        <v>0</v>
      </c>
      <c r="AB78" s="591">
        <f t="shared" si="63"/>
        <v>0</v>
      </c>
      <c r="AC78" s="591">
        <f t="shared" si="63"/>
        <v>0</v>
      </c>
      <c r="AD78" s="591">
        <f t="shared" si="63"/>
        <v>0</v>
      </c>
      <c r="AE78" s="38">
        <f t="shared" si="21"/>
        <v>0</v>
      </c>
      <c r="AF78" s="27"/>
      <c r="AG78" s="27"/>
      <c r="AH78" s="27"/>
      <c r="AI78" s="27"/>
      <c r="AJ78" s="27"/>
      <c r="AK78" s="27"/>
    </row>
    <row r="79" spans="1:37">
      <c r="A79" s="231"/>
      <c r="B79" s="617">
        <f t="shared" si="58"/>
        <v>78</v>
      </c>
      <c r="C79" s="249"/>
      <c r="D79" s="1"/>
      <c r="E79" s="1"/>
      <c r="F79" s="51" t="s">
        <v>65</v>
      </c>
      <c r="G79" s="199">
        <f t="shared" si="63"/>
        <v>0</v>
      </c>
      <c r="H79" s="199">
        <f t="shared" si="63"/>
        <v>0</v>
      </c>
      <c r="I79" s="199">
        <f t="shared" si="63"/>
        <v>0</v>
      </c>
      <c r="J79" s="199">
        <f t="shared" si="63"/>
        <v>0</v>
      </c>
      <c r="K79" s="199">
        <f t="shared" si="63"/>
        <v>0</v>
      </c>
      <c r="L79" s="199">
        <f t="shared" si="63"/>
        <v>0</v>
      </c>
      <c r="M79" s="199">
        <f t="shared" si="63"/>
        <v>0</v>
      </c>
      <c r="N79" s="199">
        <f t="shared" si="63"/>
        <v>0</v>
      </c>
      <c r="O79" s="199">
        <f t="shared" si="63"/>
        <v>0</v>
      </c>
      <c r="P79" s="199">
        <f t="shared" si="63"/>
        <v>0</v>
      </c>
      <c r="Q79" s="199">
        <f t="shared" si="63"/>
        <v>0</v>
      </c>
      <c r="R79" s="199">
        <f t="shared" si="63"/>
        <v>0</v>
      </c>
      <c r="S79" s="591">
        <f t="shared" si="63"/>
        <v>0</v>
      </c>
      <c r="T79" s="591">
        <f t="shared" si="63"/>
        <v>0</v>
      </c>
      <c r="U79" s="591">
        <f t="shared" si="63"/>
        <v>0</v>
      </c>
      <c r="V79" s="591">
        <f t="shared" si="63"/>
        <v>0</v>
      </c>
      <c r="W79" s="591">
        <f t="shared" si="63"/>
        <v>0</v>
      </c>
      <c r="X79" s="591">
        <f t="shared" si="63"/>
        <v>0</v>
      </c>
      <c r="Y79" s="591">
        <f t="shared" si="63"/>
        <v>0</v>
      </c>
      <c r="Z79" s="591">
        <f t="shared" si="63"/>
        <v>0</v>
      </c>
      <c r="AA79" s="591">
        <f t="shared" si="63"/>
        <v>0</v>
      </c>
      <c r="AB79" s="591">
        <f t="shared" si="63"/>
        <v>0</v>
      </c>
      <c r="AC79" s="591">
        <f t="shared" si="63"/>
        <v>0</v>
      </c>
      <c r="AD79" s="591">
        <f t="shared" si="63"/>
        <v>0</v>
      </c>
      <c r="AE79" s="38">
        <f t="shared" si="21"/>
        <v>0</v>
      </c>
      <c r="AF79" s="27"/>
      <c r="AG79" s="27"/>
      <c r="AH79" s="27"/>
      <c r="AI79" s="27"/>
      <c r="AJ79" s="27"/>
      <c r="AK79" s="27"/>
    </row>
    <row r="80" spans="1:37">
      <c r="A80" s="231"/>
      <c r="B80" s="617">
        <f t="shared" si="58"/>
        <v>79</v>
      </c>
      <c r="C80" s="249"/>
      <c r="D80" s="1"/>
      <c r="E80" s="1"/>
      <c r="F80" s="51" t="s">
        <v>66</v>
      </c>
      <c r="G80" s="199">
        <f t="shared" si="63"/>
        <v>0</v>
      </c>
      <c r="H80" s="199">
        <f t="shared" si="63"/>
        <v>0</v>
      </c>
      <c r="I80" s="199">
        <f t="shared" si="63"/>
        <v>0</v>
      </c>
      <c r="J80" s="199">
        <f t="shared" si="63"/>
        <v>0</v>
      </c>
      <c r="K80" s="199">
        <f t="shared" si="63"/>
        <v>0</v>
      </c>
      <c r="L80" s="199">
        <f t="shared" si="63"/>
        <v>0</v>
      </c>
      <c r="M80" s="199">
        <f t="shared" si="63"/>
        <v>0</v>
      </c>
      <c r="N80" s="199">
        <f t="shared" si="63"/>
        <v>0</v>
      </c>
      <c r="O80" s="199">
        <f t="shared" si="63"/>
        <v>0</v>
      </c>
      <c r="P80" s="199">
        <f t="shared" si="63"/>
        <v>0</v>
      </c>
      <c r="Q80" s="199">
        <f t="shared" si="63"/>
        <v>0</v>
      </c>
      <c r="R80" s="199">
        <f t="shared" si="63"/>
        <v>0</v>
      </c>
      <c r="S80" s="591">
        <f t="shared" si="63"/>
        <v>0</v>
      </c>
      <c r="T80" s="591">
        <f t="shared" si="63"/>
        <v>0</v>
      </c>
      <c r="U80" s="591">
        <f t="shared" si="63"/>
        <v>0</v>
      </c>
      <c r="V80" s="591">
        <f t="shared" si="63"/>
        <v>0</v>
      </c>
      <c r="W80" s="591">
        <f t="shared" si="63"/>
        <v>0</v>
      </c>
      <c r="X80" s="591">
        <f t="shared" si="63"/>
        <v>0</v>
      </c>
      <c r="Y80" s="591">
        <f t="shared" si="63"/>
        <v>0</v>
      </c>
      <c r="Z80" s="591">
        <f t="shared" si="63"/>
        <v>0</v>
      </c>
      <c r="AA80" s="591">
        <f t="shared" si="63"/>
        <v>0</v>
      </c>
      <c r="AB80" s="591">
        <f t="shared" si="63"/>
        <v>0</v>
      </c>
      <c r="AC80" s="591">
        <f t="shared" si="63"/>
        <v>0</v>
      </c>
      <c r="AD80" s="591">
        <f t="shared" si="63"/>
        <v>0</v>
      </c>
      <c r="AE80" s="38">
        <f t="shared" si="21"/>
        <v>0</v>
      </c>
      <c r="AF80" s="27"/>
      <c r="AG80" s="27"/>
      <c r="AH80" s="27"/>
      <c r="AI80" s="27"/>
      <c r="AJ80" s="27"/>
      <c r="AK80" s="27"/>
    </row>
    <row r="81" spans="1:37">
      <c r="A81" s="231"/>
      <c r="B81" s="617">
        <f t="shared" si="58"/>
        <v>80</v>
      </c>
      <c r="C81" s="249"/>
      <c r="D81" s="1"/>
      <c r="E81" s="1"/>
      <c r="F81" s="51" t="s">
        <v>17</v>
      </c>
      <c r="G81" s="199">
        <f t="shared" si="63"/>
        <v>0</v>
      </c>
      <c r="H81" s="199">
        <f t="shared" si="63"/>
        <v>0</v>
      </c>
      <c r="I81" s="199">
        <f t="shared" si="63"/>
        <v>0</v>
      </c>
      <c r="J81" s="199">
        <f t="shared" si="63"/>
        <v>0</v>
      </c>
      <c r="K81" s="199">
        <f t="shared" si="63"/>
        <v>0</v>
      </c>
      <c r="L81" s="199">
        <f t="shared" si="63"/>
        <v>0</v>
      </c>
      <c r="M81" s="199">
        <f t="shared" si="63"/>
        <v>0</v>
      </c>
      <c r="N81" s="199">
        <f t="shared" si="63"/>
        <v>0</v>
      </c>
      <c r="O81" s="199">
        <f t="shared" si="63"/>
        <v>0</v>
      </c>
      <c r="P81" s="199">
        <f t="shared" si="63"/>
        <v>0</v>
      </c>
      <c r="Q81" s="199">
        <f t="shared" si="63"/>
        <v>0</v>
      </c>
      <c r="R81" s="199">
        <f t="shared" si="63"/>
        <v>0</v>
      </c>
      <c r="S81" s="591">
        <f t="shared" si="63"/>
        <v>0</v>
      </c>
      <c r="T81" s="591">
        <f t="shared" si="63"/>
        <v>0</v>
      </c>
      <c r="U81" s="591">
        <f t="shared" si="63"/>
        <v>0</v>
      </c>
      <c r="V81" s="591">
        <f t="shared" si="63"/>
        <v>0</v>
      </c>
      <c r="W81" s="591">
        <f t="shared" si="63"/>
        <v>0</v>
      </c>
      <c r="X81" s="591">
        <f t="shared" si="63"/>
        <v>0</v>
      </c>
      <c r="Y81" s="591">
        <f t="shared" si="63"/>
        <v>0</v>
      </c>
      <c r="Z81" s="591">
        <f t="shared" si="63"/>
        <v>0</v>
      </c>
      <c r="AA81" s="591">
        <f t="shared" si="63"/>
        <v>0</v>
      </c>
      <c r="AB81" s="591">
        <f t="shared" si="63"/>
        <v>0</v>
      </c>
      <c r="AC81" s="591">
        <f t="shared" si="63"/>
        <v>0</v>
      </c>
      <c r="AD81" s="591">
        <f t="shared" si="63"/>
        <v>0</v>
      </c>
      <c r="AE81" s="38">
        <f t="shared" si="21"/>
        <v>0</v>
      </c>
      <c r="AF81" s="27"/>
      <c r="AG81" s="27"/>
      <c r="AH81" s="27"/>
      <c r="AI81" s="27"/>
      <c r="AJ81" s="27"/>
      <c r="AK81" s="27"/>
    </row>
    <row r="82" spans="1:37">
      <c r="A82" s="231"/>
      <c r="B82" s="617">
        <f t="shared" si="58"/>
        <v>81</v>
      </c>
      <c r="C82" s="249"/>
      <c r="D82" s="1"/>
      <c r="E82" s="1"/>
      <c r="F82" s="51" t="s">
        <v>18</v>
      </c>
      <c r="G82" s="199">
        <f t="shared" si="63"/>
        <v>0</v>
      </c>
      <c r="H82" s="199">
        <f t="shared" si="63"/>
        <v>0</v>
      </c>
      <c r="I82" s="199">
        <f t="shared" si="63"/>
        <v>0</v>
      </c>
      <c r="J82" s="199">
        <f t="shared" si="63"/>
        <v>0</v>
      </c>
      <c r="K82" s="199">
        <f t="shared" si="63"/>
        <v>0</v>
      </c>
      <c r="L82" s="199">
        <f t="shared" si="63"/>
        <v>0</v>
      </c>
      <c r="M82" s="199">
        <f t="shared" si="63"/>
        <v>0</v>
      </c>
      <c r="N82" s="199">
        <f t="shared" si="63"/>
        <v>0</v>
      </c>
      <c r="O82" s="199">
        <f t="shared" si="63"/>
        <v>0</v>
      </c>
      <c r="P82" s="199">
        <f t="shared" si="63"/>
        <v>0</v>
      </c>
      <c r="Q82" s="199">
        <f t="shared" si="63"/>
        <v>0</v>
      </c>
      <c r="R82" s="199">
        <f t="shared" si="63"/>
        <v>0</v>
      </c>
      <c r="S82" s="591">
        <f t="shared" si="63"/>
        <v>0</v>
      </c>
      <c r="T82" s="591">
        <f t="shared" si="63"/>
        <v>0</v>
      </c>
      <c r="U82" s="591">
        <f t="shared" si="63"/>
        <v>0</v>
      </c>
      <c r="V82" s="591">
        <f t="shared" si="63"/>
        <v>0</v>
      </c>
      <c r="W82" s="591">
        <f t="shared" si="63"/>
        <v>0</v>
      </c>
      <c r="X82" s="591">
        <f t="shared" si="63"/>
        <v>0</v>
      </c>
      <c r="Y82" s="591">
        <f t="shared" si="63"/>
        <v>0</v>
      </c>
      <c r="Z82" s="591">
        <f t="shared" si="63"/>
        <v>0</v>
      </c>
      <c r="AA82" s="591">
        <f t="shared" si="63"/>
        <v>0</v>
      </c>
      <c r="AB82" s="591">
        <f t="shared" si="63"/>
        <v>0</v>
      </c>
      <c r="AC82" s="591">
        <f t="shared" si="63"/>
        <v>0</v>
      </c>
      <c r="AD82" s="591">
        <f t="shared" si="63"/>
        <v>0</v>
      </c>
      <c r="AE82" s="38">
        <f t="shared" si="21"/>
        <v>0</v>
      </c>
      <c r="AF82" s="27"/>
      <c r="AG82" s="27"/>
      <c r="AH82" s="27"/>
      <c r="AI82" s="27"/>
      <c r="AJ82" s="27"/>
      <c r="AK82" s="27"/>
    </row>
    <row r="83" spans="1:37">
      <c r="A83" s="231"/>
      <c r="B83" s="617">
        <f t="shared" si="58"/>
        <v>82</v>
      </c>
      <c r="C83" s="249"/>
      <c r="D83" s="1"/>
      <c r="E83" s="1"/>
      <c r="F83" s="51" t="s">
        <v>19</v>
      </c>
      <c r="G83" s="199">
        <f t="shared" si="63"/>
        <v>0</v>
      </c>
      <c r="H83" s="199">
        <f t="shared" si="63"/>
        <v>0</v>
      </c>
      <c r="I83" s="199">
        <f t="shared" si="63"/>
        <v>0</v>
      </c>
      <c r="J83" s="199">
        <f t="shared" si="63"/>
        <v>0</v>
      </c>
      <c r="K83" s="199">
        <f t="shared" si="63"/>
        <v>0</v>
      </c>
      <c r="L83" s="199">
        <f t="shared" si="63"/>
        <v>0</v>
      </c>
      <c r="M83" s="199">
        <f t="shared" si="63"/>
        <v>0</v>
      </c>
      <c r="N83" s="199">
        <f t="shared" si="63"/>
        <v>0</v>
      </c>
      <c r="O83" s="199">
        <f t="shared" si="63"/>
        <v>0</v>
      </c>
      <c r="P83" s="199">
        <f t="shared" si="63"/>
        <v>0</v>
      </c>
      <c r="Q83" s="199">
        <f t="shared" si="63"/>
        <v>0</v>
      </c>
      <c r="R83" s="199">
        <f t="shared" si="63"/>
        <v>0</v>
      </c>
      <c r="S83" s="591">
        <f t="shared" si="63"/>
        <v>0</v>
      </c>
      <c r="T83" s="591">
        <f t="shared" si="63"/>
        <v>0</v>
      </c>
      <c r="U83" s="591">
        <f t="shared" si="63"/>
        <v>0</v>
      </c>
      <c r="V83" s="591">
        <f t="shared" si="63"/>
        <v>0</v>
      </c>
      <c r="W83" s="591">
        <f t="shared" si="63"/>
        <v>0</v>
      </c>
      <c r="X83" s="591">
        <f t="shared" si="63"/>
        <v>0</v>
      </c>
      <c r="Y83" s="591">
        <f t="shared" si="63"/>
        <v>0</v>
      </c>
      <c r="Z83" s="591">
        <f t="shared" si="63"/>
        <v>0</v>
      </c>
      <c r="AA83" s="591">
        <f t="shared" si="63"/>
        <v>0</v>
      </c>
      <c r="AB83" s="591">
        <f t="shared" si="63"/>
        <v>0</v>
      </c>
      <c r="AC83" s="591">
        <f t="shared" si="63"/>
        <v>0</v>
      </c>
      <c r="AD83" s="591">
        <f t="shared" si="63"/>
        <v>0</v>
      </c>
      <c r="AE83" s="38">
        <f t="shared" si="21"/>
        <v>0</v>
      </c>
      <c r="AF83" s="27"/>
      <c r="AG83" s="27"/>
      <c r="AH83" s="27"/>
      <c r="AI83" s="27"/>
      <c r="AJ83" s="27"/>
      <c r="AK83" s="27"/>
    </row>
    <row r="84" spans="1:37">
      <c r="A84" s="231"/>
      <c r="B84" s="617">
        <f t="shared" si="58"/>
        <v>83</v>
      </c>
      <c r="C84" s="249"/>
      <c r="D84" s="1"/>
      <c r="E84" s="1"/>
      <c r="F84" s="51" t="s">
        <v>20</v>
      </c>
      <c r="G84" s="199">
        <f t="shared" si="63"/>
        <v>0</v>
      </c>
      <c r="H84" s="199">
        <f t="shared" si="63"/>
        <v>0</v>
      </c>
      <c r="I84" s="199">
        <f t="shared" si="63"/>
        <v>0</v>
      </c>
      <c r="J84" s="199">
        <f t="shared" si="63"/>
        <v>0</v>
      </c>
      <c r="K84" s="199">
        <f t="shared" si="63"/>
        <v>0</v>
      </c>
      <c r="L84" s="199">
        <f t="shared" si="63"/>
        <v>0</v>
      </c>
      <c r="M84" s="199">
        <f t="shared" si="63"/>
        <v>0</v>
      </c>
      <c r="N84" s="199">
        <f t="shared" si="63"/>
        <v>0</v>
      </c>
      <c r="O84" s="199">
        <f t="shared" si="63"/>
        <v>0</v>
      </c>
      <c r="P84" s="199">
        <f t="shared" si="63"/>
        <v>0</v>
      </c>
      <c r="Q84" s="199">
        <f t="shared" si="63"/>
        <v>0</v>
      </c>
      <c r="R84" s="199">
        <f t="shared" si="63"/>
        <v>0</v>
      </c>
      <c r="S84" s="591">
        <f t="shared" si="63"/>
        <v>0</v>
      </c>
      <c r="T84" s="591">
        <f t="shared" si="63"/>
        <v>0</v>
      </c>
      <c r="U84" s="591">
        <f t="shared" si="63"/>
        <v>0</v>
      </c>
      <c r="V84" s="591">
        <f t="shared" si="63"/>
        <v>0</v>
      </c>
      <c r="W84" s="591">
        <f t="shared" si="63"/>
        <v>0</v>
      </c>
      <c r="X84" s="591">
        <f t="shared" si="63"/>
        <v>0</v>
      </c>
      <c r="Y84" s="591">
        <f t="shared" si="63"/>
        <v>0</v>
      </c>
      <c r="Z84" s="591">
        <f t="shared" si="63"/>
        <v>0</v>
      </c>
      <c r="AA84" s="591">
        <f t="shared" si="63"/>
        <v>0</v>
      </c>
      <c r="AB84" s="591">
        <f t="shared" si="63"/>
        <v>0</v>
      </c>
      <c r="AC84" s="591">
        <f t="shared" si="63"/>
        <v>0</v>
      </c>
      <c r="AD84" s="591">
        <f t="shared" si="63"/>
        <v>0</v>
      </c>
      <c r="AE84" s="38">
        <f t="shared" si="21"/>
        <v>0</v>
      </c>
      <c r="AF84" s="27"/>
      <c r="AG84" s="27"/>
      <c r="AH84" s="27"/>
      <c r="AI84" s="27"/>
      <c r="AJ84" s="27"/>
      <c r="AK84" s="27"/>
    </row>
    <row r="85" spans="1:37">
      <c r="A85" s="231"/>
      <c r="B85" s="617">
        <f t="shared" si="58"/>
        <v>84</v>
      </c>
      <c r="C85" s="249"/>
      <c r="D85" s="1"/>
      <c r="E85" s="1"/>
      <c r="F85" s="51" t="s">
        <v>0</v>
      </c>
      <c r="G85" s="199">
        <f t="shared" si="63"/>
        <v>0</v>
      </c>
      <c r="H85" s="199">
        <f t="shared" si="63"/>
        <v>0</v>
      </c>
      <c r="I85" s="199">
        <f t="shared" si="63"/>
        <v>0</v>
      </c>
      <c r="J85" s="199">
        <f t="shared" si="63"/>
        <v>0</v>
      </c>
      <c r="K85" s="199">
        <f t="shared" si="63"/>
        <v>0</v>
      </c>
      <c r="L85" s="199">
        <f t="shared" si="63"/>
        <v>0</v>
      </c>
      <c r="M85" s="199">
        <f t="shared" si="63"/>
        <v>0</v>
      </c>
      <c r="N85" s="199">
        <f t="shared" si="63"/>
        <v>0</v>
      </c>
      <c r="O85" s="199">
        <f t="shared" si="63"/>
        <v>0</v>
      </c>
      <c r="P85" s="199">
        <f t="shared" si="63"/>
        <v>0</v>
      </c>
      <c r="Q85" s="199">
        <f t="shared" si="63"/>
        <v>0</v>
      </c>
      <c r="R85" s="199">
        <f t="shared" si="63"/>
        <v>0</v>
      </c>
      <c r="S85" s="591">
        <f t="shared" si="63"/>
        <v>0</v>
      </c>
      <c r="T85" s="591">
        <f t="shared" si="63"/>
        <v>0</v>
      </c>
      <c r="U85" s="591">
        <f t="shared" si="63"/>
        <v>0</v>
      </c>
      <c r="V85" s="591">
        <f t="shared" si="63"/>
        <v>0</v>
      </c>
      <c r="W85" s="591">
        <f t="shared" si="63"/>
        <v>0</v>
      </c>
      <c r="X85" s="591">
        <f t="shared" si="63"/>
        <v>0</v>
      </c>
      <c r="Y85" s="591">
        <f t="shared" si="63"/>
        <v>0</v>
      </c>
      <c r="Z85" s="591">
        <f t="shared" si="63"/>
        <v>0</v>
      </c>
      <c r="AA85" s="591">
        <f t="shared" si="63"/>
        <v>0</v>
      </c>
      <c r="AB85" s="591">
        <f t="shared" si="63"/>
        <v>0</v>
      </c>
      <c r="AC85" s="591">
        <f t="shared" si="63"/>
        <v>0</v>
      </c>
      <c r="AD85" s="591">
        <f t="shared" si="63"/>
        <v>0</v>
      </c>
      <c r="AE85" s="38">
        <f t="shared" si="21"/>
        <v>0</v>
      </c>
      <c r="AF85" s="27"/>
      <c r="AG85" s="27"/>
      <c r="AH85" s="27"/>
      <c r="AI85" s="27"/>
      <c r="AJ85" s="27"/>
      <c r="AK85" s="27"/>
    </row>
    <row r="86" spans="1:37">
      <c r="A86" s="231"/>
      <c r="B86" s="617">
        <f t="shared" si="58"/>
        <v>85</v>
      </c>
      <c r="C86" s="249"/>
      <c r="D86" s="1"/>
      <c r="E86" s="1"/>
      <c r="F86" s="51" t="s">
        <v>295</v>
      </c>
      <c r="G86" s="199">
        <f>ROUND(G62*$C62*G$5/100/3,2)</f>
        <v>0</v>
      </c>
      <c r="H86" s="199">
        <f t="shared" si="63"/>
        <v>0</v>
      </c>
      <c r="I86" s="199">
        <f t="shared" si="63"/>
        <v>0</v>
      </c>
      <c r="J86" s="199">
        <f t="shared" si="63"/>
        <v>0</v>
      </c>
      <c r="K86" s="199">
        <f t="shared" si="63"/>
        <v>0</v>
      </c>
      <c r="L86" s="199">
        <f t="shared" si="63"/>
        <v>0</v>
      </c>
      <c r="M86" s="199">
        <f t="shared" si="63"/>
        <v>0</v>
      </c>
      <c r="N86" s="199">
        <f t="shared" si="63"/>
        <v>0</v>
      </c>
      <c r="O86" s="199">
        <f t="shared" si="63"/>
        <v>0</v>
      </c>
      <c r="P86" s="199">
        <f t="shared" si="63"/>
        <v>0</v>
      </c>
      <c r="Q86" s="199">
        <f t="shared" si="63"/>
        <v>0</v>
      </c>
      <c r="R86" s="199">
        <f t="shared" si="63"/>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8"/>
        <v>86</v>
      </c>
      <c r="C87" s="249"/>
      <c r="D87" s="1"/>
      <c r="E87" s="1"/>
      <c r="F87" s="51" t="s">
        <v>73</v>
      </c>
      <c r="G87" s="199">
        <f t="shared" ref="G87:AD88" si="64">ROUND(G65*$C65*G$5/100/3,2)</f>
        <v>0</v>
      </c>
      <c r="H87" s="199">
        <f t="shared" si="64"/>
        <v>0</v>
      </c>
      <c r="I87" s="199">
        <f t="shared" si="64"/>
        <v>0</v>
      </c>
      <c r="J87" s="199">
        <f t="shared" si="64"/>
        <v>0</v>
      </c>
      <c r="K87" s="199">
        <f t="shared" si="64"/>
        <v>0</v>
      </c>
      <c r="L87" s="199">
        <f t="shared" si="64"/>
        <v>0</v>
      </c>
      <c r="M87" s="199">
        <f t="shared" si="64"/>
        <v>0</v>
      </c>
      <c r="N87" s="199">
        <f t="shared" si="64"/>
        <v>0</v>
      </c>
      <c r="O87" s="199">
        <f t="shared" si="64"/>
        <v>0</v>
      </c>
      <c r="P87" s="199">
        <f t="shared" si="64"/>
        <v>0</v>
      </c>
      <c r="Q87" s="199">
        <f t="shared" si="64"/>
        <v>0</v>
      </c>
      <c r="R87" s="199">
        <f t="shared" si="64"/>
        <v>0</v>
      </c>
      <c r="S87" s="591">
        <f t="shared" si="64"/>
        <v>0</v>
      </c>
      <c r="T87" s="591">
        <f t="shared" si="64"/>
        <v>0</v>
      </c>
      <c r="U87" s="591">
        <f t="shared" si="64"/>
        <v>0</v>
      </c>
      <c r="V87" s="591">
        <f t="shared" si="64"/>
        <v>0</v>
      </c>
      <c r="W87" s="591">
        <f t="shared" si="64"/>
        <v>0</v>
      </c>
      <c r="X87" s="591">
        <f t="shared" si="64"/>
        <v>0</v>
      </c>
      <c r="Y87" s="591">
        <f t="shared" si="64"/>
        <v>0</v>
      </c>
      <c r="Z87" s="591">
        <f t="shared" si="64"/>
        <v>0</v>
      </c>
      <c r="AA87" s="591">
        <f t="shared" si="64"/>
        <v>0</v>
      </c>
      <c r="AB87" s="591">
        <f t="shared" si="64"/>
        <v>0</v>
      </c>
      <c r="AC87" s="591">
        <f t="shared" si="64"/>
        <v>0</v>
      </c>
      <c r="AD87" s="591">
        <f t="shared" si="64"/>
        <v>0</v>
      </c>
      <c r="AE87" s="38">
        <f t="shared" si="21"/>
        <v>0</v>
      </c>
      <c r="AF87" s="27"/>
      <c r="AG87" s="27"/>
      <c r="AH87" s="27"/>
      <c r="AI87" s="27"/>
      <c r="AJ87" s="27"/>
      <c r="AK87" s="27"/>
    </row>
    <row r="88" spans="1:37">
      <c r="A88" s="246"/>
      <c r="B88" s="617">
        <f t="shared" si="58"/>
        <v>87</v>
      </c>
      <c r="C88" s="259"/>
      <c r="D88" s="260"/>
      <c r="E88" s="260"/>
      <c r="F88" s="52" t="s">
        <v>11</v>
      </c>
      <c r="G88" s="199">
        <f t="shared" si="64"/>
        <v>0</v>
      </c>
      <c r="H88" s="199">
        <f t="shared" si="64"/>
        <v>0</v>
      </c>
      <c r="I88" s="199">
        <f t="shared" si="64"/>
        <v>0</v>
      </c>
      <c r="J88" s="199">
        <f t="shared" si="64"/>
        <v>0</v>
      </c>
      <c r="K88" s="199">
        <f t="shared" si="64"/>
        <v>0</v>
      </c>
      <c r="L88" s="199">
        <f t="shared" si="64"/>
        <v>0</v>
      </c>
      <c r="M88" s="199">
        <f t="shared" si="64"/>
        <v>0</v>
      </c>
      <c r="N88" s="199">
        <f t="shared" si="64"/>
        <v>0</v>
      </c>
      <c r="O88" s="199">
        <f t="shared" si="64"/>
        <v>0</v>
      </c>
      <c r="P88" s="199">
        <f t="shared" si="64"/>
        <v>0</v>
      </c>
      <c r="Q88" s="199">
        <f t="shared" si="64"/>
        <v>0</v>
      </c>
      <c r="R88" s="199">
        <f t="shared" si="64"/>
        <v>0</v>
      </c>
      <c r="S88" s="591">
        <f t="shared" si="64"/>
        <v>0</v>
      </c>
      <c r="T88" s="591">
        <f t="shared" si="64"/>
        <v>0</v>
      </c>
      <c r="U88" s="591">
        <f t="shared" si="64"/>
        <v>0</v>
      </c>
      <c r="V88" s="591">
        <f t="shared" si="64"/>
        <v>0</v>
      </c>
      <c r="W88" s="591">
        <f t="shared" si="64"/>
        <v>0</v>
      </c>
      <c r="X88" s="591">
        <f t="shared" si="64"/>
        <v>0</v>
      </c>
      <c r="Y88" s="591">
        <f t="shared" si="64"/>
        <v>0</v>
      </c>
      <c r="Z88" s="591">
        <f t="shared" si="64"/>
        <v>0</v>
      </c>
      <c r="AA88" s="591">
        <f t="shared" si="64"/>
        <v>0</v>
      </c>
      <c r="AB88" s="591">
        <f t="shared" si="64"/>
        <v>0</v>
      </c>
      <c r="AC88" s="591">
        <f t="shared" si="64"/>
        <v>0</v>
      </c>
      <c r="AD88" s="591">
        <f t="shared" si="64"/>
        <v>0</v>
      </c>
      <c r="AE88" s="43">
        <f t="shared" si="21"/>
        <v>0</v>
      </c>
      <c r="AF88" s="27"/>
      <c r="AG88" s="27"/>
      <c r="AH88" s="27"/>
      <c r="AI88" s="27"/>
      <c r="AJ88" s="27"/>
      <c r="AK88" s="27"/>
    </row>
    <row r="89" spans="1:37">
      <c r="A89" s="244"/>
      <c r="B89" s="617">
        <f t="shared" si="58"/>
        <v>88</v>
      </c>
      <c r="C89" s="250"/>
      <c r="D89" s="232"/>
      <c r="E89" s="232"/>
      <c r="F89" s="54" t="s">
        <v>159</v>
      </c>
      <c r="G89" s="245">
        <f t="shared" ref="G89:AD89" si="65">ROUND(G38*G5/100/3+G42*($C42&lt;&gt;"")*G5/100/3+G43*($C43&lt;&gt;"")*G5/100/3+G44*($C44&lt;&gt;"")*G5/100/3+G45*($C45&lt;&gt;"")*G5/100/3+G46*($C46&lt;&gt;"")*G5/100/3,2)</f>
        <v>0</v>
      </c>
      <c r="H89" s="245">
        <f>ROUND(H38*H5/100/3+H42*($C42&lt;&gt;"")*H5/100/3+H43*($C43&lt;&gt;"")*H5/100/3+H44*($C44&lt;&gt;"")*H5/100/3+H45*($C45&lt;&gt;"")*H5/100/3+H46*($C46&lt;&gt;"")*H5/100/3,2)</f>
        <v>0</v>
      </c>
      <c r="I89" s="245">
        <f t="shared" si="65"/>
        <v>0</v>
      </c>
      <c r="J89" s="245">
        <f t="shared" si="65"/>
        <v>0</v>
      </c>
      <c r="K89" s="245">
        <f t="shared" si="65"/>
        <v>0</v>
      </c>
      <c r="L89" s="245">
        <f t="shared" si="65"/>
        <v>0</v>
      </c>
      <c r="M89" s="245">
        <f t="shared" si="65"/>
        <v>0</v>
      </c>
      <c r="N89" s="245">
        <f t="shared" si="65"/>
        <v>0</v>
      </c>
      <c r="O89" s="245">
        <f t="shared" si="65"/>
        <v>0</v>
      </c>
      <c r="P89" s="245">
        <f t="shared" si="65"/>
        <v>0</v>
      </c>
      <c r="Q89" s="245">
        <f t="shared" si="65"/>
        <v>0</v>
      </c>
      <c r="R89" s="245">
        <f t="shared" si="65"/>
        <v>0</v>
      </c>
      <c r="S89" s="597">
        <f t="shared" si="65"/>
        <v>0</v>
      </c>
      <c r="T89" s="597">
        <f t="shared" si="65"/>
        <v>0</v>
      </c>
      <c r="U89" s="597">
        <f t="shared" si="65"/>
        <v>0</v>
      </c>
      <c r="V89" s="597">
        <f t="shared" si="65"/>
        <v>0</v>
      </c>
      <c r="W89" s="597">
        <f t="shared" si="65"/>
        <v>0</v>
      </c>
      <c r="X89" s="597">
        <f t="shared" si="65"/>
        <v>0</v>
      </c>
      <c r="Y89" s="597">
        <f t="shared" si="65"/>
        <v>0</v>
      </c>
      <c r="Z89" s="597">
        <f t="shared" si="65"/>
        <v>0</v>
      </c>
      <c r="AA89" s="597">
        <f t="shared" si="65"/>
        <v>0</v>
      </c>
      <c r="AB89" s="597">
        <f t="shared" si="65"/>
        <v>0</v>
      </c>
      <c r="AC89" s="597">
        <f t="shared" si="65"/>
        <v>0</v>
      </c>
      <c r="AD89" s="597">
        <f t="shared" si="65"/>
        <v>0</v>
      </c>
      <c r="AE89" s="43">
        <f t="shared" si="21"/>
        <v>0</v>
      </c>
      <c r="AF89" s="27"/>
      <c r="AG89" s="27"/>
      <c r="AH89" s="27"/>
      <c r="AI89" s="27"/>
      <c r="AJ89" s="27"/>
      <c r="AK89" s="27"/>
    </row>
    <row r="90" spans="1:37">
      <c r="A90" s="619"/>
      <c r="B90" s="617">
        <f t="shared" si="58"/>
        <v>89</v>
      </c>
      <c r="C90" s="563"/>
      <c r="D90" s="221"/>
      <c r="E90" s="221"/>
      <c r="F90" s="2" t="s">
        <v>282</v>
      </c>
      <c r="G90" s="245">
        <f>IF(G7="Ja",SUM(S75:S88)-SUM(G75:G89),0)</f>
        <v>0</v>
      </c>
      <c r="H90" s="245">
        <f>IF(H7="Ja",SUM(T75:T89)-SUM(H75:H89),0)</f>
        <v>0</v>
      </c>
      <c r="I90" s="245">
        <f t="shared" ref="I90:R90" si="66">IF(I7="Ja",SUM(U75:U88)-SUM(I75:I89),0)</f>
        <v>0</v>
      </c>
      <c r="J90" s="245">
        <f t="shared" si="66"/>
        <v>0</v>
      </c>
      <c r="K90" s="245">
        <f t="shared" si="66"/>
        <v>0</v>
      </c>
      <c r="L90" s="245">
        <f t="shared" si="66"/>
        <v>0</v>
      </c>
      <c r="M90" s="245">
        <f t="shared" si="66"/>
        <v>0</v>
      </c>
      <c r="N90" s="245">
        <f t="shared" si="66"/>
        <v>0</v>
      </c>
      <c r="O90" s="245">
        <f t="shared" si="66"/>
        <v>0</v>
      </c>
      <c r="P90" s="245">
        <f t="shared" si="66"/>
        <v>0</v>
      </c>
      <c r="Q90" s="245">
        <f t="shared" si="66"/>
        <v>0</v>
      </c>
      <c r="R90" s="245">
        <f t="shared" si="66"/>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8"/>
        <v>90</v>
      </c>
      <c r="C91" s="257"/>
      <c r="D91" s="258"/>
      <c r="E91" s="258"/>
      <c r="F91" s="48" t="s">
        <v>63</v>
      </c>
      <c r="G91" s="203">
        <f>SUM(G75:G90)</f>
        <v>0</v>
      </c>
      <c r="H91" s="203">
        <f t="shared" ref="H91:R91" si="67">SUM(H75:H90)</f>
        <v>0</v>
      </c>
      <c r="I91" s="203">
        <f t="shared" si="67"/>
        <v>0</v>
      </c>
      <c r="J91" s="203">
        <f t="shared" si="67"/>
        <v>0</v>
      </c>
      <c r="K91" s="203">
        <f t="shared" si="67"/>
        <v>0</v>
      </c>
      <c r="L91" s="203">
        <f t="shared" si="67"/>
        <v>0</v>
      </c>
      <c r="M91" s="203">
        <f t="shared" si="67"/>
        <v>0</v>
      </c>
      <c r="N91" s="203">
        <f t="shared" si="67"/>
        <v>0</v>
      </c>
      <c r="O91" s="203">
        <f t="shared" si="67"/>
        <v>0</v>
      </c>
      <c r="P91" s="203">
        <f t="shared" si="67"/>
        <v>0</v>
      </c>
      <c r="Q91" s="203">
        <f t="shared" si="67"/>
        <v>0</v>
      </c>
      <c r="R91" s="203">
        <f t="shared" si="67"/>
        <v>0</v>
      </c>
      <c r="S91" s="598">
        <f>SUM(S75:S89)</f>
        <v>0</v>
      </c>
      <c r="T91" s="598">
        <f t="shared" ref="T91:AD91" si="68">SUM(T75:T89)</f>
        <v>0</v>
      </c>
      <c r="U91" s="598">
        <f t="shared" si="68"/>
        <v>0</v>
      </c>
      <c r="V91" s="598">
        <f t="shared" si="68"/>
        <v>0</v>
      </c>
      <c r="W91" s="598">
        <f t="shared" si="68"/>
        <v>0</v>
      </c>
      <c r="X91" s="598">
        <f t="shared" si="68"/>
        <v>0</v>
      </c>
      <c r="Y91" s="598">
        <f t="shared" si="68"/>
        <v>0</v>
      </c>
      <c r="Z91" s="598">
        <f t="shared" si="68"/>
        <v>0</v>
      </c>
      <c r="AA91" s="598">
        <f t="shared" si="68"/>
        <v>0</v>
      </c>
      <c r="AB91" s="598">
        <f t="shared" si="68"/>
        <v>0</v>
      </c>
      <c r="AC91" s="598">
        <f t="shared" si="68"/>
        <v>0</v>
      </c>
      <c r="AD91" s="598">
        <f t="shared" si="68"/>
        <v>0</v>
      </c>
      <c r="AE91" s="49">
        <f t="shared" si="21"/>
        <v>0</v>
      </c>
      <c r="AF91" s="27"/>
      <c r="AG91" s="27"/>
      <c r="AH91" s="27"/>
      <c r="AI91" s="27"/>
      <c r="AJ91" s="27"/>
      <c r="AK91" s="27"/>
    </row>
    <row r="92" spans="1:37" ht="14" thickTop="1">
      <c r="A92" s="236"/>
      <c r="B92" s="617">
        <f t="shared" si="58"/>
        <v>91</v>
      </c>
      <c r="C92" s="261"/>
      <c r="D92" s="262"/>
      <c r="E92" s="262"/>
      <c r="F92" s="55" t="s">
        <v>31</v>
      </c>
      <c r="G92" s="204">
        <f>ROUND(G104/3,2)</f>
        <v>0</v>
      </c>
      <c r="H92" s="204">
        <f t="shared" ref="H92:R92" si="69">ROUND(H104/3,2)</f>
        <v>0</v>
      </c>
      <c r="I92" s="204">
        <f t="shared" si="69"/>
        <v>0</v>
      </c>
      <c r="J92" s="204">
        <f t="shared" si="69"/>
        <v>0</v>
      </c>
      <c r="K92" s="204">
        <f t="shared" si="69"/>
        <v>0</v>
      </c>
      <c r="L92" s="204">
        <f t="shared" si="69"/>
        <v>0</v>
      </c>
      <c r="M92" s="204">
        <f t="shared" si="69"/>
        <v>0</v>
      </c>
      <c r="N92" s="204">
        <f t="shared" si="69"/>
        <v>0</v>
      </c>
      <c r="O92" s="204">
        <f t="shared" si="69"/>
        <v>0</v>
      </c>
      <c r="P92" s="204">
        <f t="shared" si="69"/>
        <v>0</v>
      </c>
      <c r="Q92" s="204">
        <f t="shared" si="69"/>
        <v>0</v>
      </c>
      <c r="R92" s="204">
        <f t="shared" si="69"/>
        <v>0</v>
      </c>
      <c r="S92" s="599">
        <f>ROUND(S104/3,2)</f>
        <v>0</v>
      </c>
      <c r="T92" s="599">
        <f t="shared" ref="T92:AD92" si="70">ROUND(T104/3,2)</f>
        <v>0</v>
      </c>
      <c r="U92" s="599">
        <f t="shared" si="70"/>
        <v>0</v>
      </c>
      <c r="V92" s="599">
        <f t="shared" si="70"/>
        <v>0</v>
      </c>
      <c r="W92" s="599">
        <f t="shared" si="70"/>
        <v>0</v>
      </c>
      <c r="X92" s="599">
        <f t="shared" si="70"/>
        <v>0</v>
      </c>
      <c r="Y92" s="599">
        <f t="shared" si="70"/>
        <v>0</v>
      </c>
      <c r="Z92" s="599">
        <f t="shared" si="70"/>
        <v>0</v>
      </c>
      <c r="AA92" s="599">
        <f t="shared" si="70"/>
        <v>0</v>
      </c>
      <c r="AB92" s="599">
        <f t="shared" si="70"/>
        <v>0</v>
      </c>
      <c r="AC92" s="599">
        <f t="shared" si="70"/>
        <v>0</v>
      </c>
      <c r="AD92" s="599">
        <f t="shared" si="70"/>
        <v>0</v>
      </c>
      <c r="AE92" s="37">
        <f>SUM(G92:R92)</f>
        <v>0</v>
      </c>
      <c r="AF92" s="27"/>
      <c r="AG92" s="27"/>
      <c r="AH92" s="27"/>
      <c r="AI92" s="27"/>
      <c r="AJ92" s="27"/>
      <c r="AK92" s="27"/>
    </row>
    <row r="93" spans="1:37">
      <c r="A93" s="237"/>
      <c r="B93" s="617">
        <f t="shared" si="58"/>
        <v>92</v>
      </c>
      <c r="C93" s="263"/>
      <c r="D93" s="264"/>
      <c r="E93" s="264"/>
      <c r="F93" s="55" t="s">
        <v>26</v>
      </c>
      <c r="G93" s="204">
        <f>IF(G6="nej",G91*-1)+SUM(G51:G68)-G92+G73</f>
        <v>0</v>
      </c>
      <c r="H93" s="204">
        <f>IF(H6="nej",H91*-1)+SUM(H51:H68)-H92+H73</f>
        <v>0</v>
      </c>
      <c r="I93" s="204">
        <f t="shared" ref="I93:R93" si="71">IF(I6="nej",I91*-1)+SUM(I51:I68)-I92+I73</f>
        <v>0</v>
      </c>
      <c r="J93" s="204">
        <f t="shared" si="71"/>
        <v>0</v>
      </c>
      <c r="K93" s="204">
        <f t="shared" si="71"/>
        <v>0</v>
      </c>
      <c r="L93" s="204">
        <f t="shared" si="71"/>
        <v>0</v>
      </c>
      <c r="M93" s="204">
        <f t="shared" si="71"/>
        <v>0</v>
      </c>
      <c r="N93" s="204">
        <f t="shared" si="71"/>
        <v>0</v>
      </c>
      <c r="O93" s="204">
        <f t="shared" si="71"/>
        <v>0</v>
      </c>
      <c r="P93" s="204">
        <f t="shared" si="71"/>
        <v>0</v>
      </c>
      <c r="Q93" s="204">
        <f t="shared" si="71"/>
        <v>0</v>
      </c>
      <c r="R93" s="204">
        <f t="shared" si="71"/>
        <v>0</v>
      </c>
      <c r="S93" s="599">
        <f t="shared" ref="S93:AD93" si="72">IF(S6="nej",S91*-1)+SUM(S51:S68)-S92</f>
        <v>0</v>
      </c>
      <c r="T93" s="599">
        <f t="shared" si="72"/>
        <v>0</v>
      </c>
      <c r="U93" s="599">
        <f t="shared" si="72"/>
        <v>0</v>
      </c>
      <c r="V93" s="599">
        <f t="shared" si="72"/>
        <v>0</v>
      </c>
      <c r="W93" s="599">
        <f t="shared" si="72"/>
        <v>0</v>
      </c>
      <c r="X93" s="599">
        <f t="shared" si="72"/>
        <v>0</v>
      </c>
      <c r="Y93" s="599">
        <f t="shared" si="72"/>
        <v>0</v>
      </c>
      <c r="Z93" s="599">
        <f t="shared" si="72"/>
        <v>0</v>
      </c>
      <c r="AA93" s="599">
        <f t="shared" si="72"/>
        <v>0</v>
      </c>
      <c r="AB93" s="599">
        <f t="shared" si="72"/>
        <v>0</v>
      </c>
      <c r="AC93" s="599">
        <f t="shared" si="72"/>
        <v>0</v>
      </c>
      <c r="AD93" s="599">
        <f t="shared" si="72"/>
        <v>0</v>
      </c>
      <c r="AE93" s="37">
        <f t="shared" ref="AE93:AE108" si="73">SUM(G93:R93)</f>
        <v>0</v>
      </c>
      <c r="AF93" s="27"/>
      <c r="AG93" s="27"/>
      <c r="AH93" s="27"/>
      <c r="AI93" s="27"/>
      <c r="AJ93" s="27"/>
      <c r="AK93" s="27"/>
    </row>
    <row r="94" spans="1:37">
      <c r="A94" s="237"/>
      <c r="B94" s="617">
        <f t="shared" si="58"/>
        <v>93</v>
      </c>
      <c r="C94" s="263"/>
      <c r="D94" s="264"/>
      <c r="E94" s="264"/>
      <c r="F94" s="56" t="s">
        <v>27</v>
      </c>
      <c r="G94" s="205">
        <f>ROUND(G93*8%,0)</f>
        <v>0</v>
      </c>
      <c r="H94" s="206">
        <f t="shared" ref="H94:R94" si="74">ROUND(H93*8%,0)</f>
        <v>0</v>
      </c>
      <c r="I94" s="206">
        <f t="shared" si="74"/>
        <v>0</v>
      </c>
      <c r="J94" s="206">
        <f t="shared" si="74"/>
        <v>0</v>
      </c>
      <c r="K94" s="206">
        <f t="shared" si="74"/>
        <v>0</v>
      </c>
      <c r="L94" s="206">
        <f t="shared" si="74"/>
        <v>0</v>
      </c>
      <c r="M94" s="206">
        <f t="shared" si="74"/>
        <v>0</v>
      </c>
      <c r="N94" s="206">
        <f t="shared" si="74"/>
        <v>0</v>
      </c>
      <c r="O94" s="206">
        <f t="shared" si="74"/>
        <v>0</v>
      </c>
      <c r="P94" s="206">
        <f t="shared" si="74"/>
        <v>0</v>
      </c>
      <c r="Q94" s="206">
        <f t="shared" si="74"/>
        <v>0</v>
      </c>
      <c r="R94" s="206">
        <f t="shared" si="74"/>
        <v>0</v>
      </c>
      <c r="S94" s="600">
        <f>ROUND(S93*8%,0)</f>
        <v>0</v>
      </c>
      <c r="T94" s="601">
        <f t="shared" ref="T94:AD94" si="75">ROUND(T93*8%,0)</f>
        <v>0</v>
      </c>
      <c r="U94" s="601">
        <f t="shared" si="75"/>
        <v>0</v>
      </c>
      <c r="V94" s="601">
        <f t="shared" si="75"/>
        <v>0</v>
      </c>
      <c r="W94" s="601">
        <f t="shared" si="75"/>
        <v>0</v>
      </c>
      <c r="X94" s="601">
        <f t="shared" si="75"/>
        <v>0</v>
      </c>
      <c r="Y94" s="601">
        <f t="shared" si="75"/>
        <v>0</v>
      </c>
      <c r="Z94" s="601">
        <f t="shared" si="75"/>
        <v>0</v>
      </c>
      <c r="AA94" s="601">
        <f t="shared" si="75"/>
        <v>0</v>
      </c>
      <c r="AB94" s="601">
        <f t="shared" si="75"/>
        <v>0</v>
      </c>
      <c r="AC94" s="601">
        <f t="shared" si="75"/>
        <v>0</v>
      </c>
      <c r="AD94" s="601">
        <f t="shared" si="75"/>
        <v>0</v>
      </c>
      <c r="AE94" s="38">
        <f t="shared" si="73"/>
        <v>0</v>
      </c>
      <c r="AF94" s="27"/>
      <c r="AG94" s="27"/>
      <c r="AH94" s="27"/>
      <c r="AI94" s="27"/>
      <c r="AJ94" s="27"/>
      <c r="AK94" s="27"/>
    </row>
    <row r="95" spans="1:37">
      <c r="A95" s="237"/>
      <c r="B95" s="617">
        <f t="shared" si="58"/>
        <v>94</v>
      </c>
      <c r="C95" s="263"/>
      <c r="D95" s="264"/>
      <c r="E95" s="264"/>
      <c r="F95" s="56" t="s">
        <v>28</v>
      </c>
      <c r="G95" s="205">
        <f>G93-G94</f>
        <v>0</v>
      </c>
      <c r="H95" s="206">
        <f t="shared" ref="H95:R95" si="76">H93-H94</f>
        <v>0</v>
      </c>
      <c r="I95" s="206">
        <f t="shared" si="76"/>
        <v>0</v>
      </c>
      <c r="J95" s="206">
        <f t="shared" si="76"/>
        <v>0</v>
      </c>
      <c r="K95" s="206">
        <f t="shared" si="76"/>
        <v>0</v>
      </c>
      <c r="L95" s="206">
        <f t="shared" si="76"/>
        <v>0</v>
      </c>
      <c r="M95" s="206">
        <f t="shared" si="76"/>
        <v>0</v>
      </c>
      <c r="N95" s="206">
        <f t="shared" si="76"/>
        <v>0</v>
      </c>
      <c r="O95" s="206">
        <f t="shared" si="76"/>
        <v>0</v>
      </c>
      <c r="P95" s="206">
        <f t="shared" si="76"/>
        <v>0</v>
      </c>
      <c r="Q95" s="206">
        <f t="shared" si="76"/>
        <v>0</v>
      </c>
      <c r="R95" s="206">
        <f t="shared" si="76"/>
        <v>0</v>
      </c>
      <c r="S95" s="600">
        <f>S93-S94</f>
        <v>0</v>
      </c>
      <c r="T95" s="601">
        <f t="shared" ref="T95:AD95" si="77">T93-T94</f>
        <v>0</v>
      </c>
      <c r="U95" s="601">
        <f t="shared" si="77"/>
        <v>0</v>
      </c>
      <c r="V95" s="601">
        <f t="shared" si="77"/>
        <v>0</v>
      </c>
      <c r="W95" s="601">
        <f t="shared" si="77"/>
        <v>0</v>
      </c>
      <c r="X95" s="601">
        <f t="shared" si="77"/>
        <v>0</v>
      </c>
      <c r="Y95" s="601">
        <f t="shared" si="77"/>
        <v>0</v>
      </c>
      <c r="Z95" s="601">
        <f t="shared" si="77"/>
        <v>0</v>
      </c>
      <c r="AA95" s="601">
        <f t="shared" si="77"/>
        <v>0</v>
      </c>
      <c r="AB95" s="601">
        <f t="shared" si="77"/>
        <v>0</v>
      </c>
      <c r="AC95" s="601">
        <f t="shared" si="77"/>
        <v>0</v>
      </c>
      <c r="AD95" s="601">
        <f t="shared" si="77"/>
        <v>0</v>
      </c>
      <c r="AE95" s="38">
        <f t="shared" si="73"/>
        <v>0</v>
      </c>
      <c r="AF95" s="27"/>
      <c r="AG95" s="27"/>
      <c r="AH95" s="27"/>
      <c r="AI95" s="27"/>
      <c r="AJ95" s="27"/>
      <c r="AK95" s="27"/>
    </row>
    <row r="96" spans="1:37">
      <c r="A96" s="237"/>
      <c r="B96" s="617">
        <f t="shared" si="58"/>
        <v>95</v>
      </c>
      <c r="C96" s="263"/>
      <c r="D96" s="264"/>
      <c r="E96" s="264"/>
      <c r="F96" s="56" t="s">
        <v>34</v>
      </c>
      <c r="G96" s="205">
        <f>FLOOR(G95-G32,10)</f>
        <v>0</v>
      </c>
      <c r="H96" s="205">
        <f t="shared" ref="H96:R96" si="78">FLOOR(H95-H32,10)</f>
        <v>0</v>
      </c>
      <c r="I96" s="205">
        <f t="shared" si="78"/>
        <v>0</v>
      </c>
      <c r="J96" s="205">
        <f t="shared" si="78"/>
        <v>0</v>
      </c>
      <c r="K96" s="205">
        <f t="shared" si="78"/>
        <v>0</v>
      </c>
      <c r="L96" s="205">
        <f t="shared" si="78"/>
        <v>0</v>
      </c>
      <c r="M96" s="205">
        <f t="shared" si="78"/>
        <v>0</v>
      </c>
      <c r="N96" s="205">
        <f t="shared" si="78"/>
        <v>0</v>
      </c>
      <c r="O96" s="205">
        <f t="shared" si="78"/>
        <v>0</v>
      </c>
      <c r="P96" s="205">
        <f t="shared" si="78"/>
        <v>0</v>
      </c>
      <c r="Q96" s="205">
        <f t="shared" si="78"/>
        <v>0</v>
      </c>
      <c r="R96" s="205">
        <f t="shared" si="78"/>
        <v>0</v>
      </c>
      <c r="S96" s="600">
        <f>FLOOR(S95-S32,10)</f>
        <v>0</v>
      </c>
      <c r="T96" s="600">
        <f t="shared" ref="T96:AD96" si="79">FLOOR(T95-T32,10)</f>
        <v>0</v>
      </c>
      <c r="U96" s="600">
        <f t="shared" si="79"/>
        <v>0</v>
      </c>
      <c r="V96" s="600">
        <f t="shared" si="79"/>
        <v>0</v>
      </c>
      <c r="W96" s="600">
        <f t="shared" si="79"/>
        <v>0</v>
      </c>
      <c r="X96" s="600">
        <f t="shared" si="79"/>
        <v>0</v>
      </c>
      <c r="Y96" s="600">
        <f t="shared" si="79"/>
        <v>0</v>
      </c>
      <c r="Z96" s="600">
        <f t="shared" si="79"/>
        <v>0</v>
      </c>
      <c r="AA96" s="600">
        <f t="shared" si="79"/>
        <v>0</v>
      </c>
      <c r="AB96" s="600">
        <f t="shared" si="79"/>
        <v>0</v>
      </c>
      <c r="AC96" s="600">
        <f t="shared" si="79"/>
        <v>0</v>
      </c>
      <c r="AD96" s="600">
        <f t="shared" si="79"/>
        <v>0</v>
      </c>
      <c r="AE96" s="38"/>
      <c r="AF96" s="27"/>
      <c r="AG96" s="27"/>
      <c r="AH96" s="27"/>
      <c r="AI96" s="27"/>
      <c r="AJ96" s="27"/>
      <c r="AK96" s="27"/>
    </row>
    <row r="97" spans="1:37">
      <c r="A97" s="238"/>
      <c r="B97" s="617">
        <f t="shared" si="58"/>
        <v>96</v>
      </c>
      <c r="C97" s="265"/>
      <c r="D97" s="266"/>
      <c r="E97" s="266"/>
      <c r="F97" s="56" t="s">
        <v>29</v>
      </c>
      <c r="G97" s="205">
        <f t="shared" ref="G97:AD97" si="80">ROUND(G96*G31/100,0)</f>
        <v>0</v>
      </c>
      <c r="H97" s="206">
        <f t="shared" si="80"/>
        <v>0</v>
      </c>
      <c r="I97" s="206">
        <f t="shared" si="80"/>
        <v>0</v>
      </c>
      <c r="J97" s="206">
        <f t="shared" si="80"/>
        <v>0</v>
      </c>
      <c r="K97" s="206">
        <f t="shared" si="80"/>
        <v>0</v>
      </c>
      <c r="L97" s="206">
        <f t="shared" si="80"/>
        <v>0</v>
      </c>
      <c r="M97" s="206">
        <f t="shared" si="80"/>
        <v>0</v>
      </c>
      <c r="N97" s="206">
        <f t="shared" si="80"/>
        <v>0</v>
      </c>
      <c r="O97" s="206">
        <f t="shared" si="80"/>
        <v>0</v>
      </c>
      <c r="P97" s="206">
        <f t="shared" si="80"/>
        <v>0</v>
      </c>
      <c r="Q97" s="206">
        <f t="shared" si="80"/>
        <v>0</v>
      </c>
      <c r="R97" s="206">
        <f t="shared" si="80"/>
        <v>0</v>
      </c>
      <c r="S97" s="600">
        <f t="shared" si="80"/>
        <v>0</v>
      </c>
      <c r="T97" s="601">
        <f t="shared" si="80"/>
        <v>0</v>
      </c>
      <c r="U97" s="601">
        <f t="shared" si="80"/>
        <v>0</v>
      </c>
      <c r="V97" s="601">
        <f t="shared" si="80"/>
        <v>0</v>
      </c>
      <c r="W97" s="601">
        <f t="shared" si="80"/>
        <v>0</v>
      </c>
      <c r="X97" s="601">
        <f t="shared" si="80"/>
        <v>0</v>
      </c>
      <c r="Y97" s="601">
        <f t="shared" si="80"/>
        <v>0</v>
      </c>
      <c r="Z97" s="601">
        <f t="shared" si="80"/>
        <v>0</v>
      </c>
      <c r="AA97" s="601">
        <f t="shared" si="80"/>
        <v>0</v>
      </c>
      <c r="AB97" s="601">
        <f t="shared" si="80"/>
        <v>0</v>
      </c>
      <c r="AC97" s="601">
        <f t="shared" si="80"/>
        <v>0</v>
      </c>
      <c r="AD97" s="601">
        <f t="shared" si="80"/>
        <v>0</v>
      </c>
      <c r="AE97" s="38">
        <f t="shared" si="73"/>
        <v>0</v>
      </c>
      <c r="AF97" s="27"/>
      <c r="AG97" s="27"/>
      <c r="AH97" s="27"/>
      <c r="AI97" s="27"/>
      <c r="AJ97" s="27"/>
      <c r="AK97" s="27"/>
    </row>
    <row r="98" spans="1:37">
      <c r="A98" s="239"/>
      <c r="B98" s="617">
        <f t="shared" si="58"/>
        <v>97</v>
      </c>
      <c r="C98" s="267"/>
      <c r="D98" s="268"/>
      <c r="E98" s="269"/>
      <c r="F98" s="487" t="s">
        <v>278</v>
      </c>
      <c r="G98" s="553">
        <f>SUM(G51:G68)</f>
        <v>0</v>
      </c>
      <c r="H98" s="489">
        <f>SUM(H51:H68)</f>
        <v>0</v>
      </c>
      <c r="I98" s="489">
        <f>SUM(I51:I68)</f>
        <v>0</v>
      </c>
      <c r="J98" s="489">
        <f>SUM(J51:J68)</f>
        <v>0</v>
      </c>
      <c r="K98" s="489">
        <f>SUM(K51:K68)</f>
        <v>0</v>
      </c>
      <c r="L98" s="489">
        <f t="shared" ref="L98:R98" si="81">SUM(L51:L68)</f>
        <v>0</v>
      </c>
      <c r="M98" s="489">
        <f t="shared" si="81"/>
        <v>0</v>
      </c>
      <c r="N98" s="489">
        <f t="shared" si="81"/>
        <v>0</v>
      </c>
      <c r="O98" s="489">
        <f t="shared" si="81"/>
        <v>0</v>
      </c>
      <c r="P98" s="489">
        <f t="shared" si="81"/>
        <v>0</v>
      </c>
      <c r="Q98" s="554">
        <f t="shared" si="81"/>
        <v>0</v>
      </c>
      <c r="R98" s="554">
        <f t="shared" si="81"/>
        <v>0</v>
      </c>
      <c r="S98" s="602">
        <f>SUM(S51:S68)</f>
        <v>0</v>
      </c>
      <c r="T98" s="603">
        <f>SUM(T51:T68)</f>
        <v>0</v>
      </c>
      <c r="U98" s="603">
        <f>SUM(U51:U68)</f>
        <v>0</v>
      </c>
      <c r="V98" s="603">
        <f>SUM(V51:V68)</f>
        <v>0</v>
      </c>
      <c r="W98" s="603">
        <f>SUM(W51:W68)</f>
        <v>0</v>
      </c>
      <c r="X98" s="603">
        <f t="shared" ref="X98:AD98" si="82">SUM(X51:X68)</f>
        <v>0</v>
      </c>
      <c r="Y98" s="603">
        <f t="shared" si="82"/>
        <v>0</v>
      </c>
      <c r="Z98" s="603">
        <f t="shared" si="82"/>
        <v>0</v>
      </c>
      <c r="AA98" s="603">
        <f t="shared" si="82"/>
        <v>0</v>
      </c>
      <c r="AB98" s="603">
        <f t="shared" si="82"/>
        <v>0</v>
      </c>
      <c r="AC98" s="603">
        <f t="shared" si="82"/>
        <v>0</v>
      </c>
      <c r="AD98" s="603">
        <f t="shared" si="82"/>
        <v>0</v>
      </c>
      <c r="AE98" s="490">
        <f>SUM(H98:P98)</f>
        <v>0</v>
      </c>
      <c r="AF98" s="27"/>
      <c r="AG98" s="27"/>
      <c r="AH98" s="27"/>
      <c r="AI98" s="27"/>
      <c r="AJ98" s="27"/>
      <c r="AK98" s="27"/>
    </row>
    <row r="99" spans="1:37">
      <c r="A99" s="230"/>
      <c r="B99" s="617">
        <f t="shared" si="58"/>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8"/>
        <v>99</v>
      </c>
      <c r="C100" s="263"/>
      <c r="D100" s="264"/>
      <c r="E100" s="264"/>
      <c r="F100" s="56" t="s">
        <v>134</v>
      </c>
      <c r="G100" s="205">
        <f>G91</f>
        <v>0</v>
      </c>
      <c r="H100" s="206">
        <f t="shared" ref="H100:R100" si="83">H91</f>
        <v>0</v>
      </c>
      <c r="I100" s="206">
        <f t="shared" si="83"/>
        <v>0</v>
      </c>
      <c r="J100" s="206">
        <f t="shared" si="83"/>
        <v>0</v>
      </c>
      <c r="K100" s="206">
        <f t="shared" si="83"/>
        <v>0</v>
      </c>
      <c r="L100" s="206">
        <f t="shared" si="83"/>
        <v>0</v>
      </c>
      <c r="M100" s="206">
        <f t="shared" si="83"/>
        <v>0</v>
      </c>
      <c r="N100" s="206">
        <f t="shared" si="83"/>
        <v>0</v>
      </c>
      <c r="O100" s="206">
        <f t="shared" si="83"/>
        <v>0</v>
      </c>
      <c r="P100" s="206">
        <f t="shared" si="83"/>
        <v>0</v>
      </c>
      <c r="Q100" s="206">
        <f t="shared" si="83"/>
        <v>0</v>
      </c>
      <c r="R100" s="206">
        <f t="shared" si="83"/>
        <v>0</v>
      </c>
      <c r="S100" s="600">
        <f>S91</f>
        <v>0</v>
      </c>
      <c r="T100" s="601">
        <f t="shared" ref="T100:AD100" si="84">T91</f>
        <v>0</v>
      </c>
      <c r="U100" s="601">
        <f t="shared" si="84"/>
        <v>0</v>
      </c>
      <c r="V100" s="601">
        <f t="shared" si="84"/>
        <v>0</v>
      </c>
      <c r="W100" s="601">
        <f t="shared" si="84"/>
        <v>0</v>
      </c>
      <c r="X100" s="601">
        <f t="shared" si="84"/>
        <v>0</v>
      </c>
      <c r="Y100" s="601">
        <f t="shared" si="84"/>
        <v>0</v>
      </c>
      <c r="Z100" s="601">
        <f t="shared" si="84"/>
        <v>0</v>
      </c>
      <c r="AA100" s="601">
        <f t="shared" si="84"/>
        <v>0</v>
      </c>
      <c r="AB100" s="601">
        <f t="shared" si="84"/>
        <v>0</v>
      </c>
      <c r="AC100" s="601">
        <f t="shared" si="84"/>
        <v>0</v>
      </c>
      <c r="AD100" s="601">
        <f t="shared" si="84"/>
        <v>0</v>
      </c>
      <c r="AE100" s="38">
        <f t="shared" si="73"/>
        <v>0</v>
      </c>
      <c r="AF100" s="27"/>
      <c r="AG100" s="27"/>
      <c r="AH100" s="27"/>
      <c r="AI100" s="27"/>
      <c r="AJ100" s="27"/>
      <c r="AK100" s="27"/>
    </row>
    <row r="101" spans="1:37">
      <c r="A101" s="237"/>
      <c r="B101" s="617">
        <f t="shared" si="58"/>
        <v>100</v>
      </c>
      <c r="C101" s="263"/>
      <c r="D101" s="264"/>
      <c r="E101" s="264"/>
      <c r="F101" s="56" t="s">
        <v>165</v>
      </c>
      <c r="G101" s="205">
        <f>G100*2</f>
        <v>0</v>
      </c>
      <c r="H101" s="206">
        <f t="shared" ref="H101:R101" si="85">H100*2</f>
        <v>0</v>
      </c>
      <c r="I101" s="206">
        <f t="shared" si="85"/>
        <v>0</v>
      </c>
      <c r="J101" s="206">
        <f t="shared" si="85"/>
        <v>0</v>
      </c>
      <c r="K101" s="206">
        <f t="shared" si="85"/>
        <v>0</v>
      </c>
      <c r="L101" s="206">
        <f t="shared" si="85"/>
        <v>0</v>
      </c>
      <c r="M101" s="206">
        <f t="shared" si="85"/>
        <v>0</v>
      </c>
      <c r="N101" s="206">
        <f t="shared" si="85"/>
        <v>0</v>
      </c>
      <c r="O101" s="206">
        <f t="shared" si="85"/>
        <v>0</v>
      </c>
      <c r="P101" s="206">
        <f t="shared" si="85"/>
        <v>0</v>
      </c>
      <c r="Q101" s="206">
        <f t="shared" si="85"/>
        <v>0</v>
      </c>
      <c r="R101" s="206">
        <f t="shared" si="85"/>
        <v>0</v>
      </c>
      <c r="S101" s="600">
        <f>S100*2</f>
        <v>0</v>
      </c>
      <c r="T101" s="601">
        <f t="shared" ref="T101:AD101" si="86">T100*2</f>
        <v>0</v>
      </c>
      <c r="U101" s="601">
        <f t="shared" si="86"/>
        <v>0</v>
      </c>
      <c r="V101" s="601">
        <f t="shared" si="86"/>
        <v>0</v>
      </c>
      <c r="W101" s="601">
        <f t="shared" si="86"/>
        <v>0</v>
      </c>
      <c r="X101" s="601">
        <f t="shared" si="86"/>
        <v>0</v>
      </c>
      <c r="Y101" s="601">
        <f t="shared" si="86"/>
        <v>0</v>
      </c>
      <c r="Z101" s="601">
        <f t="shared" si="86"/>
        <v>0</v>
      </c>
      <c r="AA101" s="601">
        <f t="shared" si="86"/>
        <v>0</v>
      </c>
      <c r="AB101" s="601">
        <f t="shared" si="86"/>
        <v>0</v>
      </c>
      <c r="AC101" s="601">
        <f t="shared" si="86"/>
        <v>0</v>
      </c>
      <c r="AD101" s="601">
        <f t="shared" si="86"/>
        <v>0</v>
      </c>
      <c r="AE101" s="38">
        <f t="shared" si="73"/>
        <v>0</v>
      </c>
      <c r="AF101" s="27"/>
      <c r="AG101" s="27"/>
      <c r="AH101" s="27"/>
      <c r="AI101" s="27"/>
      <c r="AJ101" s="27"/>
      <c r="AK101" s="27"/>
    </row>
    <row r="102" spans="1:37">
      <c r="A102" s="237"/>
      <c r="B102" s="617">
        <f t="shared" si="58"/>
        <v>101</v>
      </c>
      <c r="C102" s="263"/>
      <c r="D102" s="264"/>
      <c r="E102" s="264"/>
      <c r="F102" s="56" t="s">
        <v>13</v>
      </c>
      <c r="G102" s="205">
        <f>G104*2/3</f>
        <v>0</v>
      </c>
      <c r="H102" s="206">
        <f t="shared" ref="H102:R102" si="87">H104*2/3</f>
        <v>0</v>
      </c>
      <c r="I102" s="206">
        <f t="shared" si="87"/>
        <v>0</v>
      </c>
      <c r="J102" s="206">
        <f t="shared" si="87"/>
        <v>0</v>
      </c>
      <c r="K102" s="206">
        <f t="shared" si="87"/>
        <v>0</v>
      </c>
      <c r="L102" s="206">
        <f t="shared" si="87"/>
        <v>0</v>
      </c>
      <c r="M102" s="206">
        <f t="shared" si="87"/>
        <v>0</v>
      </c>
      <c r="N102" s="206">
        <f t="shared" si="87"/>
        <v>0</v>
      </c>
      <c r="O102" s="206">
        <f t="shared" si="87"/>
        <v>0</v>
      </c>
      <c r="P102" s="206">
        <f t="shared" si="87"/>
        <v>0</v>
      </c>
      <c r="Q102" s="206">
        <f t="shared" si="87"/>
        <v>0</v>
      </c>
      <c r="R102" s="206">
        <f t="shared" si="87"/>
        <v>0</v>
      </c>
      <c r="S102" s="600">
        <f>S104*2/3</f>
        <v>0</v>
      </c>
      <c r="T102" s="601">
        <f t="shared" ref="T102:AD102" si="88">T104*2/3</f>
        <v>0</v>
      </c>
      <c r="U102" s="601">
        <f t="shared" si="88"/>
        <v>0</v>
      </c>
      <c r="V102" s="601">
        <f t="shared" si="88"/>
        <v>0</v>
      </c>
      <c r="W102" s="601">
        <f t="shared" si="88"/>
        <v>0</v>
      </c>
      <c r="X102" s="601">
        <f t="shared" si="88"/>
        <v>0</v>
      </c>
      <c r="Y102" s="601">
        <f t="shared" si="88"/>
        <v>0</v>
      </c>
      <c r="Z102" s="601">
        <f t="shared" si="88"/>
        <v>0</v>
      </c>
      <c r="AA102" s="601">
        <f t="shared" si="88"/>
        <v>0</v>
      </c>
      <c r="AB102" s="601">
        <f t="shared" si="88"/>
        <v>0</v>
      </c>
      <c r="AC102" s="601">
        <f t="shared" si="88"/>
        <v>0</v>
      </c>
      <c r="AD102" s="601">
        <f t="shared" si="88"/>
        <v>0</v>
      </c>
      <c r="AE102" s="38">
        <f t="shared" si="73"/>
        <v>0</v>
      </c>
      <c r="AF102" s="27"/>
      <c r="AG102" s="27"/>
      <c r="AH102" s="27"/>
      <c r="AI102" s="27"/>
      <c r="AJ102" s="27"/>
      <c r="AK102" s="27"/>
    </row>
    <row r="103" spans="1:37">
      <c r="A103" s="237"/>
      <c r="B103" s="617">
        <f t="shared" si="58"/>
        <v>102</v>
      </c>
      <c r="C103" s="263"/>
      <c r="D103" s="264"/>
      <c r="E103" s="264"/>
      <c r="F103" s="56" t="s">
        <v>164</v>
      </c>
      <c r="G103" s="205">
        <f>G100+G101</f>
        <v>0</v>
      </c>
      <c r="H103" s="206">
        <f t="shared" ref="H103:R103" si="89">H100+H101</f>
        <v>0</v>
      </c>
      <c r="I103" s="206">
        <f t="shared" si="89"/>
        <v>0</v>
      </c>
      <c r="J103" s="206">
        <f t="shared" si="89"/>
        <v>0</v>
      </c>
      <c r="K103" s="206">
        <f t="shared" si="89"/>
        <v>0</v>
      </c>
      <c r="L103" s="206">
        <f t="shared" si="89"/>
        <v>0</v>
      </c>
      <c r="M103" s="206">
        <f t="shared" si="89"/>
        <v>0</v>
      </c>
      <c r="N103" s="206">
        <f t="shared" si="89"/>
        <v>0</v>
      </c>
      <c r="O103" s="206">
        <f t="shared" si="89"/>
        <v>0</v>
      </c>
      <c r="P103" s="206">
        <f t="shared" si="89"/>
        <v>0</v>
      </c>
      <c r="Q103" s="206">
        <f t="shared" si="89"/>
        <v>0</v>
      </c>
      <c r="R103" s="206">
        <f t="shared" si="89"/>
        <v>0</v>
      </c>
      <c r="S103" s="600">
        <f>S100+S101</f>
        <v>0</v>
      </c>
      <c r="T103" s="601">
        <f t="shared" ref="T103:AD103" si="90">T100+T101</f>
        <v>0</v>
      </c>
      <c r="U103" s="601">
        <f t="shared" si="90"/>
        <v>0</v>
      </c>
      <c r="V103" s="601">
        <f t="shared" si="90"/>
        <v>0</v>
      </c>
      <c r="W103" s="601">
        <f t="shared" si="90"/>
        <v>0</v>
      </c>
      <c r="X103" s="601">
        <f t="shared" si="90"/>
        <v>0</v>
      </c>
      <c r="Y103" s="601">
        <f t="shared" si="90"/>
        <v>0</v>
      </c>
      <c r="Z103" s="601">
        <f t="shared" si="90"/>
        <v>0</v>
      </c>
      <c r="AA103" s="601">
        <f t="shared" si="90"/>
        <v>0</v>
      </c>
      <c r="AB103" s="601">
        <f t="shared" si="90"/>
        <v>0</v>
      </c>
      <c r="AC103" s="601">
        <f t="shared" si="90"/>
        <v>0</v>
      </c>
      <c r="AD103" s="601">
        <f t="shared" si="90"/>
        <v>0</v>
      </c>
      <c r="AE103" s="38">
        <f t="shared" si="73"/>
        <v>0</v>
      </c>
      <c r="AF103" s="27"/>
      <c r="AG103" s="27"/>
      <c r="AH103" s="27"/>
      <c r="AI103" s="27"/>
      <c r="AJ103" s="27"/>
      <c r="AK103" s="27"/>
    </row>
    <row r="104" spans="1:37">
      <c r="A104" s="237"/>
      <c r="B104" s="617">
        <f t="shared" si="58"/>
        <v>103</v>
      </c>
      <c r="C104" s="263"/>
      <c r="D104" s="264"/>
      <c r="E104" s="264"/>
      <c r="F104" s="56" t="s">
        <v>35</v>
      </c>
      <c r="G104" s="341">
        <f t="shared" ref="G104:K104" si="91">297/3*(((G12*G4)&gt;=9/37)+((G12*G4)&gt;=18/37)+((G12*G4)&gt;=27/37))</f>
        <v>0</v>
      </c>
      <c r="H104" s="341">
        <f t="shared" si="91"/>
        <v>0</v>
      </c>
      <c r="I104" s="341">
        <f t="shared" si="91"/>
        <v>0</v>
      </c>
      <c r="J104" s="341">
        <f t="shared" si="91"/>
        <v>0</v>
      </c>
      <c r="K104" s="341">
        <f t="shared" si="91"/>
        <v>0</v>
      </c>
      <c r="L104" s="341">
        <f>297/3*(((L12*L4)&gt;=9/37)+((L12*L4)&gt;=18/37)+((L12*L4)&gt;=27/37))</f>
        <v>0</v>
      </c>
      <c r="M104" s="341">
        <f t="shared" ref="M104:AD104" si="92">297/3*(((M12*M4)&gt;=9/37)+((M12*M4)&gt;=18/37)+((M12*M4)&gt;=27/37))</f>
        <v>0</v>
      </c>
      <c r="N104" s="341">
        <f t="shared" si="92"/>
        <v>0</v>
      </c>
      <c r="O104" s="341">
        <f t="shared" si="92"/>
        <v>0</v>
      </c>
      <c r="P104" s="341">
        <f t="shared" si="92"/>
        <v>0</v>
      </c>
      <c r="Q104" s="341">
        <f t="shared" si="92"/>
        <v>0</v>
      </c>
      <c r="R104" s="341">
        <f t="shared" si="92"/>
        <v>0</v>
      </c>
      <c r="S104" s="341">
        <f t="shared" si="92"/>
        <v>0</v>
      </c>
      <c r="T104" s="341">
        <f t="shared" si="92"/>
        <v>0</v>
      </c>
      <c r="U104" s="341">
        <f t="shared" si="92"/>
        <v>0</v>
      </c>
      <c r="V104" s="341">
        <f t="shared" si="92"/>
        <v>0</v>
      </c>
      <c r="W104" s="341">
        <f t="shared" si="92"/>
        <v>0</v>
      </c>
      <c r="X104" s="341">
        <f t="shared" si="92"/>
        <v>0</v>
      </c>
      <c r="Y104" s="341">
        <f t="shared" si="92"/>
        <v>0</v>
      </c>
      <c r="Z104" s="341">
        <f t="shared" si="92"/>
        <v>0</v>
      </c>
      <c r="AA104" s="341">
        <f t="shared" si="92"/>
        <v>0</v>
      </c>
      <c r="AB104" s="341">
        <f t="shared" si="92"/>
        <v>0</v>
      </c>
      <c r="AC104" s="341">
        <f t="shared" si="92"/>
        <v>0</v>
      </c>
      <c r="AD104" s="341">
        <f t="shared" si="92"/>
        <v>0</v>
      </c>
      <c r="AE104" s="38">
        <f t="shared" si="73"/>
        <v>0</v>
      </c>
      <c r="AF104" s="27"/>
      <c r="AG104" s="27"/>
      <c r="AH104" s="27"/>
      <c r="AI104" s="27"/>
      <c r="AJ104" s="27"/>
      <c r="AK104" s="27"/>
    </row>
    <row r="105" spans="1:37">
      <c r="A105" s="237"/>
      <c r="B105" s="617">
        <f t="shared" si="58"/>
        <v>104</v>
      </c>
      <c r="C105" s="263"/>
      <c r="D105" s="264"/>
      <c r="E105" s="264"/>
      <c r="F105" s="56" t="s">
        <v>30</v>
      </c>
      <c r="G105" s="206">
        <f>G24</f>
        <v>0</v>
      </c>
      <c r="H105" s="206">
        <f t="shared" ref="H105:R105" si="93">H24</f>
        <v>0</v>
      </c>
      <c r="I105" s="206">
        <f t="shared" si="93"/>
        <v>0</v>
      </c>
      <c r="J105" s="206">
        <f t="shared" si="93"/>
        <v>0</v>
      </c>
      <c r="K105" s="206">
        <f t="shared" si="93"/>
        <v>0</v>
      </c>
      <c r="L105" s="206">
        <f t="shared" si="93"/>
        <v>0</v>
      </c>
      <c r="M105" s="206">
        <f t="shared" si="93"/>
        <v>0</v>
      </c>
      <c r="N105" s="206">
        <f t="shared" si="93"/>
        <v>0</v>
      </c>
      <c r="O105" s="206">
        <f t="shared" si="93"/>
        <v>0</v>
      </c>
      <c r="P105" s="206">
        <f t="shared" si="93"/>
        <v>0</v>
      </c>
      <c r="Q105" s="206">
        <f t="shared" si="93"/>
        <v>0</v>
      </c>
      <c r="R105" s="206">
        <f t="shared" si="93"/>
        <v>0</v>
      </c>
      <c r="S105" s="601">
        <f>S24</f>
        <v>0</v>
      </c>
      <c r="T105" s="601">
        <f t="shared" ref="T105:AD105" si="94">T24</f>
        <v>0</v>
      </c>
      <c r="U105" s="601">
        <f t="shared" si="94"/>
        <v>0</v>
      </c>
      <c r="V105" s="601">
        <f t="shared" si="94"/>
        <v>0</v>
      </c>
      <c r="W105" s="601">
        <f t="shared" si="94"/>
        <v>0</v>
      </c>
      <c r="X105" s="601">
        <f t="shared" si="94"/>
        <v>0</v>
      </c>
      <c r="Y105" s="601">
        <f t="shared" si="94"/>
        <v>0</v>
      </c>
      <c r="Z105" s="601">
        <f t="shared" si="94"/>
        <v>0</v>
      </c>
      <c r="AA105" s="601">
        <f t="shared" si="94"/>
        <v>0</v>
      </c>
      <c r="AB105" s="601">
        <f t="shared" si="94"/>
        <v>0</v>
      </c>
      <c r="AC105" s="601">
        <f t="shared" si="94"/>
        <v>0</v>
      </c>
      <c r="AD105" s="601">
        <f t="shared" si="94"/>
        <v>0</v>
      </c>
      <c r="AE105" s="38">
        <f t="shared" si="73"/>
        <v>0</v>
      </c>
      <c r="AF105" s="27"/>
      <c r="AG105" s="27"/>
      <c r="AH105" s="27"/>
      <c r="AI105" s="27"/>
      <c r="AJ105" s="27"/>
      <c r="AK105" s="27"/>
    </row>
    <row r="106" spans="1:37">
      <c r="A106" s="238"/>
      <c r="B106" s="617">
        <f t="shared" si="58"/>
        <v>105</v>
      </c>
      <c r="C106" s="408"/>
      <c r="D106" s="409"/>
      <c r="E106" s="409"/>
      <c r="F106" s="57" t="s">
        <v>70</v>
      </c>
      <c r="G106" s="208">
        <f t="shared" ref="G106:AD106" si="95">IF(G6="nej",G91*-1)+G74-(G97+G92+G94+G105)-G47-G48-G49</f>
        <v>0</v>
      </c>
      <c r="H106" s="208">
        <f t="shared" si="95"/>
        <v>0</v>
      </c>
      <c r="I106" s="208">
        <f t="shared" si="95"/>
        <v>0</v>
      </c>
      <c r="J106" s="208">
        <f t="shared" si="95"/>
        <v>0</v>
      </c>
      <c r="K106" s="208">
        <f t="shared" si="95"/>
        <v>0</v>
      </c>
      <c r="L106" s="208">
        <f t="shared" si="95"/>
        <v>0</v>
      </c>
      <c r="M106" s="208">
        <f t="shared" si="95"/>
        <v>0</v>
      </c>
      <c r="N106" s="208">
        <f t="shared" si="95"/>
        <v>0</v>
      </c>
      <c r="O106" s="208">
        <f t="shared" si="95"/>
        <v>0</v>
      </c>
      <c r="P106" s="208">
        <f t="shared" si="95"/>
        <v>0</v>
      </c>
      <c r="Q106" s="208">
        <f t="shared" si="95"/>
        <v>0</v>
      </c>
      <c r="R106" s="208">
        <f t="shared" si="95"/>
        <v>0</v>
      </c>
      <c r="S106" s="605">
        <f t="shared" si="95"/>
        <v>0</v>
      </c>
      <c r="T106" s="605">
        <f t="shared" si="95"/>
        <v>0</v>
      </c>
      <c r="U106" s="605">
        <f t="shared" si="95"/>
        <v>0</v>
      </c>
      <c r="V106" s="605">
        <f t="shared" si="95"/>
        <v>0</v>
      </c>
      <c r="W106" s="605">
        <f t="shared" si="95"/>
        <v>0</v>
      </c>
      <c r="X106" s="605">
        <f t="shared" si="95"/>
        <v>0</v>
      </c>
      <c r="Y106" s="605">
        <f t="shared" si="95"/>
        <v>0</v>
      </c>
      <c r="Z106" s="605">
        <f t="shared" si="95"/>
        <v>0</v>
      </c>
      <c r="AA106" s="605">
        <f t="shared" si="95"/>
        <v>0</v>
      </c>
      <c r="AB106" s="605">
        <f t="shared" si="95"/>
        <v>0</v>
      </c>
      <c r="AC106" s="605">
        <f t="shared" si="95"/>
        <v>0</v>
      </c>
      <c r="AD106" s="605">
        <f t="shared" si="95"/>
        <v>0</v>
      </c>
      <c r="AE106" s="40">
        <f>SUM(G106:R106)</f>
        <v>0</v>
      </c>
      <c r="AF106" s="28"/>
      <c r="AG106" s="28"/>
      <c r="AH106" s="27"/>
      <c r="AI106" s="27"/>
      <c r="AJ106" s="27"/>
      <c r="AK106" s="27"/>
    </row>
    <row r="107" spans="1:37" ht="14">
      <c r="A107" s="241"/>
      <c r="B107" s="617">
        <f t="shared" si="58"/>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8"/>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6">(SUM(M$51:M$68)+M$91+M92)*(1-12/260*M$26)</f>
        <v>0</v>
      </c>
      <c r="N108" s="498">
        <f t="shared" si="96"/>
        <v>0</v>
      </c>
      <c r="O108" s="498">
        <f t="shared" si="96"/>
        <v>0</v>
      </c>
      <c r="P108" s="498">
        <f t="shared" si="96"/>
        <v>0</v>
      </c>
      <c r="Q108" s="498">
        <f t="shared" si="96"/>
        <v>0</v>
      </c>
      <c r="R108" s="498">
        <f t="shared" si="96"/>
        <v>0</v>
      </c>
      <c r="S108" s="802" t="s">
        <v>72</v>
      </c>
      <c r="T108" s="802"/>
      <c r="U108" s="802"/>
      <c r="V108" s="802"/>
      <c r="W108" s="802"/>
      <c r="X108" s="606">
        <f>(SUM(X$51:X$68)+X$91+X92)*(1-12/260*X$26)</f>
        <v>0</v>
      </c>
      <c r="Y108" s="606">
        <f t="shared" ref="Y108:AD108" si="97">(SUM(Y$51:Y$68)+Y$91+Y92)*(1-12/260*Y$26)</f>
        <v>0</v>
      </c>
      <c r="Z108" s="606">
        <f t="shared" si="97"/>
        <v>0</v>
      </c>
      <c r="AA108" s="606">
        <f t="shared" si="97"/>
        <v>0</v>
      </c>
      <c r="AB108" s="606">
        <f t="shared" si="97"/>
        <v>0</v>
      </c>
      <c r="AC108" s="606">
        <f t="shared" si="97"/>
        <v>0</v>
      </c>
      <c r="AD108" s="606">
        <f t="shared" si="97"/>
        <v>0</v>
      </c>
      <c r="AE108" s="499">
        <f t="shared" si="73"/>
        <v>0</v>
      </c>
      <c r="AF108" s="42"/>
      <c r="AG108" s="42"/>
      <c r="AH108" s="27"/>
      <c r="AI108" s="27"/>
      <c r="AJ108" s="27"/>
      <c r="AK108" s="27"/>
    </row>
    <row r="109" spans="1:37">
      <c r="A109" s="242"/>
      <c r="B109" s="617">
        <f t="shared" si="58"/>
        <v>108</v>
      </c>
      <c r="C109" s="249"/>
      <c r="D109" s="1"/>
      <c r="E109" s="1"/>
      <c r="F109" s="219" t="s">
        <v>147</v>
      </c>
      <c r="G109" s="220">
        <f t="shared" ref="G109:AD109" si="98">G51*$D51+G52*$D52+G54*$D54+G55*$D55+G56*$D56+G57*$D57+G58*$D58+G59*$D59+G60*$D60+G61*$D61+G64*$D64</f>
        <v>0</v>
      </c>
      <c r="H109" s="220">
        <f t="shared" si="98"/>
        <v>0</v>
      </c>
      <c r="I109" s="220">
        <f t="shared" si="98"/>
        <v>0</v>
      </c>
      <c r="J109" s="220">
        <f t="shared" si="98"/>
        <v>0</v>
      </c>
      <c r="K109" s="220">
        <f t="shared" si="98"/>
        <v>0</v>
      </c>
      <c r="L109" s="220">
        <f t="shared" si="98"/>
        <v>0</v>
      </c>
      <c r="M109" s="220">
        <f t="shared" si="98"/>
        <v>0</v>
      </c>
      <c r="N109" s="220">
        <f t="shared" si="98"/>
        <v>0</v>
      </c>
      <c r="O109" s="220">
        <f t="shared" si="98"/>
        <v>0</v>
      </c>
      <c r="P109" s="220">
        <f t="shared" si="98"/>
        <v>0</v>
      </c>
      <c r="Q109" s="220">
        <f t="shared" si="98"/>
        <v>0</v>
      </c>
      <c r="R109" s="220">
        <f t="shared" si="98"/>
        <v>0</v>
      </c>
      <c r="S109" s="609">
        <f t="shared" si="98"/>
        <v>0</v>
      </c>
      <c r="T109" s="609">
        <f t="shared" si="98"/>
        <v>0</v>
      </c>
      <c r="U109" s="609">
        <f t="shared" si="98"/>
        <v>0</v>
      </c>
      <c r="V109" s="609">
        <f t="shared" si="98"/>
        <v>0</v>
      </c>
      <c r="W109" s="609">
        <f t="shared" si="98"/>
        <v>0</v>
      </c>
      <c r="X109" s="609">
        <f t="shared" si="98"/>
        <v>0</v>
      </c>
      <c r="Y109" s="609">
        <f t="shared" si="98"/>
        <v>0</v>
      </c>
      <c r="Z109" s="609">
        <f t="shared" si="98"/>
        <v>0</v>
      </c>
      <c r="AA109" s="609">
        <f t="shared" si="98"/>
        <v>0</v>
      </c>
      <c r="AB109" s="609">
        <f t="shared" si="98"/>
        <v>0</v>
      </c>
      <c r="AC109" s="609">
        <f t="shared" si="98"/>
        <v>0</v>
      </c>
      <c r="AD109" s="609">
        <f t="shared" si="98"/>
        <v>0</v>
      </c>
      <c r="AF109" s="27"/>
      <c r="AG109" s="27"/>
      <c r="AH109" s="27"/>
      <c r="AI109" s="27"/>
      <c r="AJ109" s="27"/>
      <c r="AK109" s="27"/>
    </row>
    <row r="110" spans="1:37">
      <c r="A110" s="243"/>
      <c r="B110" s="617">
        <f t="shared" si="58"/>
        <v>109</v>
      </c>
      <c r="C110" s="250"/>
      <c r="D110" s="232"/>
      <c r="E110" s="232"/>
      <c r="F110" s="272" t="s">
        <v>157</v>
      </c>
      <c r="G110" s="273" t="str">
        <f t="shared" ref="G110:O110" si="99">IF(G12&gt;0,IF(G12&gt;G28,(G12-G28)/G28&gt;=20%,(G12-G28)/G28&lt;=-20%),"")</f>
        <v/>
      </c>
      <c r="H110" s="273" t="str">
        <f t="shared" si="99"/>
        <v/>
      </c>
      <c r="I110" s="273" t="str">
        <f t="shared" si="99"/>
        <v/>
      </c>
      <c r="J110" s="273" t="str">
        <f t="shared" si="99"/>
        <v/>
      </c>
      <c r="K110" s="273" t="str">
        <f t="shared" si="99"/>
        <v/>
      </c>
      <c r="L110" s="273" t="str">
        <f t="shared" si="99"/>
        <v/>
      </c>
      <c r="M110" s="273" t="str">
        <f t="shared" si="99"/>
        <v/>
      </c>
      <c r="N110" s="273" t="str">
        <f t="shared" si="99"/>
        <v/>
      </c>
      <c r="O110" s="273" t="str">
        <f t="shared" si="99"/>
        <v/>
      </c>
      <c r="P110" s="273" t="str">
        <f>IF(P12&gt;0,IF(P12&gt;P29,(P12-P29)/P29&gt;=20%,(P12-P29)/P29&lt;=-20%),"")</f>
        <v/>
      </c>
      <c r="Q110" s="273" t="str">
        <f>IF(Q12&gt;0,IF(Q12&gt;Q29,(Q12-Q29)/Q29&gt;=20%,(Q12-Q29)/Q29&lt;=-20%),"")</f>
        <v/>
      </c>
      <c r="R110" s="273" t="str">
        <f>IF(R12&gt;0,IF(R12&gt;R29,(R12-R29)/R29&gt;=20%,(R12-R29)/R29&lt;=-20%),"")</f>
        <v/>
      </c>
      <c r="S110" s="610" t="str">
        <f t="shared" ref="S110:AA110" si="100">IF(S12&gt;0,IF(S12&gt;S28,(S12-S28)/S28&gt;=20%,(S12-S28)/S28&lt;=-20%),"")</f>
        <v/>
      </c>
      <c r="T110" s="610" t="str">
        <f t="shared" si="100"/>
        <v/>
      </c>
      <c r="U110" s="610" t="str">
        <f t="shared" si="100"/>
        <v/>
      </c>
      <c r="V110" s="610" t="str">
        <f t="shared" si="100"/>
        <v/>
      </c>
      <c r="W110" s="610" t="str">
        <f t="shared" si="100"/>
        <v/>
      </c>
      <c r="X110" s="610" t="str">
        <f t="shared" si="100"/>
        <v/>
      </c>
      <c r="Y110" s="610" t="str">
        <f t="shared" si="100"/>
        <v/>
      </c>
      <c r="Z110" s="610" t="str">
        <f t="shared" si="100"/>
        <v/>
      </c>
      <c r="AA110" s="610" t="str">
        <f t="shared" si="100"/>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101">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101"/>
        <v>2</v>
      </c>
      <c r="C161" s="468"/>
      <c r="D161" s="468"/>
      <c r="E161" s="468"/>
      <c r="F161" s="469" t="str">
        <f>IF(ISNUMBER(G1),"Skalatrinsløn","HK-løn")</f>
        <v>HK-løn</v>
      </c>
      <c r="G161" s="470" t="e">
        <f t="shared" ref="G161:AD161" si="102">"= "&amp;TEXT(ROUND(VLOOKUP(G13,Skalalontabel12,G11,0)*G10,0),"#.000")&amp;" / 12 * "&amp;TEXT(G12,"0,0000")&amp;" * "&amp;TEXT(G$4,"#0/#0")&amp;" ="</f>
        <v>#N/A</v>
      </c>
      <c r="H161" s="470" t="e">
        <f t="shared" si="102"/>
        <v>#N/A</v>
      </c>
      <c r="I161" s="470" t="e">
        <f t="shared" si="102"/>
        <v>#N/A</v>
      </c>
      <c r="J161" s="470" t="e">
        <f t="shared" si="102"/>
        <v>#N/A</v>
      </c>
      <c r="K161" s="470" t="e">
        <f t="shared" si="102"/>
        <v>#N/A</v>
      </c>
      <c r="L161" s="470" t="e">
        <f t="shared" si="102"/>
        <v>#N/A</v>
      </c>
      <c r="M161" s="470" t="e">
        <f t="shared" si="102"/>
        <v>#N/A</v>
      </c>
      <c r="N161" s="470" t="e">
        <f t="shared" si="102"/>
        <v>#N/A</v>
      </c>
      <c r="O161" s="470" t="e">
        <f t="shared" si="102"/>
        <v>#N/A</v>
      </c>
      <c r="P161" s="470" t="e">
        <f t="shared" si="102"/>
        <v>#N/A</v>
      </c>
      <c r="Q161" s="470" t="e">
        <f t="shared" si="102"/>
        <v>#N/A</v>
      </c>
      <c r="R161" s="470" t="e">
        <f t="shared" si="102"/>
        <v>#N/A</v>
      </c>
      <c r="S161" s="614" t="e">
        <f t="shared" si="102"/>
        <v>#N/A</v>
      </c>
      <c r="T161" s="614" t="e">
        <f t="shared" si="102"/>
        <v>#N/A</v>
      </c>
      <c r="U161" s="614" t="e">
        <f t="shared" si="102"/>
        <v>#N/A</v>
      </c>
      <c r="V161" s="614" t="e">
        <f t="shared" si="102"/>
        <v>#N/A</v>
      </c>
      <c r="W161" s="614" t="e">
        <f t="shared" si="102"/>
        <v>#N/A</v>
      </c>
      <c r="X161" s="614" t="e">
        <f t="shared" si="102"/>
        <v>#N/A</v>
      </c>
      <c r="Y161" s="614" t="e">
        <f t="shared" si="102"/>
        <v>#N/A</v>
      </c>
      <c r="Z161" s="614" t="e">
        <f t="shared" si="102"/>
        <v>#N/A</v>
      </c>
      <c r="AA161" s="614" t="e">
        <f t="shared" si="102"/>
        <v>#N/A</v>
      </c>
      <c r="AB161" s="614" t="e">
        <f t="shared" si="102"/>
        <v>#N/A</v>
      </c>
      <c r="AC161" s="614" t="e">
        <f t="shared" si="102"/>
        <v>#N/A</v>
      </c>
      <c r="AD161" s="614" t="e">
        <f t="shared" si="102"/>
        <v>#N/A</v>
      </c>
    </row>
    <row r="162" spans="2:30" s="2" customFormat="1">
      <c r="B162" s="467">
        <f t="shared" si="101"/>
        <v>3</v>
      </c>
      <c r="C162" s="468"/>
      <c r="D162" s="468"/>
      <c r="E162" s="468"/>
      <c r="F162" s="471" t="s">
        <v>129</v>
      </c>
      <c r="G162" s="470" t="str">
        <f t="shared" ref="G162:AD164" si="103">"= "&amp;TEXT(G14,"#.000,00")&amp;" / 12 "&amp;IF($D52&gt;0," * "&amp;TEXT(G$12,"0,0000"),"")&amp;IF($E52&gt;0," * "&amp;G$10,"")&amp;" * "&amp;TEXT(G$4,"#0/#0")&amp;" ="</f>
        <v>= 000,00 / 12  * 0,0000 * 1,233095 * 1/1 =</v>
      </c>
      <c r="H162" s="470" t="str">
        <f t="shared" si="103"/>
        <v>= 000,00 / 12  * 0,0000 * 1,233095 * 1/1 =</v>
      </c>
      <c r="I162" s="470" t="str">
        <f t="shared" si="103"/>
        <v>= 000,00 / 12  * 0,0000 * 1,233095 * 1/1 =</v>
      </c>
      <c r="J162" s="470" t="str">
        <f t="shared" si="103"/>
        <v>= 000,00 / 12  * 0,0000 *  * 1/1 =</v>
      </c>
      <c r="K162" s="470" t="str">
        <f t="shared" si="103"/>
        <v>= 000,00 / 12  * 0,0000 * 0 * 1/1 =</v>
      </c>
      <c r="L162" s="470" t="str">
        <f t="shared" si="103"/>
        <v>= 000,00 / 12  * 0,0000 * 0 * 1/1 =</v>
      </c>
      <c r="M162" s="470" t="str">
        <f t="shared" si="103"/>
        <v>= 000,00 / 12  * 0,0000 * 0 * 1/1 =</v>
      </c>
      <c r="N162" s="470" t="str">
        <f t="shared" si="103"/>
        <v>= 000,00 / 12  * 0,0000 * 0 * 1/1 =</v>
      </c>
      <c r="O162" s="470" t="str">
        <f t="shared" si="103"/>
        <v>= 000,00 / 12  * 0,0000 *  * 1/1 =</v>
      </c>
      <c r="P162" s="470" t="str">
        <f t="shared" si="103"/>
        <v>= 000,00 / 12  * 0,0000 * 0 * 1/1 =</v>
      </c>
      <c r="Q162" s="470" t="str">
        <f t="shared" si="103"/>
        <v>= 000,00 / 12  * 0,0000 * 0 * 1/1 =</v>
      </c>
      <c r="R162" s="470" t="str">
        <f t="shared" si="103"/>
        <v>= 000,00 / 12  * 0,0000 * 0 * 1/1 =</v>
      </c>
      <c r="S162" s="614" t="str">
        <f t="shared" si="103"/>
        <v>= 000,00 / 12  * 0,0000 * 1,233095 * 1/1 =</v>
      </c>
      <c r="T162" s="614" t="str">
        <f t="shared" si="103"/>
        <v>= 000,00 / 12  * 0,0000 * 1,233095 * 1/1 =</v>
      </c>
      <c r="U162" s="614" t="str">
        <f t="shared" si="103"/>
        <v>= 000,00 / 12  * 0,0000 * 1,233095 * 1/1 =</v>
      </c>
      <c r="V162" s="614" t="str">
        <f t="shared" si="103"/>
        <v>= 000,00 / 12  * 0,0000 * 0 * 1/1 =</v>
      </c>
      <c r="W162" s="614" t="str">
        <f t="shared" si="103"/>
        <v>= 000,00 / 12  * 0,0000 * 0 * 1/1 =</v>
      </c>
      <c r="X162" s="614" t="str">
        <f t="shared" si="103"/>
        <v>= 000,00 / 12  * 0,0000 * 0 * 1/1 =</v>
      </c>
      <c r="Y162" s="614" t="str">
        <f t="shared" si="103"/>
        <v>= 000,00 / 12  * 0,0000 * 0 * 1/1 =</v>
      </c>
      <c r="Z162" s="614" t="str">
        <f t="shared" si="103"/>
        <v>= 000,00 / 12  * 0,0000 * 0 * 1/1 =</v>
      </c>
      <c r="AA162" s="614" t="str">
        <f t="shared" si="103"/>
        <v>= 000,00 / 12  * 0,0000 * 0 * 1/1 =</v>
      </c>
      <c r="AB162" s="614" t="str">
        <f t="shared" si="103"/>
        <v>= 000,00 / 12  * 0,0000 * 0 * 1/1 =</v>
      </c>
      <c r="AC162" s="614" t="str">
        <f t="shared" si="103"/>
        <v>= 000,00 / 12  * 0,0000 * 0 * 1/1 =</v>
      </c>
      <c r="AD162" s="614" t="str">
        <f t="shared" si="103"/>
        <v>= 000,00 / 12  * 0,0000 * 0 * 1/1 =</v>
      </c>
    </row>
    <row r="163" spans="2:30" s="2" customFormat="1">
      <c r="B163" s="467"/>
      <c r="C163" s="468"/>
      <c r="D163" s="468"/>
      <c r="E163" s="468"/>
      <c r="F163" s="471" t="s">
        <v>298</v>
      </c>
      <c r="G163" s="470" t="str">
        <f t="shared" si="103"/>
        <v>= 000,00 / 12  * 0,0000 * 1,233095 * 1/1 =</v>
      </c>
      <c r="H163" s="470" t="str">
        <f t="shared" si="103"/>
        <v>= 000,00 / 12  * 0,0000 * 1,233095 * 1/1 =</v>
      </c>
      <c r="I163" s="470" t="str">
        <f t="shared" si="103"/>
        <v>= 000,00 / 12  * 0,0000 * 1,233095 * 1/1 =</v>
      </c>
      <c r="J163" s="470" t="str">
        <f t="shared" si="103"/>
        <v>= 000,00 / 12  * 0,0000 *  * 1/1 =</v>
      </c>
      <c r="K163" s="470" t="str">
        <f t="shared" si="103"/>
        <v>= 000,00 / 12  * 0,0000 * 0 * 1/1 =</v>
      </c>
      <c r="L163" s="470" t="str">
        <f t="shared" si="103"/>
        <v>= 000,00 / 12  * 0,0000 * 0 * 1/1 =</v>
      </c>
      <c r="M163" s="470" t="str">
        <f t="shared" si="103"/>
        <v>= 000,00 / 12  * 0,0000 * 0 * 1/1 =</v>
      </c>
      <c r="N163" s="470" t="str">
        <f t="shared" si="103"/>
        <v>= 000,00 / 12  * 0,0000 * 0 * 1/1 =</v>
      </c>
      <c r="O163" s="470" t="str">
        <f t="shared" si="103"/>
        <v>= 000,00 / 12  * 0,0000 *  * 1/1 =</v>
      </c>
      <c r="P163" s="470" t="str">
        <f t="shared" si="103"/>
        <v>= 000,00 / 12  * 0,0000 * 0 * 1/1 =</v>
      </c>
      <c r="Q163" s="470" t="str">
        <f t="shared" si="103"/>
        <v>= 000,00 / 12  * 0,0000 * 0 * 1/1 =</v>
      </c>
      <c r="R163" s="470" t="str">
        <f t="shared" si="103"/>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3"/>
        <v>= 000,00 / 12  * 1,233095 * 1/1 =</v>
      </c>
      <c r="H164" s="470" t="str">
        <f t="shared" si="103"/>
        <v>= 000,00 / 12  * 1,233095 * 1/1 =</v>
      </c>
      <c r="I164" s="470" t="str">
        <f t="shared" si="103"/>
        <v>= 000,00 / 12  * 1,233095 * 1/1 =</v>
      </c>
      <c r="J164" s="470" t="str">
        <f t="shared" si="103"/>
        <v>= 000,00 / 12  *  * 1/1 =</v>
      </c>
      <c r="K164" s="470" t="str">
        <f t="shared" si="103"/>
        <v>= 000,00 / 12  * 0 * 1/1 =</v>
      </c>
      <c r="L164" s="470" t="str">
        <f t="shared" si="103"/>
        <v>= 000,00 / 12  * 0 * 1/1 =</v>
      </c>
      <c r="M164" s="470" t="str">
        <f t="shared" si="103"/>
        <v>= 000,00 / 12  * 0 * 1/1 =</v>
      </c>
      <c r="N164" s="470" t="str">
        <f t="shared" si="103"/>
        <v>= 000,00 / 12  * 0 * 1/1 =</v>
      </c>
      <c r="O164" s="470" t="str">
        <f t="shared" si="103"/>
        <v>= 000,00 / 12  *  * 1/1 =</v>
      </c>
      <c r="P164" s="470" t="str">
        <f t="shared" si="103"/>
        <v>= 000,00 / 12  * 0 * 1/1 =</v>
      </c>
      <c r="Q164" s="470" t="str">
        <f t="shared" si="103"/>
        <v>= 000,00 / 12  * 0 * 1/1 =</v>
      </c>
      <c r="R164" s="470" t="str">
        <f t="shared" si="103"/>
        <v>= 000,00 / 12  * 0 * 1/1 =</v>
      </c>
      <c r="S164" s="614" t="str">
        <f t="shared" si="103"/>
        <v>= 000,00 / 12  * 1,233095 * 1/1 =</v>
      </c>
      <c r="T164" s="614" t="str">
        <f t="shared" si="103"/>
        <v>= 000,00 / 12  * 1,233095 * 1/1 =</v>
      </c>
      <c r="U164" s="614" t="str">
        <f t="shared" si="103"/>
        <v>= 000,00 / 12  * 1,233095 * 1/1 =</v>
      </c>
      <c r="V164" s="614" t="str">
        <f t="shared" si="103"/>
        <v>= 000,00 / 12  * 0 * 1/1 =</v>
      </c>
      <c r="W164" s="614" t="str">
        <f t="shared" si="103"/>
        <v>= 000,00 / 12  * 0 * 1/1 =</v>
      </c>
      <c r="X164" s="614" t="str">
        <f t="shared" si="103"/>
        <v>= 000,00 / 12  * 0 * 1/1 =</v>
      </c>
      <c r="Y164" s="614" t="str">
        <f t="shared" si="103"/>
        <v>= 000,00 / 12  * 0 * 1/1 =</v>
      </c>
      <c r="Z164" s="614" t="str">
        <f t="shared" si="103"/>
        <v>= 000,00 / 12  * 0 * 1/1 =</v>
      </c>
      <c r="AA164" s="614" t="str">
        <f t="shared" si="103"/>
        <v>= 000,00 / 12  * 0 * 1/1 =</v>
      </c>
      <c r="AB164" s="614" t="str">
        <f t="shared" si="103"/>
        <v>= 000,00 / 12  * 0 * 1/1 =</v>
      </c>
      <c r="AC164" s="614" t="str">
        <f t="shared" si="103"/>
        <v>= 000,00 / 12  * 0 * 1/1 =</v>
      </c>
      <c r="AD164" s="614" t="str">
        <f t="shared" si="103"/>
        <v>= 000,00 / 12  * 0 * 1/1 =</v>
      </c>
    </row>
    <row r="165" spans="2:30" s="2" customFormat="1">
      <c r="B165" s="467">
        <f t="shared" si="101"/>
        <v>5</v>
      </c>
      <c r="C165" s="468"/>
      <c r="D165" s="468"/>
      <c r="E165" s="468"/>
      <c r="F165" s="471" t="s">
        <v>56</v>
      </c>
      <c r="G165" s="470" t="str">
        <f>"= "&amp;TEXT(G17,"#.000,00")&amp;" / 12 "&amp;IF($D55&gt;0," * "&amp;TEXT(G$12,"0,0000"),"")&amp;IF($E55&gt;0," * "&amp;G$10,"")&amp;" * "&amp;TEXT(G$4,"#0/#0")&amp;" ="</f>
        <v>= 000,00 / 12  * 1,233095 * 1/1 =</v>
      </c>
      <c r="H165" s="470" t="str">
        <f t="shared" ref="H165:AD165" si="104">"= "&amp;TEXT(H17,"#.000,00")&amp;" / 12 "&amp;IF($D55&gt;0," * "&amp;TEXT(H$12,"0,0000"),"")&amp;IF($E165&gt;0," * "&amp;H$10,"")&amp;" * "&amp;TEXT(H$4,"#0/#0")&amp;" ="</f>
        <v>= 000,00 / 12  * 1/1 =</v>
      </c>
      <c r="I165" s="470" t="str">
        <f t="shared" si="104"/>
        <v>= 000,00 / 12  * 1/1 =</v>
      </c>
      <c r="J165" s="470" t="str">
        <f t="shared" si="104"/>
        <v>= 000,00 / 12  * 1/1 =</v>
      </c>
      <c r="K165" s="470" t="str">
        <f t="shared" si="104"/>
        <v>= 000,00 / 12  * 1/1 =</v>
      </c>
      <c r="L165" s="470" t="str">
        <f t="shared" si="104"/>
        <v>= 000,00 / 12  * 1/1 =</v>
      </c>
      <c r="M165" s="470" t="str">
        <f t="shared" si="104"/>
        <v>= 000,00 / 12  * 1/1 =</v>
      </c>
      <c r="N165" s="470" t="str">
        <f t="shared" si="104"/>
        <v>= 000,00 / 12  * 1/1 =</v>
      </c>
      <c r="O165" s="470" t="str">
        <f t="shared" si="104"/>
        <v>= 000,00 / 12  * 1/1 =</v>
      </c>
      <c r="P165" s="470" t="str">
        <f t="shared" si="104"/>
        <v>= 000,00 / 12  * 1/1 =</v>
      </c>
      <c r="Q165" s="470" t="str">
        <f t="shared" si="104"/>
        <v>= 000,00 / 12  * 1/1 =</v>
      </c>
      <c r="R165" s="470" t="str">
        <f t="shared" si="104"/>
        <v>= 000,00 / 12  * 1/1 =</v>
      </c>
      <c r="S165" s="614" t="str">
        <f t="shared" si="104"/>
        <v>= 000,00 / 12  * 1/1 =</v>
      </c>
      <c r="T165" s="614" t="str">
        <f t="shared" si="104"/>
        <v>= 000,00 / 12  * 1/1 =</v>
      </c>
      <c r="U165" s="614" t="str">
        <f t="shared" si="104"/>
        <v>= 000,00 / 12  * 1/1 =</v>
      </c>
      <c r="V165" s="614" t="str">
        <f t="shared" si="104"/>
        <v>= 000,00 / 12  * 1/1 =</v>
      </c>
      <c r="W165" s="614" t="str">
        <f t="shared" si="104"/>
        <v>= 000,00 / 12  * 1/1 =</v>
      </c>
      <c r="X165" s="614" t="str">
        <f t="shared" si="104"/>
        <v>= 000,00 / 12  * 1/1 =</v>
      </c>
      <c r="Y165" s="614" t="str">
        <f t="shared" si="104"/>
        <v>= 000,00 / 12  * 1/1 =</v>
      </c>
      <c r="Z165" s="614" t="str">
        <f t="shared" si="104"/>
        <v>= 000,00 / 12  * 1/1 =</v>
      </c>
      <c r="AA165" s="614" t="str">
        <f t="shared" si="104"/>
        <v>= 000,00 / 12  * 1/1 =</v>
      </c>
      <c r="AB165" s="614" t="str">
        <f t="shared" si="104"/>
        <v>= 000,00 / 12  * 1/1 =</v>
      </c>
      <c r="AC165" s="614" t="str">
        <f t="shared" si="104"/>
        <v>= 000,00 / 12  * 1/1 =</v>
      </c>
      <c r="AD165" s="614" t="str">
        <f t="shared" si="104"/>
        <v>= 000,00 / 12  * 1/1 =</v>
      </c>
    </row>
    <row r="166" spans="2:30" s="2" customFormat="1">
      <c r="B166" s="467">
        <f t="shared" si="101"/>
        <v>6</v>
      </c>
      <c r="C166" s="468"/>
      <c r="D166" s="468"/>
      <c r="E166" s="468"/>
      <c r="F166" s="471" t="s">
        <v>57</v>
      </c>
      <c r="G166" s="470" t="str">
        <f t="shared" ref="G166:AD171" si="105">"= "&amp;TEXT(G18,"#.000,00")&amp;" / 12 "&amp;IF($D56&gt;0," * "&amp;TEXT(G$12,"0,0000"),"")&amp;IF($E56&gt;0," * "&amp;G$10,"")&amp;" * "&amp;TEXT(G$4,"#0/#0")&amp;" ="</f>
        <v>= 000,00 / 12  * 1,233095 * 1/1 =</v>
      </c>
      <c r="H166" s="470" t="str">
        <f t="shared" si="105"/>
        <v>= 000,00 / 12  * 1,233095 * 1/1 =</v>
      </c>
      <c r="I166" s="470" t="str">
        <f t="shared" si="105"/>
        <v>= 000,00 / 12  * 1,233095 * 1/1 =</v>
      </c>
      <c r="J166" s="470" t="str">
        <f t="shared" si="105"/>
        <v>= 000,00 / 12  *  * 1/1 =</v>
      </c>
      <c r="K166" s="470" t="str">
        <f t="shared" si="105"/>
        <v>= 000,00 / 12  * 0 * 1/1 =</v>
      </c>
      <c r="L166" s="470" t="str">
        <f t="shared" si="105"/>
        <v>= 000,00 / 12  * 0 * 1/1 =</v>
      </c>
      <c r="M166" s="470" t="str">
        <f t="shared" si="105"/>
        <v>= 000,00 / 12  * 0 * 1/1 =</v>
      </c>
      <c r="N166" s="470" t="str">
        <f t="shared" si="105"/>
        <v>= 000,00 / 12  * 0 * 1/1 =</v>
      </c>
      <c r="O166" s="470" t="str">
        <f t="shared" si="105"/>
        <v>= 000,00 / 12  *  * 1/1 =</v>
      </c>
      <c r="P166" s="470" t="str">
        <f t="shared" si="105"/>
        <v>= 000,00 / 12  * 0 * 1/1 =</v>
      </c>
      <c r="Q166" s="470" t="str">
        <f t="shared" si="105"/>
        <v>= 000,00 / 12  * 0 * 1/1 =</v>
      </c>
      <c r="R166" s="470" t="str">
        <f t="shared" si="105"/>
        <v>= 000,00 / 12  * 0 * 1/1 =</v>
      </c>
      <c r="S166" s="614" t="str">
        <f t="shared" si="105"/>
        <v>= 000,00 / 12  * 1,233095 * 1/1 =</v>
      </c>
      <c r="T166" s="614" t="str">
        <f t="shared" si="105"/>
        <v>= 000,00 / 12  * 1,233095 * 1/1 =</v>
      </c>
      <c r="U166" s="614" t="str">
        <f t="shared" si="105"/>
        <v>= 000,00 / 12  * 1,233095 * 1/1 =</v>
      </c>
      <c r="V166" s="614" t="str">
        <f t="shared" si="105"/>
        <v>= 000,00 / 12  * 0 * 1/1 =</v>
      </c>
      <c r="W166" s="614" t="str">
        <f t="shared" si="105"/>
        <v>= 000,00 / 12  * 0 * 1/1 =</v>
      </c>
      <c r="X166" s="614" t="str">
        <f t="shared" si="105"/>
        <v>= 000,00 / 12  * 0 * 1/1 =</v>
      </c>
      <c r="Y166" s="614" t="str">
        <f t="shared" si="105"/>
        <v>= 000,00 / 12  * 0 * 1/1 =</v>
      </c>
      <c r="Z166" s="614" t="str">
        <f t="shared" si="105"/>
        <v>= 000,00 / 12  * 0 * 1/1 =</v>
      </c>
      <c r="AA166" s="614" t="str">
        <f t="shared" si="105"/>
        <v>= 000,00 / 12  * 0 * 1/1 =</v>
      </c>
      <c r="AB166" s="614" t="str">
        <f t="shared" si="105"/>
        <v>= 000,00 / 12  * 0 * 1/1 =</v>
      </c>
      <c r="AC166" s="614" t="str">
        <f t="shared" si="105"/>
        <v>= 000,00 / 12  * 0 * 1/1 =</v>
      </c>
      <c r="AD166" s="614" t="str">
        <f t="shared" si="105"/>
        <v>= 000,00 / 12  * 0 * 1/1 =</v>
      </c>
    </row>
    <row r="167" spans="2:30" s="2" customFormat="1">
      <c r="B167" s="467">
        <f t="shared" si="101"/>
        <v>7</v>
      </c>
      <c r="C167" s="468"/>
      <c r="D167" s="468"/>
      <c r="E167" s="468"/>
      <c r="F167" s="471" t="s">
        <v>58</v>
      </c>
      <c r="G167" s="470" t="str">
        <f t="shared" si="105"/>
        <v>= 000,00 / 12  * 1,233095 * 1/1 =</v>
      </c>
      <c r="H167" s="470" t="str">
        <f t="shared" si="105"/>
        <v>= 000,00 / 12  * 1,233095 * 1/1 =</v>
      </c>
      <c r="I167" s="470" t="str">
        <f t="shared" si="105"/>
        <v>= 000,00 / 12  * 1,233095 * 1/1 =</v>
      </c>
      <c r="J167" s="470" t="str">
        <f t="shared" si="105"/>
        <v>= 000,00 / 12  *  * 1/1 =</v>
      </c>
      <c r="K167" s="470" t="str">
        <f t="shared" si="105"/>
        <v>= 000,00 / 12  * 0 * 1/1 =</v>
      </c>
      <c r="L167" s="470" t="str">
        <f t="shared" si="105"/>
        <v>= 000,00 / 12  * 0 * 1/1 =</v>
      </c>
      <c r="M167" s="470" t="str">
        <f t="shared" si="105"/>
        <v>= 000,00 / 12  * 0 * 1/1 =</v>
      </c>
      <c r="N167" s="470" t="str">
        <f t="shared" si="105"/>
        <v>= 000,00 / 12  * 0 * 1/1 =</v>
      </c>
      <c r="O167" s="470" t="str">
        <f t="shared" si="105"/>
        <v>= 000,00 / 12  *  * 1/1 =</v>
      </c>
      <c r="P167" s="470" t="str">
        <f t="shared" si="105"/>
        <v>= 000,00 / 12  * 0 * 1/1 =</v>
      </c>
      <c r="Q167" s="470" t="str">
        <f t="shared" si="105"/>
        <v>= 000,00 / 12  * 0 * 1/1 =</v>
      </c>
      <c r="R167" s="470" t="str">
        <f t="shared" si="105"/>
        <v>= 000,00 / 12  * 0 * 1/1 =</v>
      </c>
      <c r="S167" s="614" t="str">
        <f t="shared" si="105"/>
        <v>= 000,00 / 12  * 1,233095 * 1/1 =</v>
      </c>
      <c r="T167" s="614" t="str">
        <f t="shared" si="105"/>
        <v>= 000,00 / 12  * 1,233095 * 1/1 =</v>
      </c>
      <c r="U167" s="614" t="str">
        <f t="shared" si="105"/>
        <v>= 000,00 / 12  * 1,233095 * 1/1 =</v>
      </c>
      <c r="V167" s="614" t="str">
        <f t="shared" si="105"/>
        <v>= 000,00 / 12  * 0 * 1/1 =</v>
      </c>
      <c r="W167" s="614" t="str">
        <f t="shared" si="105"/>
        <v>= 000,00 / 12  * 0 * 1/1 =</v>
      </c>
      <c r="X167" s="614" t="str">
        <f t="shared" si="105"/>
        <v>= 000,00 / 12  * 0 * 1/1 =</v>
      </c>
      <c r="Y167" s="614" t="str">
        <f t="shared" si="105"/>
        <v>= 000,00 / 12  * 0 * 1/1 =</v>
      </c>
      <c r="Z167" s="614" t="str">
        <f t="shared" si="105"/>
        <v>= 000,00 / 12  * 0 * 1/1 =</v>
      </c>
      <c r="AA167" s="614" t="str">
        <f t="shared" si="105"/>
        <v>= 000,00 / 12  * 0 * 1/1 =</v>
      </c>
      <c r="AB167" s="614" t="str">
        <f t="shared" si="105"/>
        <v>= 000,00 / 12  * 0 * 1/1 =</v>
      </c>
      <c r="AC167" s="614" t="str">
        <f t="shared" si="105"/>
        <v>= 000,00 / 12  * 0 * 1/1 =</v>
      </c>
      <c r="AD167" s="614" t="str">
        <f t="shared" si="105"/>
        <v>= 000,00 / 12  * 0 * 1/1 =</v>
      </c>
    </row>
    <row r="168" spans="2:30" s="2" customFormat="1">
      <c r="B168" s="467">
        <f t="shared" si="101"/>
        <v>8</v>
      </c>
      <c r="C168" s="468"/>
      <c r="D168" s="468"/>
      <c r="E168" s="468"/>
      <c r="F168" s="471" t="s">
        <v>59</v>
      </c>
      <c r="G168" s="470" t="str">
        <f t="shared" si="105"/>
        <v>= 000,00 / 12  * 0,0000 * 1,233095 * 1/1 =</v>
      </c>
      <c r="H168" s="470" t="str">
        <f t="shared" si="105"/>
        <v>= 000,00 / 12  * 0,0000 * 1,233095 * 1/1 =</v>
      </c>
      <c r="I168" s="470" t="str">
        <f t="shared" si="105"/>
        <v>= 000,00 / 12  * 0,0000 * 1,233095 * 1/1 =</v>
      </c>
      <c r="J168" s="470" t="str">
        <f t="shared" si="105"/>
        <v>= 000,00 / 12  * 0,0000 *  * 1/1 =</v>
      </c>
      <c r="K168" s="470" t="str">
        <f t="shared" si="105"/>
        <v>= 000,00 / 12  * 0,0000 * 0 * 1/1 =</v>
      </c>
      <c r="L168" s="470" t="str">
        <f t="shared" si="105"/>
        <v>= 000,00 / 12  * 0,0000 * 0 * 1/1 =</v>
      </c>
      <c r="M168" s="470" t="str">
        <f t="shared" si="105"/>
        <v>= 000,00 / 12  * 0,0000 * 0 * 1/1 =</v>
      </c>
      <c r="N168" s="470" t="str">
        <f t="shared" si="105"/>
        <v>= 000,00 / 12  * 0,0000 * 0 * 1/1 =</v>
      </c>
      <c r="O168" s="470" t="str">
        <f t="shared" si="105"/>
        <v>= 000,00 / 12  * 0,0000 *  * 1/1 =</v>
      </c>
      <c r="P168" s="470" t="str">
        <f t="shared" si="105"/>
        <v>= 000,00 / 12  * 0,0000 * 0 * 1/1 =</v>
      </c>
      <c r="Q168" s="470" t="str">
        <f t="shared" si="105"/>
        <v>= 000,00 / 12  * 0,0000 * 0 * 1/1 =</v>
      </c>
      <c r="R168" s="470" t="str">
        <f t="shared" si="105"/>
        <v>= 000,00 / 12  * 0,0000 * 0 * 1/1 =</v>
      </c>
      <c r="S168" s="614" t="str">
        <f t="shared" si="105"/>
        <v>= 000,00 / 12  * 0,0000 * 1,233095 * 1/1 =</v>
      </c>
      <c r="T168" s="614" t="str">
        <f t="shared" si="105"/>
        <v>= 000,00 / 12  * 0,0000 * 1,233095 * 1/1 =</v>
      </c>
      <c r="U168" s="614" t="str">
        <f t="shared" si="105"/>
        <v>= 000,00 / 12  * 0,0000 * 1,233095 * 1/1 =</v>
      </c>
      <c r="V168" s="614" t="str">
        <f t="shared" si="105"/>
        <v>= 000,00 / 12  * 0,0000 * 0 * 1/1 =</v>
      </c>
      <c r="W168" s="614" t="str">
        <f t="shared" si="105"/>
        <v>= 000,00 / 12  * 0,0000 * 0 * 1/1 =</v>
      </c>
      <c r="X168" s="614" t="str">
        <f t="shared" si="105"/>
        <v>= 000,00 / 12  * 0,0000 * 0 * 1/1 =</v>
      </c>
      <c r="Y168" s="614" t="str">
        <f t="shared" si="105"/>
        <v>= 000,00 / 12  * 0,0000 * 0 * 1/1 =</v>
      </c>
      <c r="Z168" s="614" t="str">
        <f t="shared" si="105"/>
        <v>= 000,00 / 12  * 0,0000 * 0 * 1/1 =</v>
      </c>
      <c r="AA168" s="614" t="str">
        <f t="shared" si="105"/>
        <v>= 000,00 / 12  * 0,0000 * 0 * 1/1 =</v>
      </c>
      <c r="AB168" s="614" t="str">
        <f t="shared" si="105"/>
        <v>= 000,00 / 12  * 0,0000 * 0 * 1/1 =</v>
      </c>
      <c r="AC168" s="614" t="str">
        <f t="shared" si="105"/>
        <v>= 000,00 / 12  * 0,0000 * 0 * 1/1 =</v>
      </c>
      <c r="AD168" s="614" t="str">
        <f t="shared" si="105"/>
        <v>= 000,00 / 12  * 0,0000 * 0 * 1/1 =</v>
      </c>
    </row>
    <row r="169" spans="2:30" s="2" customFormat="1">
      <c r="B169" s="467">
        <f t="shared" si="101"/>
        <v>9</v>
      </c>
      <c r="C169" s="468"/>
      <c r="D169" s="468"/>
      <c r="E169" s="468"/>
      <c r="F169" s="471" t="s">
        <v>60</v>
      </c>
      <c r="G169" s="470" t="str">
        <f t="shared" si="105"/>
        <v>= 000,00 / 12  * 0,0000 * 1,233095 * 1/1 =</v>
      </c>
      <c r="H169" s="470" t="str">
        <f t="shared" si="105"/>
        <v>= 000,00 / 12  * 0,0000 * 1,233095 * 1/1 =</v>
      </c>
      <c r="I169" s="470" t="str">
        <f t="shared" si="105"/>
        <v>= 000,00 / 12  * 0,0000 * 1,233095 * 1/1 =</v>
      </c>
      <c r="J169" s="470" t="str">
        <f t="shared" si="105"/>
        <v>= 000,00 / 12  * 0,0000 *  * 1/1 =</v>
      </c>
      <c r="K169" s="470" t="str">
        <f t="shared" si="105"/>
        <v>= 000,00 / 12  * 0,0000 * 0 * 1/1 =</v>
      </c>
      <c r="L169" s="470" t="str">
        <f t="shared" si="105"/>
        <v>= 000,00 / 12  * 0,0000 * 0 * 1/1 =</v>
      </c>
      <c r="M169" s="470" t="str">
        <f t="shared" si="105"/>
        <v>= 000,00 / 12  * 0,0000 * 0 * 1/1 =</v>
      </c>
      <c r="N169" s="470" t="str">
        <f t="shared" si="105"/>
        <v>= 000,00 / 12  * 0,0000 * 0 * 1/1 =</v>
      </c>
      <c r="O169" s="470" t="str">
        <f t="shared" si="105"/>
        <v>= 000,00 / 12  * 0,0000 *  * 1/1 =</v>
      </c>
      <c r="P169" s="470" t="str">
        <f t="shared" si="105"/>
        <v>= 000,00 / 12  * 0,0000 * 0 * 1/1 =</v>
      </c>
      <c r="Q169" s="470" t="str">
        <f t="shared" si="105"/>
        <v>= 000,00 / 12  * 0,0000 * 0 * 1/1 =</v>
      </c>
      <c r="R169" s="470" t="str">
        <f t="shared" si="105"/>
        <v>= 000,00 / 12  * 0,0000 * 0 * 1/1 =</v>
      </c>
      <c r="S169" s="614" t="str">
        <f t="shared" si="105"/>
        <v>= 000,00 / 12  * 0,0000 * 1,233095 * 1/1 =</v>
      </c>
      <c r="T169" s="614" t="str">
        <f t="shared" si="105"/>
        <v>= 000,00 / 12  * 0,0000 * 1,233095 * 1/1 =</v>
      </c>
      <c r="U169" s="614" t="str">
        <f t="shared" si="105"/>
        <v>= 000,00 / 12  * 0,0000 * 1,233095 * 1/1 =</v>
      </c>
      <c r="V169" s="614" t="str">
        <f t="shared" si="105"/>
        <v>= 000,00 / 12  * 0,0000 * 0 * 1/1 =</v>
      </c>
      <c r="W169" s="614" t="str">
        <f t="shared" si="105"/>
        <v>= 000,00 / 12  * 0,0000 * 0 * 1/1 =</v>
      </c>
      <c r="X169" s="614" t="str">
        <f t="shared" si="105"/>
        <v>= 000,00 / 12  * 0,0000 * 0 * 1/1 =</v>
      </c>
      <c r="Y169" s="614" t="str">
        <f t="shared" si="105"/>
        <v>= 000,00 / 12  * 0,0000 * 0 * 1/1 =</v>
      </c>
      <c r="Z169" s="614" t="str">
        <f t="shared" si="105"/>
        <v>= 000,00 / 12  * 0,0000 * 0 * 1/1 =</v>
      </c>
      <c r="AA169" s="614" t="str">
        <f t="shared" si="105"/>
        <v>= 000,00 / 12  * 0,0000 * 0 * 1/1 =</v>
      </c>
      <c r="AB169" s="614" t="str">
        <f t="shared" si="105"/>
        <v>= 000,00 / 12  * 0,0000 * 0 * 1/1 =</v>
      </c>
      <c r="AC169" s="614" t="str">
        <f t="shared" si="105"/>
        <v>= 000,00 / 12  * 0,0000 * 0 * 1/1 =</v>
      </c>
      <c r="AD169" s="614" t="str">
        <f t="shared" si="105"/>
        <v>= 000,00 / 12  * 0,0000 * 0 * 1/1 =</v>
      </c>
    </row>
    <row r="170" spans="2:30" s="2" customFormat="1">
      <c r="B170" s="467">
        <f t="shared" si="101"/>
        <v>10</v>
      </c>
      <c r="C170" s="468"/>
      <c r="D170" s="468"/>
      <c r="E170" s="468"/>
      <c r="F170" s="471" t="s">
        <v>61</v>
      </c>
      <c r="G170" s="470" t="str">
        <f t="shared" si="105"/>
        <v>= 000,00 / 12  * 0,0000 * 1,233095 * 1/1 =</v>
      </c>
      <c r="H170" s="470" t="str">
        <f t="shared" si="105"/>
        <v>= 000,00 / 12  * 0,0000 * 1,233095 * 1/1 =</v>
      </c>
      <c r="I170" s="470" t="str">
        <f t="shared" si="105"/>
        <v>= 000,00 / 12  * 0,0000 * 1,233095 * 1/1 =</v>
      </c>
      <c r="J170" s="470" t="str">
        <f t="shared" si="105"/>
        <v>= 000,00 / 12  * 0,0000 *  * 1/1 =</v>
      </c>
      <c r="K170" s="470" t="str">
        <f t="shared" si="105"/>
        <v>= 000,00 / 12  * 0,0000 * 0 * 1/1 =</v>
      </c>
      <c r="L170" s="470" t="str">
        <f t="shared" si="105"/>
        <v>= 000,00 / 12  * 0,0000 * 0 * 1/1 =</v>
      </c>
      <c r="M170" s="470" t="str">
        <f t="shared" si="105"/>
        <v>= 000,00 / 12  * 0,0000 * 0 * 1/1 =</v>
      </c>
      <c r="N170" s="470" t="str">
        <f t="shared" si="105"/>
        <v>= 000,00 / 12  * 0,0000 * 0 * 1/1 =</v>
      </c>
      <c r="O170" s="470" t="str">
        <f t="shared" si="105"/>
        <v>= 000,00 / 12  * 0,0000 *  * 1/1 =</v>
      </c>
      <c r="P170" s="470" t="str">
        <f t="shared" si="105"/>
        <v>= 000,00 / 12  * 0,0000 * 0 * 1/1 =</v>
      </c>
      <c r="Q170" s="470" t="str">
        <f t="shared" si="105"/>
        <v>= 000,00 / 12  * 0,0000 * 0 * 1/1 =</v>
      </c>
      <c r="R170" s="470" t="str">
        <f t="shared" si="105"/>
        <v>= 000,00 / 12  * 0,0000 * 0 * 1/1 =</v>
      </c>
      <c r="S170" s="614" t="str">
        <f t="shared" si="105"/>
        <v>= 000,00 / 12  * 0,0000 * 1,233095 * 1/1 =</v>
      </c>
      <c r="T170" s="614" t="str">
        <f t="shared" si="105"/>
        <v>= 000,00 / 12  * 0,0000 * 1,233095 * 1/1 =</v>
      </c>
      <c r="U170" s="614" t="str">
        <f t="shared" si="105"/>
        <v>= 000,00 / 12  * 0,0000 * 1,233095 * 1/1 =</v>
      </c>
      <c r="V170" s="614" t="str">
        <f t="shared" si="105"/>
        <v>= 000,00 / 12  * 0,0000 * 0 * 1/1 =</v>
      </c>
      <c r="W170" s="614" t="str">
        <f t="shared" si="105"/>
        <v>= 000,00 / 12  * 0,0000 * 0 * 1/1 =</v>
      </c>
      <c r="X170" s="614" t="str">
        <f t="shared" si="105"/>
        <v>= 000,00 / 12  * 0,0000 * 0 * 1/1 =</v>
      </c>
      <c r="Y170" s="614" t="str">
        <f t="shared" si="105"/>
        <v>= 000,00 / 12  * 0,0000 * 0 * 1/1 =</v>
      </c>
      <c r="Z170" s="614" t="str">
        <f t="shared" si="105"/>
        <v>= 000,00 / 12  * 0,0000 * 0 * 1/1 =</v>
      </c>
      <c r="AA170" s="614" t="str">
        <f t="shared" si="105"/>
        <v>= 000,00 / 12  * 0,0000 * 0 * 1/1 =</v>
      </c>
      <c r="AB170" s="614" t="str">
        <f t="shared" si="105"/>
        <v>= 000,00 / 12  * 0,0000 * 0 * 1/1 =</v>
      </c>
      <c r="AC170" s="614" t="str">
        <f t="shared" si="105"/>
        <v>= 000,00 / 12  * 0,0000 * 0 * 1/1 =</v>
      </c>
      <c r="AD170" s="614" t="str">
        <f t="shared" si="105"/>
        <v>= 000,00 / 12  * 0,0000 * 0 * 1/1 =</v>
      </c>
    </row>
    <row r="171" spans="2:30" s="2" customFormat="1">
      <c r="B171" s="467">
        <f t="shared" si="101"/>
        <v>11</v>
      </c>
      <c r="C171" s="468"/>
      <c r="D171" s="468"/>
      <c r="E171" s="468"/>
      <c r="F171" s="471" t="s">
        <v>130</v>
      </c>
      <c r="G171" s="470" t="str">
        <f t="shared" si="105"/>
        <v>= 000,00 / 12  * 0,0000 * 1,233095 * 1/1 =</v>
      </c>
      <c r="H171" s="470" t="str">
        <f t="shared" si="105"/>
        <v>= 000,00 / 12  * 0,0000 * 1,233095 * 1/1 =</v>
      </c>
      <c r="I171" s="470" t="str">
        <f t="shared" si="105"/>
        <v>= 000,00 / 12  * 0,0000 * 1,233095 * 1/1 =</v>
      </c>
      <c r="J171" s="470" t="str">
        <f t="shared" si="105"/>
        <v>= 000,00 / 12  * 0,0000 *  * 1/1 =</v>
      </c>
      <c r="K171" s="470" t="str">
        <f t="shared" si="105"/>
        <v>= 000,00 / 12  * 0,0000 * 0 * 1/1 =</v>
      </c>
      <c r="L171" s="470" t="str">
        <f t="shared" si="105"/>
        <v>= 000,00 / 12  * 0,0000 * 0 * 1/1 =</v>
      </c>
      <c r="M171" s="470" t="str">
        <f t="shared" si="105"/>
        <v>= 000,00 / 12  * 0,0000 * 0 * 1/1 =</v>
      </c>
      <c r="N171" s="470" t="str">
        <f t="shared" si="105"/>
        <v>= 000,00 / 12  * 0,0000 * 0 * 1/1 =</v>
      </c>
      <c r="O171" s="470" t="str">
        <f t="shared" si="105"/>
        <v>= 000,00 / 12  * 0,0000 *  * 1/1 =</v>
      </c>
      <c r="P171" s="470" t="str">
        <f t="shared" si="105"/>
        <v>= 000,00 / 12  * 0,0000 * 0 * 1/1 =</v>
      </c>
      <c r="Q171" s="470" t="str">
        <f t="shared" si="105"/>
        <v>= 000,00 / 12  * 0,0000 * 0 * 1/1 =</v>
      </c>
      <c r="R171" s="470" t="str">
        <f t="shared" si="105"/>
        <v>= 000,00 / 12  * 0,0000 * 0 * 1/1 =</v>
      </c>
      <c r="S171" s="614" t="str">
        <f t="shared" si="105"/>
        <v>= 000,00 / 12  * 0,0000 * 1,233095 * 1/1 =</v>
      </c>
      <c r="T171" s="614" t="str">
        <f t="shared" si="105"/>
        <v>= 000,00 / 12  * 0,0000 * 1,233095 * 1/1 =</v>
      </c>
      <c r="U171" s="614" t="str">
        <f t="shared" si="105"/>
        <v>= 000,00 / 12  * 0,0000 * 1,233095 * 1/1 =</v>
      </c>
      <c r="V171" s="614" t="str">
        <f t="shared" si="105"/>
        <v>= 000,00 / 12  * 0,0000 * 0 * 1/1 =</v>
      </c>
      <c r="W171" s="614" t="str">
        <f t="shared" si="105"/>
        <v>= 000,00 / 12  * 0,0000 * 0 * 1/1 =</v>
      </c>
      <c r="X171" s="614" t="str">
        <f t="shared" si="105"/>
        <v>= 000,00 / 12  * 0,0000 * 0 * 1/1 =</v>
      </c>
      <c r="Y171" s="614" t="str">
        <f t="shared" si="105"/>
        <v>= 000,00 / 12  * 0,0000 * 0 * 1/1 =</v>
      </c>
      <c r="Z171" s="614" t="str">
        <f t="shared" si="105"/>
        <v>= 000,00 / 12  * 0,0000 * 0 * 1/1 =</v>
      </c>
      <c r="AA171" s="614" t="str">
        <f t="shared" si="105"/>
        <v>= 000,00 / 12  * 0,0000 * 0 * 1/1 =</v>
      </c>
      <c r="AB171" s="614" t="str">
        <f t="shared" si="105"/>
        <v>= 000,00 / 12  * 0,0000 * 0 * 1/1 =</v>
      </c>
      <c r="AC171" s="614" t="str">
        <f t="shared" si="105"/>
        <v>= 000,00 / 12  * 0,0000 * 0 * 1/1 =</v>
      </c>
      <c r="AD171" s="614" t="str">
        <f t="shared" si="105"/>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6">"= "&amp;TEXT(H24,"#.##0,00")&amp;" * "&amp;TEXT(H$4,"#0/#0")&amp;" ="</f>
        <v>= 0,00 * 1/1 =</v>
      </c>
      <c r="I173" s="470" t="str">
        <f t="shared" si="106"/>
        <v>= 0,00 * 1/1 =</v>
      </c>
      <c r="J173" s="470" t="str">
        <f t="shared" si="106"/>
        <v>= 0,00 * 1/1 =</v>
      </c>
      <c r="K173" s="470" t="str">
        <f t="shared" si="106"/>
        <v>= 0,00 * 1/1 =</v>
      </c>
      <c r="L173" s="470" t="str">
        <f t="shared" si="106"/>
        <v>= 0,00 * 1/1 =</v>
      </c>
      <c r="M173" s="470" t="str">
        <f t="shared" si="106"/>
        <v>= 0,00 * 1/1 =</v>
      </c>
      <c r="N173" s="470" t="str">
        <f t="shared" si="106"/>
        <v>= 0,00 * 1/1 =</v>
      </c>
      <c r="O173" s="470" t="str">
        <f t="shared" si="106"/>
        <v>= 0,00 * 1/1 =</v>
      </c>
      <c r="P173" s="470" t="str">
        <f t="shared" si="106"/>
        <v>= 0,00 * 1/1 =</v>
      </c>
      <c r="Q173" s="470" t="str">
        <f t="shared" si="106"/>
        <v>= 0,00 * 1/1 =</v>
      </c>
      <c r="R173" s="470" t="str">
        <f t="shared" si="106"/>
        <v>= 0,00 * 1/1 =</v>
      </c>
      <c r="S173" s="614" t="str">
        <f>"= "&amp;TEXT(S24,"#.##0,00")&amp;" * "&amp;TEXT(S$4,"#0/#0")&amp;" ="</f>
        <v>= 0,00 * 1/1 =</v>
      </c>
      <c r="T173" s="614" t="str">
        <f t="shared" ref="T173:AD173" si="107">"= "&amp;TEXT(T24,"#.##0,00")&amp;" * "&amp;TEXT(T$4,"#0/#0")&amp;" ="</f>
        <v>= 0,00 * 1/1 =</v>
      </c>
      <c r="U173" s="614" t="str">
        <f t="shared" si="107"/>
        <v>= 0,00 * 1/1 =</v>
      </c>
      <c r="V173" s="614" t="str">
        <f t="shared" si="107"/>
        <v>= 0,00 * 1/1 =</v>
      </c>
      <c r="W173" s="614" t="str">
        <f t="shared" si="107"/>
        <v>= 0,00 * 1/1 =</v>
      </c>
      <c r="X173" s="614" t="str">
        <f t="shared" si="107"/>
        <v>= 0,00 * 1/1 =</v>
      </c>
      <c r="Y173" s="614" t="str">
        <f t="shared" si="107"/>
        <v>= 0,00 * 1/1 =</v>
      </c>
      <c r="Z173" s="614" t="str">
        <f t="shared" si="107"/>
        <v>= 0,00 * 1/1 =</v>
      </c>
      <c r="AA173" s="614" t="str">
        <f t="shared" si="107"/>
        <v>= 0,00 * 1/1 =</v>
      </c>
      <c r="AB173" s="614" t="str">
        <f t="shared" si="107"/>
        <v>= 0,00 * 1/1 =</v>
      </c>
      <c r="AC173" s="614" t="str">
        <f t="shared" si="107"/>
        <v>= 0,00 * 1/1 =</v>
      </c>
      <c r="AD173" s="614" t="str">
        <f t="shared" si="107"/>
        <v>= 0,00 * 1/1 =</v>
      </c>
    </row>
    <row r="174" spans="2:30" s="2" customFormat="1">
      <c r="B174" s="467">
        <f t="shared" si="101"/>
        <v>13</v>
      </c>
      <c r="C174" s="468"/>
      <c r="D174" s="468"/>
      <c r="E174" s="468"/>
      <c r="F174" s="471" t="s">
        <v>131</v>
      </c>
      <c r="G174" s="470" t="str">
        <f t="shared" ref="G174:AD174" si="108">"= "&amp;TEXT(G25,"#,00")&amp;IF($D64&gt;0," * "&amp;TEXT(G$12,"0,0000"),"")&amp;IF($E64&gt;0," * "&amp;G$10,"")&amp;" * "&amp;TEXT(G$4,"#0/#0")&amp;" ="</f>
        <v>= ,00 * 1,233095 * 1/1 =</v>
      </c>
      <c r="H174" s="470" t="str">
        <f t="shared" si="108"/>
        <v>= ,00 * 1,233095 * 1/1 =</v>
      </c>
      <c r="I174" s="470" t="str">
        <f t="shared" si="108"/>
        <v>= ,00 * 1,233095 * 1/1 =</v>
      </c>
      <c r="J174" s="470" t="str">
        <f t="shared" si="108"/>
        <v>= ,00 *  * 1/1 =</v>
      </c>
      <c r="K174" s="470" t="str">
        <f t="shared" si="108"/>
        <v>= ,00 * 0 * 1/1 =</v>
      </c>
      <c r="L174" s="470" t="str">
        <f t="shared" si="108"/>
        <v>= ,00 * 0 * 1/1 =</v>
      </c>
      <c r="M174" s="470" t="str">
        <f t="shared" si="108"/>
        <v>= ,00 * 0 * 1/1 =</v>
      </c>
      <c r="N174" s="470" t="str">
        <f t="shared" si="108"/>
        <v>= ,00 * 0 * 1/1 =</v>
      </c>
      <c r="O174" s="470" t="str">
        <f t="shared" si="108"/>
        <v>= ,00 *  * 1/1 =</v>
      </c>
      <c r="P174" s="470" t="str">
        <f t="shared" si="108"/>
        <v>= ,00 * 0 * 1/1 =</v>
      </c>
      <c r="Q174" s="470" t="str">
        <f t="shared" si="108"/>
        <v>= ,00 * 0 * 1/1 =</v>
      </c>
      <c r="R174" s="470" t="str">
        <f t="shared" si="108"/>
        <v>= ,00 * 0 * 1/1 =</v>
      </c>
      <c r="S174" s="614" t="str">
        <f t="shared" si="108"/>
        <v>= ,00 * 1,233095 * 1/1 =</v>
      </c>
      <c r="T174" s="614" t="str">
        <f t="shared" si="108"/>
        <v>= ,00 * 1,233095 * 1/1 =</v>
      </c>
      <c r="U174" s="614" t="str">
        <f t="shared" si="108"/>
        <v>= ,00 * 1,233095 * 1/1 =</v>
      </c>
      <c r="V174" s="614" t="str">
        <f t="shared" si="108"/>
        <v>= ,00 * 0 * 1/1 =</v>
      </c>
      <c r="W174" s="614" t="str">
        <f t="shared" si="108"/>
        <v>= ,00 * 0 * 1/1 =</v>
      </c>
      <c r="X174" s="614" t="str">
        <f t="shared" si="108"/>
        <v>= ,00 * 0 * 1/1 =</v>
      </c>
      <c r="Y174" s="614" t="str">
        <f t="shared" si="108"/>
        <v>= ,00 * 0 * 1/1 =</v>
      </c>
      <c r="Z174" s="614" t="str">
        <f t="shared" si="108"/>
        <v>= ,00 * 0 * 1/1 =</v>
      </c>
      <c r="AA174" s="614" t="str">
        <f t="shared" si="108"/>
        <v>= ,00 * 0 * 1/1 =</v>
      </c>
      <c r="AB174" s="614" t="str">
        <f t="shared" si="108"/>
        <v>= ,00 * 0 * 1/1 =</v>
      </c>
      <c r="AC174" s="614" t="str">
        <f t="shared" si="108"/>
        <v>= ,00 * 0 * 1/1 =</v>
      </c>
      <c r="AD174" s="614" t="str">
        <f t="shared" si="108"/>
        <v>= ,00 * 0 * 1/1 =</v>
      </c>
    </row>
    <row r="175" spans="2:30" s="2" customFormat="1">
      <c r="B175" s="467">
        <f t="shared" si="101"/>
        <v>14</v>
      </c>
      <c r="C175" s="468"/>
      <c r="D175" s="468"/>
      <c r="E175" s="468"/>
      <c r="F175" s="471" t="s">
        <v>74</v>
      </c>
      <c r="G175" s="470" t="str">
        <f>"= - "&amp;MAX(0,MIN(G26,G27*1))+G30&amp;" * "&amp;IF(G9="JA","4,62%","4,8%")&amp;" * SUM(Lin. 1 - Lin 12)"&amp;" * "&amp;TEXT(G$4,"#0/#0")&amp;" ="</f>
        <v>= - 0 * 4,62% * SUM(Lin. 1 - Lin 12) * 1/1 =</v>
      </c>
      <c r="H175" s="470" t="str">
        <f t="shared" ref="H175:R175" si="109">"= - "&amp;MAX(0,MIN(H26,H27*1))+H30&amp;" * "&amp;IF(H9="JA","4,62%","4,8%")&amp;" * SUM(Lin. 1 - Lin 12) ="</f>
        <v>= - 0 * 4,62% * SUM(Lin. 1 - Lin 12) =</v>
      </c>
      <c r="I175" s="470" t="str">
        <f t="shared" si="109"/>
        <v>= - 0 * 4,62% * SUM(Lin. 1 - Lin 12) =</v>
      </c>
      <c r="J175" s="470" t="str">
        <f t="shared" si="109"/>
        <v>= - 0 * 4,62% * SUM(Lin. 1 - Lin 12) =</v>
      </c>
      <c r="K175" s="470" t="str">
        <f t="shared" si="109"/>
        <v>= - 0 * 4,62% * SUM(Lin. 1 - Lin 12) =</v>
      </c>
      <c r="L175" s="470" t="str">
        <f t="shared" si="109"/>
        <v>= - 0 * 4,62% * SUM(Lin. 1 - Lin 12) =</v>
      </c>
      <c r="M175" s="470" t="str">
        <f t="shared" si="109"/>
        <v>= - 0 * 4,62% * SUM(Lin. 1 - Lin 12) =</v>
      </c>
      <c r="N175" s="470" t="str">
        <f t="shared" si="109"/>
        <v>= - 0 * 4,62% * SUM(Lin. 1 - Lin 12) =</v>
      </c>
      <c r="O175" s="470" t="str">
        <f t="shared" si="109"/>
        <v>= - 0 * 4,62% * SUM(Lin. 1 - Lin 12) =</v>
      </c>
      <c r="P175" s="470" t="str">
        <f t="shared" si="109"/>
        <v>= - 0 * 4,62% * SUM(Lin. 1 - Lin 12) =</v>
      </c>
      <c r="Q175" s="470" t="str">
        <f t="shared" si="109"/>
        <v>= - 0 * 4,62% * SUM(Lin. 1 - Lin 12) =</v>
      </c>
      <c r="R175" s="470" t="str">
        <f t="shared" si="109"/>
        <v>= - 0 * 4,62% * SUM(Lin. 1 - Lin 12) =</v>
      </c>
      <c r="S175" s="614" t="str">
        <f>"= - "&amp;MAX(0,MIN(S26,S27*1))+S30&amp;" * "&amp;IF(S9="JA","4,62%","4,8%")&amp;" * SUM(Lin. 1 - Lin 12)"&amp;" * "&amp;TEXT(S$4,"#0/#0")&amp;" ="</f>
        <v>= - 0 * 4,62% * SUM(Lin. 1 - Lin 12) * 1/1 =</v>
      </c>
      <c r="T175" s="614" t="str">
        <f t="shared" ref="T175:AD175" si="110">"= - "&amp;MAX(0,MIN(T26,T27*1))+T30&amp;" * "&amp;IF(T9="JA","4,62%","4,8%")&amp;" * SUM(Lin. 1 - Lin 12) ="</f>
        <v>= - 0 * 4,62% * SUM(Lin. 1 - Lin 12) =</v>
      </c>
      <c r="U175" s="614" t="str">
        <f t="shared" si="110"/>
        <v>= - 0 * 4,62% * SUM(Lin. 1 - Lin 12) =</v>
      </c>
      <c r="V175" s="614" t="str">
        <f t="shared" si="110"/>
        <v>= - 0 * 4,62% * SUM(Lin. 1 - Lin 12) =</v>
      </c>
      <c r="W175" s="614" t="str">
        <f t="shared" si="110"/>
        <v>= - 0 * 4,62% * SUM(Lin. 1 - Lin 12) =</v>
      </c>
      <c r="X175" s="614" t="str">
        <f t="shared" si="110"/>
        <v>= - 0 * 4,62% * SUM(Lin. 1 - Lin 12) =</v>
      </c>
      <c r="Y175" s="614" t="str">
        <f t="shared" si="110"/>
        <v>= - 0 * 4,62% * SUM(Lin. 1 - Lin 12) =</v>
      </c>
      <c r="Z175" s="614" t="str">
        <f t="shared" si="110"/>
        <v>= - 0 * 4,62% * SUM(Lin. 1 - Lin 12) =</v>
      </c>
      <c r="AA175" s="614" t="str">
        <f t="shared" si="110"/>
        <v>= - 0 * 4,62% * SUM(Lin. 1 - Lin 12) =</v>
      </c>
      <c r="AB175" s="614" t="str">
        <f t="shared" si="110"/>
        <v>= - 0 * 4,62% * SUM(Lin. 1 - Lin 12) =</v>
      </c>
      <c r="AC175" s="614" t="str">
        <f t="shared" si="110"/>
        <v>= - 0 * 4,62% * SUM(Lin. 1 - Lin 12) =</v>
      </c>
      <c r="AD175" s="614" t="str">
        <f t="shared" si="110"/>
        <v>= - 0 * 4,62% * SUM(Lin. 1 - Lin 12) =</v>
      </c>
    </row>
    <row r="176" spans="2:30" s="2" customFormat="1">
      <c r="B176" s="467">
        <v>16</v>
      </c>
      <c r="C176" s="468"/>
      <c r="D176" s="468"/>
      <c r="E176" s="468"/>
      <c r="F176" s="471" t="s">
        <v>267</v>
      </c>
      <c r="G176" s="470"/>
      <c r="H176" s="470" t="str">
        <f t="shared" ref="H176:O176" si="111">"= "&amp;IF(LEFT(H9)="N","( "&amp;H28&amp;" - "&amp;H12&amp;") * 4,8% * "&amp;H109&amp;" * "&amp;MAX((H26-H27),0)*H110,"( "&amp;H28&amp;" - "&amp;H12&amp;") * 4,62% * "&amp;H109&amp;" * "&amp;MAX((H26-H27),0))&amp;" ="</f>
        <v>= (  - 0) * 4,62% * 0 * 2 =</v>
      </c>
      <c r="I176" s="470" t="str">
        <f t="shared" si="111"/>
        <v>= (  - 0) * 4,62% * 0 * 5 =</v>
      </c>
      <c r="J176" s="470" t="str">
        <f t="shared" si="111"/>
        <v>= (  - 0) * 4,62% * 0 * 0 =</v>
      </c>
      <c r="K176" s="470" t="str">
        <f t="shared" si="111"/>
        <v>= (  - 0) * 4,62% * 0 * 0 =</v>
      </c>
      <c r="L176" s="470" t="str">
        <f t="shared" si="111"/>
        <v>= (  - 0) * 4,62% * 0 * 0 =</v>
      </c>
      <c r="M176" s="470" t="str">
        <f t="shared" si="111"/>
        <v>= (  - 0) * 4,62% * 0 * 5 =</v>
      </c>
      <c r="N176" s="470" t="str">
        <f t="shared" si="111"/>
        <v>= (  - 0) * 4,62% * 0 * 0 =</v>
      </c>
      <c r="O176" s="470" t="str">
        <f t="shared" si="111"/>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2">"= "&amp;IF(LEFT(T9)="N","( "&amp;T28&amp;" - "&amp;T12&amp;") * 4,8% * "&amp;T109&amp;" * "&amp;MAX((T26-T27),0)*T110,"( "&amp;T28&amp;" - "&amp;T12&amp;") * 4,62% * "&amp;T109&amp;" * "&amp;MAX((T26-T27),0))&amp;" ="</f>
        <v>= ( 0 - 0) * 4,62% * 0 * 2 =</v>
      </c>
      <c r="U176" s="614" t="str">
        <f t="shared" si="112"/>
        <v>= ( 0 - 0) * 4,62% * 0 * 5 =</v>
      </c>
      <c r="V176" s="614" t="str">
        <f t="shared" si="112"/>
        <v>= ( 0 - 0) * 4,62% * 0 * 0 =</v>
      </c>
      <c r="W176" s="614" t="str">
        <f t="shared" si="112"/>
        <v>= ( 0 - 0) * 4,62% * 0 * 0 =</v>
      </c>
      <c r="X176" s="614" t="str">
        <f t="shared" si="112"/>
        <v>= ( 0 - 0) * 4,62% * 0 * 0 =</v>
      </c>
      <c r="Y176" s="614" t="str">
        <f t="shared" si="112"/>
        <v>= ( 0 - 0) * 4,62% * 0 * 5 =</v>
      </c>
      <c r="Z176" s="614" t="str">
        <f t="shared" si="112"/>
        <v>= ( 0 - 0) * 4,62% * 0 * 0 =</v>
      </c>
      <c r="AA176" s="614" t="str">
        <f t="shared" si="112"/>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3">SUBSTITUTE(TRIM("=SUM("&amp;MAX(H36-8000,0)&amp;" "&amp;H37&amp;" "&amp;H38&amp;" "&amp;H39&amp;" "&amp;H40&amp;" "&amp;H42&amp;" "&amp;H43&amp;" "&amp;H44&amp;" "&amp;H45&amp;" "&amp;H46&amp;")")," ","; ")&amp;" ="</f>
        <v>=SUM(0; ) =</v>
      </c>
      <c r="I178" s="470" t="str">
        <f t="shared" si="113"/>
        <v>=SUM(0; ) =</v>
      </c>
      <c r="J178" s="470" t="str">
        <f t="shared" si="113"/>
        <v>=SUM(0; ) =</v>
      </c>
      <c r="K178" s="470" t="str">
        <f t="shared" si="113"/>
        <v>=SUM(0; ) =</v>
      </c>
      <c r="L178" s="470" t="str">
        <f t="shared" si="113"/>
        <v>=SUM(0; ) =</v>
      </c>
      <c r="M178" s="470" t="str">
        <f t="shared" si="113"/>
        <v>=SUM(0; ) =</v>
      </c>
      <c r="N178" s="470" t="str">
        <f t="shared" si="113"/>
        <v>=SUM(0; ) =</v>
      </c>
      <c r="O178" s="470" t="str">
        <f t="shared" si="113"/>
        <v>=SUM(0; ) =</v>
      </c>
      <c r="P178" s="470" t="str">
        <f t="shared" si="113"/>
        <v>=SUM(0; ) =</v>
      </c>
      <c r="Q178" s="470" t="str">
        <f t="shared" si="113"/>
        <v>=SUM(0; ) =</v>
      </c>
      <c r="R178" s="470" t="str">
        <f t="shared" si="113"/>
        <v>=SUM(0; ) =</v>
      </c>
      <c r="S178" s="614" t="str">
        <f>SUBSTITUTE(TRIM("=SUM("&amp;MAX(S36-8000,0)&amp;" "&amp;S37&amp;" "&amp;S38&amp;" "&amp;S39&amp;" "&amp;S40&amp;" "&amp;S42&amp;" "&amp;S43&amp;" "&amp;S44&amp;" "&amp;S45&amp;" "&amp;S46&amp;")")," ","; ")&amp;" ="</f>
        <v>=SUM(0; 0; 0; 0; 0; 0; 0; 0; 0; 0) =</v>
      </c>
      <c r="T178" s="614" t="str">
        <f t="shared" ref="T178:AD178" si="114">SUBSTITUTE(TRIM("=SUM("&amp;MAX(T36-8000,0)&amp;" "&amp;T37&amp;" "&amp;T38&amp;" "&amp;T39&amp;" "&amp;T40&amp;" "&amp;T42&amp;" "&amp;T43&amp;" "&amp;T44&amp;" "&amp;T45&amp;" "&amp;T46&amp;")")," ","; ")&amp;" ="</f>
        <v>=SUM(0; 0; 0; 0; 0; 0; 0; 0; 0; 0) =</v>
      </c>
      <c r="U178" s="614" t="str">
        <f t="shared" si="114"/>
        <v>=SUM(0; 0; 0; 0; 0; 0; 0; 0; 0; 0) =</v>
      </c>
      <c r="V178" s="614" t="str">
        <f t="shared" si="114"/>
        <v>=SUM(0; 0; 0; 0; 0; 0; 0; 0; 0; 0) =</v>
      </c>
      <c r="W178" s="614" t="str">
        <f t="shared" si="114"/>
        <v>=SUM(0; 0; 0; 0; 0; 0; 0; 0; 0; 0) =</v>
      </c>
      <c r="X178" s="614" t="str">
        <f t="shared" si="114"/>
        <v>=SUM(0; 0; 0; 0; 0; 0; 0; 0; 0; 0) =</v>
      </c>
      <c r="Y178" s="614" t="str">
        <f t="shared" si="114"/>
        <v>=SUM(0; 0; 0; 0; 0; 0; 0; 0; 0; 0) =</v>
      </c>
      <c r="Z178" s="614" t="str">
        <f t="shared" si="114"/>
        <v>=SUM(0; 0; 0; 0; 0; 0; 0; 0; 0; 0) =</v>
      </c>
      <c r="AA178" s="614" t="str">
        <f t="shared" si="114"/>
        <v>=SUM(0; 0; 0; 0; 0; 0; 0; 0; 0; 0) =</v>
      </c>
      <c r="AB178" s="614" t="str">
        <f t="shared" si="114"/>
        <v>=SUM(0; 0; 0; 0; 0; 0; 0; 0; 0; 0) =</v>
      </c>
      <c r="AC178" s="614" t="str">
        <f t="shared" si="114"/>
        <v>=SUM(0; 0; 0; 0; 0; 0; 0; 0; 0; 0) =</v>
      </c>
      <c r="AD178" s="614" t="str">
        <f t="shared" si="114"/>
        <v>=SUM(0; 0; 0; 0; 0; 0; 0; 0; 0; 0) =</v>
      </c>
    </row>
    <row r="179" spans="2:30" s="2" customFormat="1">
      <c r="B179" s="467">
        <f t="shared" si="101"/>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5">SUBSTITUTE(TRIM("=SUM("&amp;M33&amp;" * "&amp;$E33&amp;" "&amp;M34&amp;" * "&amp;$E34&amp;" "&amp;M35&amp;" "&amp;MIN(M36,8000)&amp;")")," ","; ")&amp;" ="</f>
        <v>=SUM(; *; *; 8000) =</v>
      </c>
      <c r="N179" s="472" t="str">
        <f t="shared" si="115"/>
        <v>=SUM(; *; *; 8000) =</v>
      </c>
      <c r="O179" s="472" t="str">
        <f t="shared" si="115"/>
        <v>=SUM(; *; *; 8000) =</v>
      </c>
      <c r="P179" s="472" t="str">
        <f t="shared" si="115"/>
        <v>=SUM(; *; *; 8000) =</v>
      </c>
      <c r="Q179" s="472" t="str">
        <f t="shared" si="115"/>
        <v>=SUM(; *; *; 8000) =</v>
      </c>
      <c r="R179" s="472" t="str">
        <f t="shared" si="115"/>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6">SUBSTITUTE(TRIM("=SUM("&amp;Y33&amp;" * "&amp;$E33&amp;" "&amp;Y34&amp;" * "&amp;$E34&amp;" "&amp;Y35&amp;" "&amp;MIN(Y36,8000)&amp;")")," ","; ")&amp;" ="</f>
        <v>=SUM(0; *; 0; *; 0; 0) =</v>
      </c>
      <c r="Z179" s="614" t="str">
        <f t="shared" si="116"/>
        <v>=SUM(0; *; 0; *; 0; 0) =</v>
      </c>
      <c r="AA179" s="614" t="str">
        <f t="shared" si="116"/>
        <v>=SUM(0; *; 0; *; 0; 0) =</v>
      </c>
      <c r="AB179" s="614" t="str">
        <f t="shared" si="116"/>
        <v>=SUM(0; *; 0; *; 0; 0) =</v>
      </c>
      <c r="AC179" s="614" t="str">
        <f t="shared" si="116"/>
        <v>=SUM(0; *; 0; *; 0; 0) =</v>
      </c>
      <c r="AD179" s="614" t="str">
        <f t="shared" si="116"/>
        <v>=SUM(0; *; 0; *; 0; 0) =</v>
      </c>
    </row>
    <row r="180" spans="2:30" s="2" customFormat="1">
      <c r="B180" s="467">
        <f t="shared" si="101"/>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101"/>
        <v>21</v>
      </c>
      <c r="C181" s="468"/>
      <c r="D181" s="468"/>
      <c r="E181" s="468"/>
      <c r="F181" s="469" t="s">
        <v>247</v>
      </c>
      <c r="G181" s="470" t="e">
        <f t="shared" ref="G181:AD181" si="117">"= "&amp;ROUND(VLOOKUP(G13,Skalalontabel12,7,0)*G$10,0)&amp;" / 12  * "&amp;TEXT(G$12,"0,0000")&amp;" * "&amp;G5&amp;"% / 3 ="</f>
        <v>#N/A</v>
      </c>
      <c r="H181" s="470" t="e">
        <f t="shared" si="117"/>
        <v>#N/A</v>
      </c>
      <c r="I181" s="470" t="e">
        <f t="shared" si="117"/>
        <v>#N/A</v>
      </c>
      <c r="J181" s="470" t="e">
        <f t="shared" si="117"/>
        <v>#N/A</v>
      </c>
      <c r="K181" s="470" t="e">
        <f t="shared" si="117"/>
        <v>#N/A</v>
      </c>
      <c r="L181" s="470" t="e">
        <f t="shared" si="117"/>
        <v>#N/A</v>
      </c>
      <c r="M181" s="470" t="e">
        <f t="shared" si="117"/>
        <v>#N/A</v>
      </c>
      <c r="N181" s="470" t="e">
        <f t="shared" si="117"/>
        <v>#N/A</v>
      </c>
      <c r="O181" s="470" t="e">
        <f t="shared" si="117"/>
        <v>#N/A</v>
      </c>
      <c r="P181" s="470" t="e">
        <f t="shared" si="117"/>
        <v>#N/A</v>
      </c>
      <c r="Q181" s="470" t="e">
        <f t="shared" si="117"/>
        <v>#N/A</v>
      </c>
      <c r="R181" s="470" t="e">
        <f t="shared" si="117"/>
        <v>#N/A</v>
      </c>
      <c r="S181" s="614" t="e">
        <f t="shared" si="117"/>
        <v>#N/A</v>
      </c>
      <c r="T181" s="614" t="e">
        <f t="shared" si="117"/>
        <v>#N/A</v>
      </c>
      <c r="U181" s="614" t="e">
        <f t="shared" si="117"/>
        <v>#N/A</v>
      </c>
      <c r="V181" s="614" t="e">
        <f t="shared" si="117"/>
        <v>#N/A</v>
      </c>
      <c r="W181" s="614" t="e">
        <f t="shared" si="117"/>
        <v>#N/A</v>
      </c>
      <c r="X181" s="614" t="e">
        <f t="shared" si="117"/>
        <v>#N/A</v>
      </c>
      <c r="Y181" s="614" t="e">
        <f t="shared" si="117"/>
        <v>#N/A</v>
      </c>
      <c r="Z181" s="614" t="e">
        <f t="shared" si="117"/>
        <v>#N/A</v>
      </c>
      <c r="AA181" s="614" t="e">
        <f t="shared" si="117"/>
        <v>#N/A</v>
      </c>
      <c r="AB181" s="614" t="e">
        <f t="shared" si="117"/>
        <v>#N/A</v>
      </c>
      <c r="AC181" s="614" t="e">
        <f t="shared" si="117"/>
        <v>#N/A</v>
      </c>
      <c r="AD181" s="614" t="e">
        <f t="shared" si="117"/>
        <v>#N/A</v>
      </c>
    </row>
    <row r="182" spans="2:30" s="2" customFormat="1">
      <c r="B182" s="467">
        <f t="shared" si="101"/>
        <v>22</v>
      </c>
      <c r="C182" s="468"/>
      <c r="D182" s="468"/>
      <c r="E182" s="468"/>
      <c r="F182" s="471" t="s">
        <v>300</v>
      </c>
      <c r="G182" s="470" t="str">
        <f t="shared" ref="G182:R191" si="118">IF($C52&gt;0,"= "&amp;G52&amp;" * "&amp;G$5&amp;"% / 3 =")</f>
        <v>= 0 * % / 3 =</v>
      </c>
      <c r="H182" s="470" t="str">
        <f t="shared" ref="H182:R182" si="119">IF($C52&gt;0,H52&amp;" * "&amp;H$5&amp;"% / 3 =")</f>
        <v>0 * 0% / 3 =</v>
      </c>
      <c r="I182" s="470" t="str">
        <f t="shared" si="119"/>
        <v>0 * 0% / 3 =</v>
      </c>
      <c r="J182" s="470" t="str">
        <f t="shared" si="119"/>
        <v>0 * 0% / 3 =</v>
      </c>
      <c r="K182" s="470" t="str">
        <f t="shared" si="119"/>
        <v>0 * 0% / 3 =</v>
      </c>
      <c r="L182" s="470" t="str">
        <f t="shared" si="119"/>
        <v>0 * 0% / 3 =</v>
      </c>
      <c r="M182" s="470" t="str">
        <f t="shared" si="119"/>
        <v>0 * 0% / 3 =</v>
      </c>
      <c r="N182" s="470" t="str">
        <f t="shared" si="119"/>
        <v>0 * 0% / 3 =</v>
      </c>
      <c r="O182" s="470" t="str">
        <f t="shared" si="119"/>
        <v>0 * 0% / 3 =</v>
      </c>
      <c r="P182" s="470" t="str">
        <f t="shared" si="119"/>
        <v>0 * 0% / 3 =</v>
      </c>
      <c r="Q182" s="470" t="str">
        <f t="shared" si="119"/>
        <v>0 * 0% / 3 =</v>
      </c>
      <c r="R182" s="470" t="str">
        <f t="shared" si="119"/>
        <v>0 * 0% / 3 =</v>
      </c>
      <c r="S182" s="614" t="str">
        <f>IF($C52&gt;0,"= "&amp;S52&amp;" * "&amp;S$5&amp;"% / 3 =")</f>
        <v>= 0 * 0% / 3 =</v>
      </c>
      <c r="T182" s="614" t="str">
        <f t="shared" ref="T182:AD182" si="120">IF($C52&gt;0,T52&amp;" * "&amp;T$5&amp;"% / 3 =")</f>
        <v>0 * 0% / 3 =</v>
      </c>
      <c r="U182" s="614" t="str">
        <f t="shared" si="120"/>
        <v>0 * 0% / 3 =</v>
      </c>
      <c r="V182" s="614" t="str">
        <f t="shared" si="120"/>
        <v>0 * 0% / 3 =</v>
      </c>
      <c r="W182" s="614" t="str">
        <f t="shared" si="120"/>
        <v>0 * 0% / 3 =</v>
      </c>
      <c r="X182" s="614" t="str">
        <f t="shared" si="120"/>
        <v>0 * 0% / 3 =</v>
      </c>
      <c r="Y182" s="614" t="str">
        <f t="shared" si="120"/>
        <v>0 * 0% / 3 =</v>
      </c>
      <c r="Z182" s="614" t="str">
        <f t="shared" si="120"/>
        <v>0 * 0% / 3 =</v>
      </c>
      <c r="AA182" s="614" t="str">
        <f t="shared" si="120"/>
        <v>0 * 0% / 3 =</v>
      </c>
      <c r="AB182" s="614" t="str">
        <f t="shared" si="120"/>
        <v>0 * 0% / 3 =</v>
      </c>
      <c r="AC182" s="614" t="str">
        <f t="shared" si="120"/>
        <v>0 * 0% / 3 =</v>
      </c>
      <c r="AD182" s="614" t="str">
        <f t="shared" si="120"/>
        <v>0 * 0% / 3 =</v>
      </c>
    </row>
    <row r="183" spans="2:30" s="2" customFormat="1">
      <c r="B183" s="467"/>
      <c r="C183" s="468"/>
      <c r="D183" s="468"/>
      <c r="E183" s="468"/>
      <c r="F183" s="471" t="s">
        <v>301</v>
      </c>
      <c r="G183" s="470" t="str">
        <f t="shared" si="118"/>
        <v>= 0 * % / 3 =</v>
      </c>
      <c r="H183" s="470" t="str">
        <f t="shared" si="118"/>
        <v>= 0 * 0% / 3 =</v>
      </c>
      <c r="I183" s="470" t="str">
        <f t="shared" si="118"/>
        <v>= 0 * 0% / 3 =</v>
      </c>
      <c r="J183" s="470" t="str">
        <f t="shared" si="118"/>
        <v>= 0 * 0% / 3 =</v>
      </c>
      <c r="K183" s="470" t="str">
        <f t="shared" si="118"/>
        <v>= 0 * 0% / 3 =</v>
      </c>
      <c r="L183" s="470" t="str">
        <f t="shared" si="118"/>
        <v>= 0 * 0% / 3 =</v>
      </c>
      <c r="M183" s="470" t="str">
        <f t="shared" si="118"/>
        <v>= 0 * 0% / 3 =</v>
      </c>
      <c r="N183" s="470" t="str">
        <f t="shared" si="118"/>
        <v>= 0 * 0% / 3 =</v>
      </c>
      <c r="O183" s="470" t="str">
        <f t="shared" si="118"/>
        <v>= 0 * 0% / 3 =</v>
      </c>
      <c r="P183" s="470" t="str">
        <f t="shared" si="118"/>
        <v>= 0 * 0% / 3 =</v>
      </c>
      <c r="Q183" s="470" t="str">
        <f t="shared" si="118"/>
        <v>= 0 * 0% / 3 =</v>
      </c>
      <c r="R183" s="470" t="str">
        <f t="shared" si="118"/>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8"/>
        <v>= 0 * % / 3 =</v>
      </c>
      <c r="H184" s="470" t="str">
        <f t="shared" ref="H184:R191" si="121">IF($C54&gt;0,H54&amp;" * "&amp;H$5&amp;"% / 3 =")</f>
        <v>0 * 0% / 3 =</v>
      </c>
      <c r="I184" s="470" t="str">
        <f t="shared" si="121"/>
        <v>0 * 0% / 3 =</v>
      </c>
      <c r="J184" s="470" t="str">
        <f t="shared" si="121"/>
        <v>0 * 0% / 3 =</v>
      </c>
      <c r="K184" s="470" t="str">
        <f t="shared" si="121"/>
        <v>0 * 0% / 3 =</v>
      </c>
      <c r="L184" s="470" t="str">
        <f t="shared" si="121"/>
        <v>0 * 0% / 3 =</v>
      </c>
      <c r="M184" s="470" t="str">
        <f t="shared" si="121"/>
        <v>0 * 0% / 3 =</v>
      </c>
      <c r="N184" s="470" t="str">
        <f t="shared" si="121"/>
        <v>0 * 0% / 3 =</v>
      </c>
      <c r="O184" s="470" t="str">
        <f t="shared" si="121"/>
        <v>0 * 0% / 3 =</v>
      </c>
      <c r="P184" s="470" t="str">
        <f t="shared" si="121"/>
        <v>0 * 0% / 3 =</v>
      </c>
      <c r="Q184" s="470" t="str">
        <f t="shared" si="121"/>
        <v>0 * 0% / 3 =</v>
      </c>
      <c r="R184" s="470" t="str">
        <f t="shared" si="121"/>
        <v>0 * 0% / 3 =</v>
      </c>
      <c r="S184" s="614" t="str">
        <f t="shared" ref="S184:S191" si="122">IF($C54&gt;0,"= "&amp;S54&amp;" * "&amp;S$5&amp;"% / 3 =")</f>
        <v>= 0 * 0% / 3 =</v>
      </c>
      <c r="T184" s="614" t="str">
        <f t="shared" ref="T184:AD191" si="123">IF($C54&gt;0,T54&amp;" * "&amp;T$5&amp;"% / 3 =")</f>
        <v>0 * 0% / 3 =</v>
      </c>
      <c r="U184" s="614" t="str">
        <f t="shared" si="123"/>
        <v>0 * 0% / 3 =</v>
      </c>
      <c r="V184" s="614" t="str">
        <f t="shared" si="123"/>
        <v>0 * 0% / 3 =</v>
      </c>
      <c r="W184" s="614" t="str">
        <f t="shared" si="123"/>
        <v>0 * 0% / 3 =</v>
      </c>
      <c r="X184" s="614" t="str">
        <f t="shared" si="123"/>
        <v>0 * 0% / 3 =</v>
      </c>
      <c r="Y184" s="614" t="str">
        <f t="shared" si="123"/>
        <v>0 * 0% / 3 =</v>
      </c>
      <c r="Z184" s="614" t="str">
        <f t="shared" si="123"/>
        <v>0 * 0% / 3 =</v>
      </c>
      <c r="AA184" s="614" t="str">
        <f t="shared" si="123"/>
        <v>0 * 0% / 3 =</v>
      </c>
      <c r="AB184" s="614" t="str">
        <f t="shared" si="123"/>
        <v>0 * 0% / 3 =</v>
      </c>
      <c r="AC184" s="614" t="str">
        <f t="shared" si="123"/>
        <v>0 * 0% / 3 =</v>
      </c>
      <c r="AD184" s="614" t="str">
        <f t="shared" si="123"/>
        <v>0 * 0% / 3 =</v>
      </c>
    </row>
    <row r="185" spans="2:30" s="2" customFormat="1">
      <c r="B185" s="467">
        <f t="shared" si="101"/>
        <v>24</v>
      </c>
      <c r="C185" s="468"/>
      <c r="D185" s="468"/>
      <c r="E185" s="468"/>
      <c r="F185" s="471" t="s">
        <v>65</v>
      </c>
      <c r="G185" s="470" t="str">
        <f t="shared" si="118"/>
        <v>= 0 * % / 3 =</v>
      </c>
      <c r="H185" s="470" t="str">
        <f t="shared" si="121"/>
        <v>0 * 0% / 3 =</v>
      </c>
      <c r="I185" s="470" t="str">
        <f t="shared" si="121"/>
        <v>0 * 0% / 3 =</v>
      </c>
      <c r="J185" s="470" t="str">
        <f t="shared" si="121"/>
        <v>0 * 0% / 3 =</v>
      </c>
      <c r="K185" s="470" t="str">
        <f t="shared" si="121"/>
        <v>0 * 0% / 3 =</v>
      </c>
      <c r="L185" s="470" t="str">
        <f t="shared" si="121"/>
        <v>0 * 0% / 3 =</v>
      </c>
      <c r="M185" s="470" t="str">
        <f t="shared" si="121"/>
        <v>0 * 0% / 3 =</v>
      </c>
      <c r="N185" s="470" t="str">
        <f t="shared" si="121"/>
        <v>0 * 0% / 3 =</v>
      </c>
      <c r="O185" s="470" t="str">
        <f t="shared" si="121"/>
        <v>0 * 0% / 3 =</v>
      </c>
      <c r="P185" s="470" t="str">
        <f t="shared" si="121"/>
        <v>0 * 0% / 3 =</v>
      </c>
      <c r="Q185" s="470" t="str">
        <f t="shared" si="121"/>
        <v>0 * 0% / 3 =</v>
      </c>
      <c r="R185" s="470" t="str">
        <f t="shared" si="121"/>
        <v>0 * 0% / 3 =</v>
      </c>
      <c r="S185" s="614" t="str">
        <f t="shared" si="122"/>
        <v>= 0 * 0% / 3 =</v>
      </c>
      <c r="T185" s="614" t="str">
        <f t="shared" si="123"/>
        <v>0 * 0% / 3 =</v>
      </c>
      <c r="U185" s="614" t="str">
        <f t="shared" si="123"/>
        <v>0 * 0% / 3 =</v>
      </c>
      <c r="V185" s="614" t="str">
        <f t="shared" si="123"/>
        <v>0 * 0% / 3 =</v>
      </c>
      <c r="W185" s="614" t="str">
        <f t="shared" si="123"/>
        <v>0 * 0% / 3 =</v>
      </c>
      <c r="X185" s="614" t="str">
        <f t="shared" si="123"/>
        <v>0 * 0% / 3 =</v>
      </c>
      <c r="Y185" s="614" t="str">
        <f t="shared" si="123"/>
        <v>0 * 0% / 3 =</v>
      </c>
      <c r="Z185" s="614" t="str">
        <f t="shared" si="123"/>
        <v>0 * 0% / 3 =</v>
      </c>
      <c r="AA185" s="614" t="str">
        <f t="shared" si="123"/>
        <v>0 * 0% / 3 =</v>
      </c>
      <c r="AB185" s="614" t="str">
        <f t="shared" si="123"/>
        <v>0 * 0% / 3 =</v>
      </c>
      <c r="AC185" s="614" t="str">
        <f t="shared" si="123"/>
        <v>0 * 0% / 3 =</v>
      </c>
      <c r="AD185" s="614" t="str">
        <f t="shared" si="123"/>
        <v>0 * 0% / 3 =</v>
      </c>
    </row>
    <row r="186" spans="2:30" s="2" customFormat="1">
      <c r="B186" s="467">
        <f t="shared" si="101"/>
        <v>25</v>
      </c>
      <c r="C186" s="468"/>
      <c r="D186" s="468"/>
      <c r="E186" s="468"/>
      <c r="F186" s="471" t="s">
        <v>66</v>
      </c>
      <c r="G186" s="470" t="str">
        <f t="shared" si="118"/>
        <v>= 0 * % / 3 =</v>
      </c>
      <c r="H186" s="470" t="str">
        <f t="shared" si="121"/>
        <v>0 * 0% / 3 =</v>
      </c>
      <c r="I186" s="470" t="str">
        <f t="shared" si="121"/>
        <v>0 * 0% / 3 =</v>
      </c>
      <c r="J186" s="470" t="str">
        <f t="shared" si="121"/>
        <v>0 * 0% / 3 =</v>
      </c>
      <c r="K186" s="470" t="str">
        <f t="shared" si="121"/>
        <v>0 * 0% / 3 =</v>
      </c>
      <c r="L186" s="470" t="str">
        <f t="shared" si="121"/>
        <v>0 * 0% / 3 =</v>
      </c>
      <c r="M186" s="470" t="str">
        <f t="shared" si="121"/>
        <v>0 * 0% / 3 =</v>
      </c>
      <c r="N186" s="470" t="str">
        <f t="shared" si="121"/>
        <v>0 * 0% / 3 =</v>
      </c>
      <c r="O186" s="470" t="str">
        <f t="shared" si="121"/>
        <v>0 * 0% / 3 =</v>
      </c>
      <c r="P186" s="470" t="str">
        <f t="shared" si="121"/>
        <v>0 * 0% / 3 =</v>
      </c>
      <c r="Q186" s="470" t="str">
        <f t="shared" si="121"/>
        <v>0 * 0% / 3 =</v>
      </c>
      <c r="R186" s="470" t="str">
        <f t="shared" si="121"/>
        <v>0 * 0% / 3 =</v>
      </c>
      <c r="S186" s="614" t="str">
        <f t="shared" si="122"/>
        <v>= 0 * 0% / 3 =</v>
      </c>
      <c r="T186" s="614" t="str">
        <f t="shared" si="123"/>
        <v>0 * 0% / 3 =</v>
      </c>
      <c r="U186" s="614" t="str">
        <f t="shared" si="123"/>
        <v>0 * 0% / 3 =</v>
      </c>
      <c r="V186" s="614" t="str">
        <f t="shared" si="123"/>
        <v>0 * 0% / 3 =</v>
      </c>
      <c r="W186" s="614" t="str">
        <f t="shared" si="123"/>
        <v>0 * 0% / 3 =</v>
      </c>
      <c r="X186" s="614" t="str">
        <f t="shared" si="123"/>
        <v>0 * 0% / 3 =</v>
      </c>
      <c r="Y186" s="614" t="str">
        <f t="shared" si="123"/>
        <v>0 * 0% / 3 =</v>
      </c>
      <c r="Z186" s="614" t="str">
        <f t="shared" si="123"/>
        <v>0 * 0% / 3 =</v>
      </c>
      <c r="AA186" s="614" t="str">
        <f t="shared" si="123"/>
        <v>0 * 0% / 3 =</v>
      </c>
      <c r="AB186" s="614" t="str">
        <f t="shared" si="123"/>
        <v>0 * 0% / 3 =</v>
      </c>
      <c r="AC186" s="614" t="str">
        <f t="shared" si="123"/>
        <v>0 * 0% / 3 =</v>
      </c>
      <c r="AD186" s="614" t="str">
        <f t="shared" si="123"/>
        <v>0 * 0% / 3 =</v>
      </c>
    </row>
    <row r="187" spans="2:30" s="2" customFormat="1">
      <c r="B187" s="467">
        <f t="shared" si="101"/>
        <v>26</v>
      </c>
      <c r="C187" s="468"/>
      <c r="D187" s="468"/>
      <c r="E187" s="468"/>
      <c r="F187" s="471" t="s">
        <v>17</v>
      </c>
      <c r="G187" s="470" t="str">
        <f t="shared" si="118"/>
        <v>= 0 * % / 3 =</v>
      </c>
      <c r="H187" s="470" t="str">
        <f t="shared" si="121"/>
        <v>0 * 0% / 3 =</v>
      </c>
      <c r="I187" s="470" t="str">
        <f t="shared" si="121"/>
        <v>0 * 0% / 3 =</v>
      </c>
      <c r="J187" s="470" t="str">
        <f t="shared" si="121"/>
        <v>0 * 0% / 3 =</v>
      </c>
      <c r="K187" s="470" t="str">
        <f t="shared" si="121"/>
        <v>0 * 0% / 3 =</v>
      </c>
      <c r="L187" s="470" t="str">
        <f t="shared" si="121"/>
        <v>0 * 0% / 3 =</v>
      </c>
      <c r="M187" s="470" t="str">
        <f t="shared" si="121"/>
        <v>0 * 0% / 3 =</v>
      </c>
      <c r="N187" s="470" t="str">
        <f t="shared" si="121"/>
        <v>0 * 0% / 3 =</v>
      </c>
      <c r="O187" s="470" t="str">
        <f t="shared" si="121"/>
        <v>0 * 0% / 3 =</v>
      </c>
      <c r="P187" s="470" t="str">
        <f t="shared" si="121"/>
        <v>0 * 0% / 3 =</v>
      </c>
      <c r="Q187" s="470" t="str">
        <f t="shared" si="121"/>
        <v>0 * 0% / 3 =</v>
      </c>
      <c r="R187" s="470" t="str">
        <f t="shared" si="121"/>
        <v>0 * 0% / 3 =</v>
      </c>
      <c r="S187" s="614" t="str">
        <f t="shared" si="122"/>
        <v>= 0 * 0% / 3 =</v>
      </c>
      <c r="T187" s="614" t="str">
        <f t="shared" si="123"/>
        <v>0 * 0% / 3 =</v>
      </c>
      <c r="U187" s="614" t="str">
        <f t="shared" si="123"/>
        <v>0 * 0% / 3 =</v>
      </c>
      <c r="V187" s="614" t="str">
        <f t="shared" si="123"/>
        <v>0 * 0% / 3 =</v>
      </c>
      <c r="W187" s="614" t="str">
        <f t="shared" si="123"/>
        <v>0 * 0% / 3 =</v>
      </c>
      <c r="X187" s="614" t="str">
        <f t="shared" si="123"/>
        <v>0 * 0% / 3 =</v>
      </c>
      <c r="Y187" s="614" t="str">
        <f t="shared" si="123"/>
        <v>0 * 0% / 3 =</v>
      </c>
      <c r="Z187" s="614" t="str">
        <f t="shared" si="123"/>
        <v>0 * 0% / 3 =</v>
      </c>
      <c r="AA187" s="614" t="str">
        <f t="shared" si="123"/>
        <v>0 * 0% / 3 =</v>
      </c>
      <c r="AB187" s="614" t="str">
        <f t="shared" si="123"/>
        <v>0 * 0% / 3 =</v>
      </c>
      <c r="AC187" s="614" t="str">
        <f t="shared" si="123"/>
        <v>0 * 0% / 3 =</v>
      </c>
      <c r="AD187" s="614" t="str">
        <f t="shared" si="123"/>
        <v>0 * 0% / 3 =</v>
      </c>
    </row>
    <row r="188" spans="2:30" s="2" customFormat="1">
      <c r="B188" s="467">
        <f t="shared" si="101"/>
        <v>27</v>
      </c>
      <c r="C188" s="468"/>
      <c r="D188" s="468"/>
      <c r="E188" s="468"/>
      <c r="F188" s="471" t="s">
        <v>18</v>
      </c>
      <c r="G188" s="470" t="str">
        <f t="shared" si="118"/>
        <v>= 0 * % / 3 =</v>
      </c>
      <c r="H188" s="470" t="str">
        <f t="shared" si="121"/>
        <v>0 * 0% / 3 =</v>
      </c>
      <c r="I188" s="470" t="str">
        <f t="shared" si="121"/>
        <v>0 * 0% / 3 =</v>
      </c>
      <c r="J188" s="470" t="str">
        <f t="shared" si="121"/>
        <v>0 * 0% / 3 =</v>
      </c>
      <c r="K188" s="470" t="str">
        <f t="shared" si="121"/>
        <v>0 * 0% / 3 =</v>
      </c>
      <c r="L188" s="470" t="str">
        <f t="shared" si="121"/>
        <v>0 * 0% / 3 =</v>
      </c>
      <c r="M188" s="470" t="str">
        <f t="shared" si="121"/>
        <v>0 * 0% / 3 =</v>
      </c>
      <c r="N188" s="470" t="str">
        <f t="shared" si="121"/>
        <v>0 * 0% / 3 =</v>
      </c>
      <c r="O188" s="470" t="str">
        <f t="shared" si="121"/>
        <v>0 * 0% / 3 =</v>
      </c>
      <c r="P188" s="470" t="str">
        <f t="shared" si="121"/>
        <v>0 * 0% / 3 =</v>
      </c>
      <c r="Q188" s="470" t="str">
        <f t="shared" si="121"/>
        <v>0 * 0% / 3 =</v>
      </c>
      <c r="R188" s="470" t="str">
        <f t="shared" si="121"/>
        <v>0 * 0% / 3 =</v>
      </c>
      <c r="S188" s="614" t="str">
        <f t="shared" si="122"/>
        <v>= 0 * 0% / 3 =</v>
      </c>
      <c r="T188" s="614" t="str">
        <f t="shared" si="123"/>
        <v>0 * 0% / 3 =</v>
      </c>
      <c r="U188" s="614" t="str">
        <f t="shared" si="123"/>
        <v>0 * 0% / 3 =</v>
      </c>
      <c r="V188" s="614" t="str">
        <f t="shared" si="123"/>
        <v>0 * 0% / 3 =</v>
      </c>
      <c r="W188" s="614" t="str">
        <f t="shared" si="123"/>
        <v>0 * 0% / 3 =</v>
      </c>
      <c r="X188" s="614" t="str">
        <f t="shared" si="123"/>
        <v>0 * 0% / 3 =</v>
      </c>
      <c r="Y188" s="614" t="str">
        <f t="shared" si="123"/>
        <v>0 * 0% / 3 =</v>
      </c>
      <c r="Z188" s="614" t="str">
        <f t="shared" si="123"/>
        <v>0 * 0% / 3 =</v>
      </c>
      <c r="AA188" s="614" t="str">
        <f t="shared" si="123"/>
        <v>0 * 0% / 3 =</v>
      </c>
      <c r="AB188" s="614" t="str">
        <f t="shared" si="123"/>
        <v>0 * 0% / 3 =</v>
      </c>
      <c r="AC188" s="614" t="str">
        <f t="shared" si="123"/>
        <v>0 * 0% / 3 =</v>
      </c>
      <c r="AD188" s="614" t="str">
        <f t="shared" si="123"/>
        <v>0 * 0% / 3 =</v>
      </c>
    </row>
    <row r="189" spans="2:30" s="2" customFormat="1">
      <c r="B189" s="467">
        <f t="shared" si="101"/>
        <v>28</v>
      </c>
      <c r="C189" s="468"/>
      <c r="D189" s="468"/>
      <c r="E189" s="468"/>
      <c r="F189" s="471" t="s">
        <v>19</v>
      </c>
      <c r="G189" s="470" t="str">
        <f t="shared" si="118"/>
        <v>= 0 * % / 3 =</v>
      </c>
      <c r="H189" s="470" t="str">
        <f t="shared" si="121"/>
        <v>0 * 0% / 3 =</v>
      </c>
      <c r="I189" s="470" t="str">
        <f t="shared" si="121"/>
        <v>0 * 0% / 3 =</v>
      </c>
      <c r="J189" s="470" t="str">
        <f t="shared" si="121"/>
        <v>0 * 0% / 3 =</v>
      </c>
      <c r="K189" s="470" t="str">
        <f t="shared" si="121"/>
        <v>0 * 0% / 3 =</v>
      </c>
      <c r="L189" s="470" t="str">
        <f t="shared" si="121"/>
        <v>0 * 0% / 3 =</v>
      </c>
      <c r="M189" s="470" t="str">
        <f t="shared" si="121"/>
        <v>0 * 0% / 3 =</v>
      </c>
      <c r="N189" s="470" t="str">
        <f t="shared" si="121"/>
        <v>0 * 0% / 3 =</v>
      </c>
      <c r="O189" s="470" t="str">
        <f t="shared" si="121"/>
        <v>0 * 0% / 3 =</v>
      </c>
      <c r="P189" s="470" t="str">
        <f t="shared" si="121"/>
        <v>0 * 0% / 3 =</v>
      </c>
      <c r="Q189" s="470" t="str">
        <f t="shared" si="121"/>
        <v>0 * 0% / 3 =</v>
      </c>
      <c r="R189" s="470" t="str">
        <f t="shared" si="121"/>
        <v>0 * 0% / 3 =</v>
      </c>
      <c r="S189" s="614" t="str">
        <f t="shared" si="122"/>
        <v>= 0 * 0% / 3 =</v>
      </c>
      <c r="T189" s="614" t="str">
        <f t="shared" si="123"/>
        <v>0 * 0% / 3 =</v>
      </c>
      <c r="U189" s="614" t="str">
        <f t="shared" si="123"/>
        <v>0 * 0% / 3 =</v>
      </c>
      <c r="V189" s="614" t="str">
        <f t="shared" si="123"/>
        <v>0 * 0% / 3 =</v>
      </c>
      <c r="W189" s="614" t="str">
        <f t="shared" si="123"/>
        <v>0 * 0% / 3 =</v>
      </c>
      <c r="X189" s="614" t="str">
        <f t="shared" si="123"/>
        <v>0 * 0% / 3 =</v>
      </c>
      <c r="Y189" s="614" t="str">
        <f t="shared" si="123"/>
        <v>0 * 0% / 3 =</v>
      </c>
      <c r="Z189" s="614" t="str">
        <f t="shared" si="123"/>
        <v>0 * 0% / 3 =</v>
      </c>
      <c r="AA189" s="614" t="str">
        <f t="shared" si="123"/>
        <v>0 * 0% / 3 =</v>
      </c>
      <c r="AB189" s="614" t="str">
        <f t="shared" si="123"/>
        <v>0 * 0% / 3 =</v>
      </c>
      <c r="AC189" s="614" t="str">
        <f t="shared" si="123"/>
        <v>0 * 0% / 3 =</v>
      </c>
      <c r="AD189" s="614" t="str">
        <f t="shared" si="123"/>
        <v>0 * 0% / 3 =</v>
      </c>
    </row>
    <row r="190" spans="2:30" s="2" customFormat="1">
      <c r="B190" s="467">
        <f t="shared" si="101"/>
        <v>29</v>
      </c>
      <c r="C190" s="468"/>
      <c r="D190" s="468"/>
      <c r="E190" s="468"/>
      <c r="F190" s="471" t="s">
        <v>20</v>
      </c>
      <c r="G190" s="470" t="str">
        <f t="shared" si="118"/>
        <v>= 0 * % / 3 =</v>
      </c>
      <c r="H190" s="470" t="str">
        <f t="shared" si="121"/>
        <v>0 * 0% / 3 =</v>
      </c>
      <c r="I190" s="470" t="str">
        <f t="shared" si="121"/>
        <v>0 * 0% / 3 =</v>
      </c>
      <c r="J190" s="470" t="str">
        <f t="shared" si="121"/>
        <v>0 * 0% / 3 =</v>
      </c>
      <c r="K190" s="470" t="str">
        <f t="shared" si="121"/>
        <v>0 * 0% / 3 =</v>
      </c>
      <c r="L190" s="470" t="str">
        <f t="shared" si="121"/>
        <v>0 * 0% / 3 =</v>
      </c>
      <c r="M190" s="470" t="str">
        <f t="shared" si="121"/>
        <v>0 * 0% / 3 =</v>
      </c>
      <c r="N190" s="470" t="str">
        <f t="shared" si="121"/>
        <v>0 * 0% / 3 =</v>
      </c>
      <c r="O190" s="470" t="str">
        <f t="shared" si="121"/>
        <v>0 * 0% / 3 =</v>
      </c>
      <c r="P190" s="470" t="str">
        <f t="shared" si="121"/>
        <v>0 * 0% / 3 =</v>
      </c>
      <c r="Q190" s="470" t="str">
        <f t="shared" si="121"/>
        <v>0 * 0% / 3 =</v>
      </c>
      <c r="R190" s="470" t="str">
        <f t="shared" si="121"/>
        <v>0 * 0% / 3 =</v>
      </c>
      <c r="S190" s="614" t="str">
        <f t="shared" si="122"/>
        <v>= 0 * 0% / 3 =</v>
      </c>
      <c r="T190" s="614" t="str">
        <f t="shared" si="123"/>
        <v>0 * 0% / 3 =</v>
      </c>
      <c r="U190" s="614" t="str">
        <f t="shared" si="123"/>
        <v>0 * 0% / 3 =</v>
      </c>
      <c r="V190" s="614" t="str">
        <f t="shared" si="123"/>
        <v>0 * 0% / 3 =</v>
      </c>
      <c r="W190" s="614" t="str">
        <f t="shared" si="123"/>
        <v>0 * 0% / 3 =</v>
      </c>
      <c r="X190" s="614" t="str">
        <f t="shared" si="123"/>
        <v>0 * 0% / 3 =</v>
      </c>
      <c r="Y190" s="614" t="str">
        <f t="shared" si="123"/>
        <v>0 * 0% / 3 =</v>
      </c>
      <c r="Z190" s="614" t="str">
        <f t="shared" si="123"/>
        <v>0 * 0% / 3 =</v>
      </c>
      <c r="AA190" s="614" t="str">
        <f t="shared" si="123"/>
        <v>0 * 0% / 3 =</v>
      </c>
      <c r="AB190" s="614" t="str">
        <f t="shared" si="123"/>
        <v>0 * 0% / 3 =</v>
      </c>
      <c r="AC190" s="614" t="str">
        <f t="shared" si="123"/>
        <v>0 * 0% / 3 =</v>
      </c>
      <c r="AD190" s="614" t="str">
        <f t="shared" si="123"/>
        <v>0 * 0% / 3 =</v>
      </c>
    </row>
    <row r="191" spans="2:30" s="2" customFormat="1">
      <c r="B191" s="467">
        <f t="shared" si="101"/>
        <v>30</v>
      </c>
      <c r="C191" s="468"/>
      <c r="D191" s="468"/>
      <c r="E191" s="468"/>
      <c r="F191" s="471" t="s">
        <v>0</v>
      </c>
      <c r="G191" s="470" t="str">
        <f t="shared" si="118"/>
        <v>= 0 * % / 3 =</v>
      </c>
      <c r="H191" s="470" t="str">
        <f t="shared" si="121"/>
        <v>0 * 0% / 3 =</v>
      </c>
      <c r="I191" s="470" t="str">
        <f t="shared" si="121"/>
        <v>0 * 0% / 3 =</v>
      </c>
      <c r="J191" s="470" t="str">
        <f t="shared" si="121"/>
        <v>0 * 0% / 3 =</v>
      </c>
      <c r="K191" s="470" t="str">
        <f t="shared" si="121"/>
        <v>0 * 0% / 3 =</v>
      </c>
      <c r="L191" s="470" t="str">
        <f t="shared" si="121"/>
        <v>0 * 0% / 3 =</v>
      </c>
      <c r="M191" s="470" t="str">
        <f t="shared" si="121"/>
        <v>0 * 0% / 3 =</v>
      </c>
      <c r="N191" s="470" t="str">
        <f t="shared" si="121"/>
        <v>0 * 0% / 3 =</v>
      </c>
      <c r="O191" s="470" t="str">
        <f t="shared" si="121"/>
        <v>0 * 0% / 3 =</v>
      </c>
      <c r="P191" s="470" t="str">
        <f t="shared" si="121"/>
        <v>0 * 0% / 3 =</v>
      </c>
      <c r="Q191" s="470" t="str">
        <f t="shared" si="121"/>
        <v>0 * 0% / 3 =</v>
      </c>
      <c r="R191" s="470" t="str">
        <f t="shared" si="121"/>
        <v>0 * 0% / 3 =</v>
      </c>
      <c r="S191" s="614" t="str">
        <f t="shared" si="122"/>
        <v>= 0 * 0% / 3 =</v>
      </c>
      <c r="T191" s="614" t="str">
        <f t="shared" si="123"/>
        <v>0 * 0% / 3 =</v>
      </c>
      <c r="U191" s="614" t="str">
        <f t="shared" si="123"/>
        <v>0 * 0% / 3 =</v>
      </c>
      <c r="V191" s="614" t="str">
        <f t="shared" si="123"/>
        <v>0 * 0% / 3 =</v>
      </c>
      <c r="W191" s="614" t="str">
        <f t="shared" si="123"/>
        <v>0 * 0% / 3 =</v>
      </c>
      <c r="X191" s="614" t="str">
        <f t="shared" si="123"/>
        <v>0 * 0% / 3 =</v>
      </c>
      <c r="Y191" s="614" t="str">
        <f t="shared" si="123"/>
        <v>0 * 0% / 3 =</v>
      </c>
      <c r="Z191" s="614" t="str">
        <f t="shared" si="123"/>
        <v>0 * 0% / 3 =</v>
      </c>
      <c r="AA191" s="614" t="str">
        <f t="shared" si="123"/>
        <v>0 * 0% / 3 =</v>
      </c>
      <c r="AB191" s="614" t="str">
        <f t="shared" si="123"/>
        <v>0 * 0% / 3 =</v>
      </c>
      <c r="AC191" s="614" t="str">
        <f t="shared" si="123"/>
        <v>0 * 0% / 3 =</v>
      </c>
      <c r="AD191" s="614" t="str">
        <f t="shared" si="123"/>
        <v>0 * 0% / 3 =</v>
      </c>
    </row>
    <row r="192" spans="2:30" s="2" customFormat="1">
      <c r="B192" s="467">
        <f t="shared" si="101"/>
        <v>31</v>
      </c>
      <c r="C192" s="468"/>
      <c r="D192" s="468"/>
      <c r="E192" s="468"/>
      <c r="F192" s="471" t="s">
        <v>73</v>
      </c>
      <c r="G192" s="470" t="str">
        <f t="shared" ref="G192:AD193" si="124">"= "&amp;G65&amp;" * "&amp;G$5&amp;"% / 3 ="</f>
        <v>= 0 * % / 3 =</v>
      </c>
      <c r="H192" s="470" t="str">
        <f t="shared" si="124"/>
        <v>= 0 * 0% / 3 =</v>
      </c>
      <c r="I192" s="470" t="str">
        <f t="shared" si="124"/>
        <v>= 0 * 0% / 3 =</v>
      </c>
      <c r="J192" s="470" t="str">
        <f t="shared" si="124"/>
        <v>= 0 * 0% / 3 =</v>
      </c>
      <c r="K192" s="470" t="str">
        <f t="shared" si="124"/>
        <v>= 0 * 0% / 3 =</v>
      </c>
      <c r="L192" s="470" t="str">
        <f t="shared" si="124"/>
        <v>= 0 * 0% / 3 =</v>
      </c>
      <c r="M192" s="470" t="str">
        <f t="shared" si="124"/>
        <v>= 0 * 0% / 3 =</v>
      </c>
      <c r="N192" s="470" t="str">
        <f t="shared" si="124"/>
        <v>= 0 * 0% / 3 =</v>
      </c>
      <c r="O192" s="470" t="str">
        <f t="shared" si="124"/>
        <v>= 0 * 0% / 3 =</v>
      </c>
      <c r="P192" s="470" t="str">
        <f t="shared" si="124"/>
        <v>= 0 * 0% / 3 =</v>
      </c>
      <c r="Q192" s="470" t="str">
        <f t="shared" si="124"/>
        <v>= 0 * 0% / 3 =</v>
      </c>
      <c r="R192" s="470" t="str">
        <f t="shared" si="124"/>
        <v>= 0 * 0% / 3 =</v>
      </c>
      <c r="S192" s="614" t="str">
        <f t="shared" si="124"/>
        <v>= 0 * 0% / 3 =</v>
      </c>
      <c r="T192" s="614" t="str">
        <f t="shared" si="124"/>
        <v>= 0 * 0% / 3 =</v>
      </c>
      <c r="U192" s="614" t="str">
        <f t="shared" si="124"/>
        <v>= 0 * 0% / 3 =</v>
      </c>
      <c r="V192" s="614" t="str">
        <f t="shared" si="124"/>
        <v>= 0 * 0% / 3 =</v>
      </c>
      <c r="W192" s="614" t="str">
        <f t="shared" si="124"/>
        <v>= 0 * 0% / 3 =</v>
      </c>
      <c r="X192" s="614" t="str">
        <f t="shared" si="124"/>
        <v>= 0 * 0% / 3 =</v>
      </c>
      <c r="Y192" s="614" t="str">
        <f t="shared" si="124"/>
        <v>= 0 * 0% / 3 =</v>
      </c>
      <c r="Z192" s="614" t="str">
        <f t="shared" si="124"/>
        <v>= 0 * 0% / 3 =</v>
      </c>
      <c r="AA192" s="614" t="str">
        <f t="shared" si="124"/>
        <v>= 0 * 0% / 3 =</v>
      </c>
      <c r="AB192" s="614" t="str">
        <f t="shared" si="124"/>
        <v>= 0 * 0% / 3 =</v>
      </c>
      <c r="AC192" s="614" t="str">
        <f t="shared" si="124"/>
        <v>= 0 * 0% / 3 =</v>
      </c>
      <c r="AD192" s="614" t="str">
        <f t="shared" si="124"/>
        <v>= 0 * 0% / 3 =</v>
      </c>
    </row>
    <row r="193" spans="2:30" s="2" customFormat="1">
      <c r="B193" s="467">
        <f t="shared" si="101"/>
        <v>32</v>
      </c>
      <c r="C193" s="468"/>
      <c r="D193" s="468"/>
      <c r="E193" s="468"/>
      <c r="F193" s="475" t="s">
        <v>11</v>
      </c>
      <c r="G193" s="470" t="str">
        <f t="shared" si="124"/>
        <v>= 0 * % / 3 =</v>
      </c>
      <c r="H193" s="470" t="str">
        <f t="shared" si="124"/>
        <v>= 0 * 0% / 3 =</v>
      </c>
      <c r="I193" s="470" t="str">
        <f t="shared" si="124"/>
        <v>= 0 * 0% / 3 =</v>
      </c>
      <c r="J193" s="470" t="str">
        <f t="shared" si="124"/>
        <v>= 0 * 0% / 3 =</v>
      </c>
      <c r="K193" s="470" t="str">
        <f t="shared" si="124"/>
        <v>= 0 * 0% / 3 =</v>
      </c>
      <c r="L193" s="470" t="str">
        <f t="shared" si="124"/>
        <v>= 0 * 0% / 3 =</v>
      </c>
      <c r="M193" s="470" t="str">
        <f t="shared" si="124"/>
        <v>= 0 * 0% / 3 =</v>
      </c>
      <c r="N193" s="470" t="str">
        <f t="shared" si="124"/>
        <v>= 0 * 0% / 3 =</v>
      </c>
      <c r="O193" s="470" t="str">
        <f t="shared" si="124"/>
        <v>= 0 * 0% / 3 =</v>
      </c>
      <c r="P193" s="470" t="str">
        <f t="shared" si="124"/>
        <v>= 0 * 0% / 3 =</v>
      </c>
      <c r="Q193" s="470" t="str">
        <f t="shared" si="124"/>
        <v>= 0 * 0% / 3 =</v>
      </c>
      <c r="R193" s="470" t="str">
        <f t="shared" si="124"/>
        <v>= 0 * 0% / 3 =</v>
      </c>
      <c r="S193" s="614" t="str">
        <f t="shared" si="124"/>
        <v>= 0 * 0% / 3 =</v>
      </c>
      <c r="T193" s="614" t="str">
        <f t="shared" si="124"/>
        <v>= 0 * 0% / 3 =</v>
      </c>
      <c r="U193" s="614" t="str">
        <f t="shared" si="124"/>
        <v>= 0 * 0% / 3 =</v>
      </c>
      <c r="V193" s="614" t="str">
        <f t="shared" si="124"/>
        <v>= 0 * 0% / 3 =</v>
      </c>
      <c r="W193" s="614" t="str">
        <f t="shared" si="124"/>
        <v>= 0 * 0% / 3 =</v>
      </c>
      <c r="X193" s="614" t="str">
        <f t="shared" si="124"/>
        <v>= 0 * 0% / 3 =</v>
      </c>
      <c r="Y193" s="614" t="str">
        <f t="shared" si="124"/>
        <v>= 0 * 0% / 3 =</v>
      </c>
      <c r="Z193" s="614" t="str">
        <f t="shared" si="124"/>
        <v>= 0 * 0% / 3 =</v>
      </c>
      <c r="AA193" s="614" t="str">
        <f t="shared" si="124"/>
        <v>= 0 * 0% / 3 =</v>
      </c>
      <c r="AB193" s="614" t="str">
        <f t="shared" si="124"/>
        <v>= 0 * 0% / 3 =</v>
      </c>
      <c r="AC193" s="614" t="str">
        <f t="shared" si="124"/>
        <v>= 0 * 0% / 3 =</v>
      </c>
      <c r="AD193" s="614" t="str">
        <f t="shared" si="124"/>
        <v>= 0 * 0% / 3 =</v>
      </c>
    </row>
    <row r="194" spans="2:30" s="2" customFormat="1">
      <c r="B194" s="467">
        <f t="shared" si="101"/>
        <v>33</v>
      </c>
      <c r="C194" s="468"/>
      <c r="D194" s="468"/>
      <c r="E194" s="468"/>
      <c r="F194" s="473" t="s">
        <v>159</v>
      </c>
      <c r="G194" s="470" t="str">
        <f t="shared" ref="G194:AD194" si="125">SUBSTITUTE(TRIM("=SUM("&amp;IF($G38&gt;0,G38&amp;" ","")&amp;IF($C42&lt;&gt;"",G42&amp;" ","")&amp;IF($C43&lt;&gt;"",G43&amp;" ","")&amp;IF($C44&lt;&gt;"",G44&amp;" ","")&amp;IF($C45&lt;&gt;"",G45&amp;" ","")&amp;IF($C46&lt;&gt;"",G46,"")&amp;")")," ","; ")&amp;" * "&amp;G5&amp;"% / 3 ="</f>
        <v>=SUM(; ) * % / 3 =</v>
      </c>
      <c r="H194" s="470" t="str">
        <f t="shared" si="125"/>
        <v>=SUM(; ) * 0% / 3 =</v>
      </c>
      <c r="I194" s="470" t="str">
        <f t="shared" si="125"/>
        <v>=SUM(; ) * 0% / 3 =</v>
      </c>
      <c r="J194" s="470" t="str">
        <f t="shared" si="125"/>
        <v>=SUM(; ) * 0% / 3 =</v>
      </c>
      <c r="K194" s="470" t="str">
        <f t="shared" si="125"/>
        <v>=SUM(; ) * 0% / 3 =</v>
      </c>
      <c r="L194" s="470" t="str">
        <f t="shared" si="125"/>
        <v>=SUM(; ) * 0% / 3 =</v>
      </c>
      <c r="M194" s="470" t="str">
        <f t="shared" si="125"/>
        <v>=SUM(; ) * 0% / 3 =</v>
      </c>
      <c r="N194" s="470" t="str">
        <f t="shared" si="125"/>
        <v>=SUM(; ) * 0% / 3 =</v>
      </c>
      <c r="O194" s="470" t="str">
        <f t="shared" si="125"/>
        <v>=SUM(; ) * 0% / 3 =</v>
      </c>
      <c r="P194" s="470" t="str">
        <f t="shared" si="125"/>
        <v>=SUM(; ) * 0% / 3 =</v>
      </c>
      <c r="Q194" s="470" t="str">
        <f t="shared" si="125"/>
        <v>=SUM(; ) * 0% / 3 =</v>
      </c>
      <c r="R194" s="470" t="str">
        <f t="shared" si="125"/>
        <v>=SUM(; ) * 0% / 3 =</v>
      </c>
      <c r="S194" s="614" t="str">
        <f t="shared" si="125"/>
        <v>=SUM(0; 0; 0; ) * 0% / 3 =</v>
      </c>
      <c r="T194" s="614" t="str">
        <f t="shared" si="125"/>
        <v>=SUM(0; 0; 0; ) * 0% / 3 =</v>
      </c>
      <c r="U194" s="614" t="str">
        <f t="shared" si="125"/>
        <v>=SUM(0; 0; 0; ) * 0% / 3 =</v>
      </c>
      <c r="V194" s="614" t="str">
        <f t="shared" si="125"/>
        <v>=SUM(0; 0; 0; ) * 0% / 3 =</v>
      </c>
      <c r="W194" s="614" t="str">
        <f t="shared" si="125"/>
        <v>=SUM(0; 0; 0; ) * 0% / 3 =</v>
      </c>
      <c r="X194" s="614" t="str">
        <f t="shared" si="125"/>
        <v>=SUM(0; 0; 0; ) * 0% / 3 =</v>
      </c>
      <c r="Y194" s="614" t="str">
        <f t="shared" si="125"/>
        <v>=SUM(0; 0; 0; ) * 0% / 3 =</v>
      </c>
      <c r="Z194" s="614" t="str">
        <f t="shared" si="125"/>
        <v>=SUM(0; 0; 0; ) * 0% / 3 =</v>
      </c>
      <c r="AA194" s="614" t="str">
        <f t="shared" si="125"/>
        <v>=SUM(0; 0; 0; ) * 0% / 3 =</v>
      </c>
      <c r="AB194" s="614" t="str">
        <f t="shared" si="125"/>
        <v>=SUM(0; 0; 0; ) * 0% / 3 =</v>
      </c>
      <c r="AC194" s="614" t="str">
        <f t="shared" si="125"/>
        <v>=SUM(0; 0; 0; ) * 0% / 3 =</v>
      </c>
      <c r="AD194" s="614" t="str">
        <f t="shared" si="125"/>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101"/>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101"/>
        <v>37</v>
      </c>
      <c r="C198" s="468"/>
      <c r="D198" s="468"/>
      <c r="E198" s="468"/>
      <c r="F198" s="477" t="s">
        <v>26</v>
      </c>
      <c r="G198" s="470" t="str">
        <f>"= SUM(Lin. 1 - Lin. 18) + SUM(Lin 22 - Lin23) - "&amp;G92&amp;" ="</f>
        <v>= SUM(Lin. 1 - Lin. 18) + SUM(Lin 22 - Lin23) - 0 =</v>
      </c>
      <c r="H198" s="470" t="str">
        <f t="shared" ref="H198:R198" si="126">"= SUM(Lin. 1 - Lin. 18) + SUM(Lin 22 - Lin23) - "&amp;H92&amp;" ="</f>
        <v>= SUM(Lin. 1 - Lin. 18) + SUM(Lin 22 - Lin23) - 0 =</v>
      </c>
      <c r="I198" s="470" t="str">
        <f t="shared" si="126"/>
        <v>= SUM(Lin. 1 - Lin. 18) + SUM(Lin 22 - Lin23) - 0 =</v>
      </c>
      <c r="J198" s="470" t="str">
        <f t="shared" si="126"/>
        <v>= SUM(Lin. 1 - Lin. 18) + SUM(Lin 22 - Lin23) - 0 =</v>
      </c>
      <c r="K198" s="470" t="str">
        <f t="shared" si="126"/>
        <v>= SUM(Lin. 1 - Lin. 18) + SUM(Lin 22 - Lin23) - 0 =</v>
      </c>
      <c r="L198" s="470" t="str">
        <f t="shared" si="126"/>
        <v>= SUM(Lin. 1 - Lin. 18) + SUM(Lin 22 - Lin23) - 0 =</v>
      </c>
      <c r="M198" s="470" t="str">
        <f t="shared" si="126"/>
        <v>= SUM(Lin. 1 - Lin. 18) + SUM(Lin 22 - Lin23) - 0 =</v>
      </c>
      <c r="N198" s="470" t="str">
        <f t="shared" si="126"/>
        <v>= SUM(Lin. 1 - Lin. 18) + SUM(Lin 22 - Lin23) - 0 =</v>
      </c>
      <c r="O198" s="470" t="str">
        <f t="shared" si="126"/>
        <v>= SUM(Lin. 1 - Lin. 18) + SUM(Lin 22 - Lin23) - 0 =</v>
      </c>
      <c r="P198" s="470" t="str">
        <f t="shared" si="126"/>
        <v>= SUM(Lin. 1 - Lin. 18) + SUM(Lin 22 - Lin23) - 0 =</v>
      </c>
      <c r="Q198" s="470" t="str">
        <f t="shared" si="126"/>
        <v>= SUM(Lin. 1 - Lin. 18) + SUM(Lin 22 - Lin23) - 0 =</v>
      </c>
      <c r="R198" s="470" t="str">
        <f t="shared" si="126"/>
        <v>= SUM(Lin. 1 - Lin. 18) + SUM(Lin 22 - Lin23) - 0 =</v>
      </c>
      <c r="S198" s="614" t="str">
        <f>"= SUM(Lin. 1 - Lin. 14) + SUM(Lin 19 - Lin28) - "&amp;S92&amp;" ="</f>
        <v>= SUM(Lin. 1 - Lin. 14) + SUM(Lin 19 - Lin28) - 0 =</v>
      </c>
      <c r="T198" s="614" t="str">
        <f t="shared" ref="T198:AD198" si="127">"= SUM(Lin. 1 - Lin. 14) + SUM(Lin 19 - Lin28) - "&amp;T92&amp;" ="</f>
        <v>= SUM(Lin. 1 - Lin. 14) + SUM(Lin 19 - Lin28) - 0 =</v>
      </c>
      <c r="U198" s="614" t="str">
        <f t="shared" si="127"/>
        <v>= SUM(Lin. 1 - Lin. 14) + SUM(Lin 19 - Lin28) - 0 =</v>
      </c>
      <c r="V198" s="614" t="str">
        <f t="shared" si="127"/>
        <v>= SUM(Lin. 1 - Lin. 14) + SUM(Lin 19 - Lin28) - 0 =</v>
      </c>
      <c r="W198" s="614" t="str">
        <f t="shared" si="127"/>
        <v>= SUM(Lin. 1 - Lin. 14) + SUM(Lin 19 - Lin28) - 0 =</v>
      </c>
      <c r="X198" s="614" t="str">
        <f t="shared" si="127"/>
        <v>= SUM(Lin. 1 - Lin. 14) + SUM(Lin 19 - Lin28) - 0 =</v>
      </c>
      <c r="Y198" s="614" t="str">
        <f t="shared" si="127"/>
        <v>= SUM(Lin. 1 - Lin. 14) + SUM(Lin 19 - Lin28) - 0 =</v>
      </c>
      <c r="Z198" s="614" t="str">
        <f t="shared" si="127"/>
        <v>= SUM(Lin. 1 - Lin. 14) + SUM(Lin 19 - Lin28) - 0 =</v>
      </c>
      <c r="AA198" s="614" t="str">
        <f t="shared" si="127"/>
        <v>= SUM(Lin. 1 - Lin. 14) + SUM(Lin 19 - Lin28) - 0 =</v>
      </c>
      <c r="AB198" s="614" t="str">
        <f t="shared" si="127"/>
        <v>= SUM(Lin. 1 - Lin. 14) + SUM(Lin 19 - Lin28) - 0 =</v>
      </c>
      <c r="AC198" s="614" t="str">
        <f t="shared" si="127"/>
        <v>= SUM(Lin. 1 - Lin. 14) + SUM(Lin 19 - Lin28) - 0 =</v>
      </c>
      <c r="AD198" s="614" t="str">
        <f t="shared" si="127"/>
        <v>= SUM(Lin. 1 - Lin. 14) + SUM(Lin 19 - Lin28) - 0 =</v>
      </c>
    </row>
    <row r="199" spans="2:30" s="2" customFormat="1">
      <c r="B199" s="467">
        <f t="shared" si="101"/>
        <v>38</v>
      </c>
      <c r="C199" s="468"/>
      <c r="D199" s="468"/>
      <c r="E199" s="468"/>
      <c r="F199" s="478" t="s">
        <v>27</v>
      </c>
      <c r="G199" s="470" t="str">
        <f>"= "&amp;G93&amp;" * 8% (afrundet) ="</f>
        <v>= 0 * 8% (afrundet) =</v>
      </c>
      <c r="H199" s="470" t="str">
        <f t="shared" ref="H199:R199" si="128">"= "&amp;H93&amp;" * 8% (afrundet) ="</f>
        <v>= 0 * 8% (afrundet) =</v>
      </c>
      <c r="I199" s="470" t="str">
        <f t="shared" si="128"/>
        <v>= 0 * 8% (afrundet) =</v>
      </c>
      <c r="J199" s="470" t="str">
        <f t="shared" si="128"/>
        <v>= 0 * 8% (afrundet) =</v>
      </c>
      <c r="K199" s="470" t="str">
        <f t="shared" si="128"/>
        <v>= 0 * 8% (afrundet) =</v>
      </c>
      <c r="L199" s="470" t="str">
        <f t="shared" si="128"/>
        <v>= 0 * 8% (afrundet) =</v>
      </c>
      <c r="M199" s="470" t="str">
        <f t="shared" si="128"/>
        <v>= 0 * 8% (afrundet) =</v>
      </c>
      <c r="N199" s="470" t="str">
        <f t="shared" si="128"/>
        <v>= 0 * 8% (afrundet) =</v>
      </c>
      <c r="O199" s="470" t="str">
        <f t="shared" si="128"/>
        <v>= 0 * 8% (afrundet) =</v>
      </c>
      <c r="P199" s="470" t="str">
        <f t="shared" si="128"/>
        <v>= 0 * 8% (afrundet) =</v>
      </c>
      <c r="Q199" s="470" t="str">
        <f t="shared" si="128"/>
        <v>= 0 * 8% (afrundet) =</v>
      </c>
      <c r="R199" s="470" t="str">
        <f t="shared" si="128"/>
        <v>= 0 * 8% (afrundet) =</v>
      </c>
      <c r="S199" s="614" t="str">
        <f>"= "&amp;S93&amp;" * 8% (afrundet) ="</f>
        <v>= 0 * 8% (afrundet) =</v>
      </c>
      <c r="T199" s="614" t="str">
        <f t="shared" ref="T199:AD199" si="129">"= "&amp;T93&amp;" * 8% (afrundet) ="</f>
        <v>= 0 * 8% (afrundet) =</v>
      </c>
      <c r="U199" s="614" t="str">
        <f t="shared" si="129"/>
        <v>= 0 * 8% (afrundet) =</v>
      </c>
      <c r="V199" s="614" t="str">
        <f t="shared" si="129"/>
        <v>= 0 * 8% (afrundet) =</v>
      </c>
      <c r="W199" s="614" t="str">
        <f t="shared" si="129"/>
        <v>= 0 * 8% (afrundet) =</v>
      </c>
      <c r="X199" s="614" t="str">
        <f t="shared" si="129"/>
        <v>= 0 * 8% (afrundet) =</v>
      </c>
      <c r="Y199" s="614" t="str">
        <f t="shared" si="129"/>
        <v>= 0 * 8% (afrundet) =</v>
      </c>
      <c r="Z199" s="614" t="str">
        <f t="shared" si="129"/>
        <v>= 0 * 8% (afrundet) =</v>
      </c>
      <c r="AA199" s="614" t="str">
        <f t="shared" si="129"/>
        <v>= 0 * 8% (afrundet) =</v>
      </c>
      <c r="AB199" s="614" t="str">
        <f t="shared" si="129"/>
        <v>= 0 * 8% (afrundet) =</v>
      </c>
      <c r="AC199" s="614" t="str">
        <f t="shared" si="129"/>
        <v>= 0 * 8% (afrundet) =</v>
      </c>
      <c r="AD199" s="614" t="str">
        <f t="shared" si="129"/>
        <v>= 0 * 8% (afrundet) =</v>
      </c>
    </row>
    <row r="200" spans="2:30" s="2" customFormat="1">
      <c r="B200" s="467">
        <f t="shared" si="101"/>
        <v>39</v>
      </c>
      <c r="C200" s="468"/>
      <c r="D200" s="468"/>
      <c r="E200" s="468"/>
      <c r="F200" s="478" t="s">
        <v>28</v>
      </c>
      <c r="G200" s="470" t="str">
        <f>"= "&amp;G93&amp;" - "&amp;G94&amp;" ="</f>
        <v>= 0 - 0 =</v>
      </c>
      <c r="H200" s="470" t="str">
        <f t="shared" ref="H200:R200" si="130">"= "&amp;H93&amp;" - "&amp;H94&amp;" ="</f>
        <v>= 0 - 0 =</v>
      </c>
      <c r="I200" s="470" t="str">
        <f t="shared" si="130"/>
        <v>= 0 - 0 =</v>
      </c>
      <c r="J200" s="470" t="str">
        <f t="shared" si="130"/>
        <v>= 0 - 0 =</v>
      </c>
      <c r="K200" s="470" t="str">
        <f t="shared" si="130"/>
        <v>= 0 - 0 =</v>
      </c>
      <c r="L200" s="470" t="str">
        <f t="shared" si="130"/>
        <v>= 0 - 0 =</v>
      </c>
      <c r="M200" s="470" t="str">
        <f t="shared" si="130"/>
        <v>= 0 - 0 =</v>
      </c>
      <c r="N200" s="470" t="str">
        <f t="shared" si="130"/>
        <v>= 0 - 0 =</v>
      </c>
      <c r="O200" s="470" t="str">
        <f t="shared" si="130"/>
        <v>= 0 - 0 =</v>
      </c>
      <c r="P200" s="470" t="str">
        <f t="shared" si="130"/>
        <v>= 0 - 0 =</v>
      </c>
      <c r="Q200" s="470" t="str">
        <f t="shared" si="130"/>
        <v>= 0 - 0 =</v>
      </c>
      <c r="R200" s="470" t="str">
        <f t="shared" si="130"/>
        <v>= 0 - 0 =</v>
      </c>
      <c r="S200" s="614" t="str">
        <f>"= "&amp;S93&amp;" - "&amp;S94&amp;" ="</f>
        <v>= 0 - 0 =</v>
      </c>
      <c r="T200" s="614" t="str">
        <f t="shared" ref="T200:AD200" si="131">"= "&amp;T93&amp;" - "&amp;T94&amp;" ="</f>
        <v>= 0 - 0 =</v>
      </c>
      <c r="U200" s="614" t="str">
        <f t="shared" si="131"/>
        <v>= 0 - 0 =</v>
      </c>
      <c r="V200" s="614" t="str">
        <f t="shared" si="131"/>
        <v>= 0 - 0 =</v>
      </c>
      <c r="W200" s="614" t="str">
        <f t="shared" si="131"/>
        <v>= 0 - 0 =</v>
      </c>
      <c r="X200" s="614" t="str">
        <f t="shared" si="131"/>
        <v>= 0 - 0 =</v>
      </c>
      <c r="Y200" s="614" t="str">
        <f t="shared" si="131"/>
        <v>= 0 - 0 =</v>
      </c>
      <c r="Z200" s="614" t="str">
        <f t="shared" si="131"/>
        <v>= 0 - 0 =</v>
      </c>
      <c r="AA200" s="614" t="str">
        <f t="shared" si="131"/>
        <v>= 0 - 0 =</v>
      </c>
      <c r="AB200" s="614" t="str">
        <f t="shared" si="131"/>
        <v>= 0 - 0 =</v>
      </c>
      <c r="AC200" s="614" t="str">
        <f t="shared" si="131"/>
        <v>= 0 - 0 =</v>
      </c>
      <c r="AD200" s="614" t="str">
        <f t="shared" si="131"/>
        <v>= 0 - 0 =</v>
      </c>
    </row>
    <row r="201" spans="2:30" s="2" customFormat="1">
      <c r="B201" s="467">
        <f t="shared" si="101"/>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101"/>
        <v>41</v>
      </c>
      <c r="C202" s="468"/>
      <c r="D202" s="468"/>
      <c r="E202" s="468"/>
      <c r="F202" s="478" t="s">
        <v>29</v>
      </c>
      <c r="G202" s="470" t="str">
        <f>"= ("&amp;G95&amp;" - "&amp;G32&amp;") (afrundet) * "&amp;G31&amp;" / 100 ="</f>
        <v>= (0 - ) (afrundet) *  / 100 =</v>
      </c>
      <c r="H202" s="470" t="str">
        <f t="shared" ref="H202:R202" si="132">"= ("&amp;H95&amp;" - "&amp;H32&amp;") (afrundet) * "&amp;H31&amp;" / 100 ="</f>
        <v>= (0 - 0) (afrundet) * 0 / 100 =</v>
      </c>
      <c r="I202" s="470" t="str">
        <f t="shared" si="132"/>
        <v>= (0 - 0) (afrundet) * 0 / 100 =</v>
      </c>
      <c r="J202" s="470" t="str">
        <f t="shared" si="132"/>
        <v>= (0 - 0) (afrundet) * 0 / 100 =</v>
      </c>
      <c r="K202" s="470" t="str">
        <f t="shared" si="132"/>
        <v>= (0 - 0) (afrundet) * 0 / 100 =</v>
      </c>
      <c r="L202" s="470" t="str">
        <f t="shared" si="132"/>
        <v>= (0 - 0) (afrundet) * 0 / 100 =</v>
      </c>
      <c r="M202" s="470" t="str">
        <f t="shared" si="132"/>
        <v>= (0 - 0) (afrundet) * 0 / 100 =</v>
      </c>
      <c r="N202" s="470" t="str">
        <f t="shared" si="132"/>
        <v>= (0 - 0) (afrundet) * 0 / 100 =</v>
      </c>
      <c r="O202" s="470" t="str">
        <f t="shared" si="132"/>
        <v>= (0 - 0) (afrundet) * 0 / 100 =</v>
      </c>
      <c r="P202" s="470" t="str">
        <f t="shared" si="132"/>
        <v>= (0 - 0) (afrundet) * 0 / 100 =</v>
      </c>
      <c r="Q202" s="470" t="str">
        <f t="shared" si="132"/>
        <v>= (0 - 0) (afrundet) * 0 / 100 =</v>
      </c>
      <c r="R202" s="470" t="str">
        <f t="shared" si="132"/>
        <v>= (0 - 0) (afrundet) * 0 / 100 =</v>
      </c>
      <c r="S202" s="614" t="str">
        <f>"= ("&amp;S95&amp;" - "&amp;S32&amp;") (afrundet) * "&amp;S31&amp;" / 100 ="</f>
        <v>= (0 - 0) (afrundet) * 0 / 100 =</v>
      </c>
      <c r="T202" s="614" t="str">
        <f t="shared" ref="T202:AD202" si="133">"= ("&amp;T95&amp;" - "&amp;T32&amp;") (afrundet) * "&amp;T31&amp;" / 100 ="</f>
        <v>= (0 - 0) (afrundet) * 0 / 100 =</v>
      </c>
      <c r="U202" s="614" t="str">
        <f t="shared" si="133"/>
        <v>= (0 - 0) (afrundet) * 0 / 100 =</v>
      </c>
      <c r="V202" s="614" t="str">
        <f t="shared" si="133"/>
        <v>= (0 - 0) (afrundet) * 0 / 100 =</v>
      </c>
      <c r="W202" s="614" t="str">
        <f t="shared" si="133"/>
        <v>= (0 - 0) (afrundet) * 0 / 100 =</v>
      </c>
      <c r="X202" s="614" t="str">
        <f t="shared" si="133"/>
        <v>= (0 - 0) (afrundet) * 0 / 100 =</v>
      </c>
      <c r="Y202" s="614" t="str">
        <f t="shared" si="133"/>
        <v>= (0 - 0) (afrundet) * 0 / 100 =</v>
      </c>
      <c r="Z202" s="614" t="str">
        <f t="shared" si="133"/>
        <v>= (0 - 0) (afrundet) * 0 / 100 =</v>
      </c>
      <c r="AA202" s="614" t="str">
        <f t="shared" si="133"/>
        <v>= (0 - 0) (afrundet) * 0 / 100 =</v>
      </c>
      <c r="AB202" s="614" t="str">
        <f t="shared" si="133"/>
        <v>= (0 - 0) (afrundet) * 0 / 100 =</v>
      </c>
      <c r="AC202" s="614" t="str">
        <f t="shared" si="133"/>
        <v>= (0 - 0) (afrundet) * 0 / 100 =</v>
      </c>
      <c r="AD202" s="614" t="str">
        <f t="shared" si="133"/>
        <v>= (0 - 0) (afrundet) * 0 / 100 =</v>
      </c>
    </row>
    <row r="203" spans="2:30" s="2" customFormat="1">
      <c r="B203" s="467">
        <f t="shared" si="101"/>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101"/>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101"/>
        <v>44</v>
      </c>
      <c r="C205" s="468"/>
      <c r="D205" s="468"/>
      <c r="E205" s="468"/>
      <c r="F205" s="478" t="s">
        <v>134</v>
      </c>
      <c r="G205" s="470" t="str">
        <f>"= Lin. 43 ="</f>
        <v>= Lin. 43 =</v>
      </c>
      <c r="H205" s="470" t="str">
        <f t="shared" ref="H205:AD205" si="134">"= Lin. 43 ="</f>
        <v>= Lin. 43 =</v>
      </c>
      <c r="I205" s="470" t="str">
        <f t="shared" si="134"/>
        <v>= Lin. 43 =</v>
      </c>
      <c r="J205" s="470" t="str">
        <f t="shared" si="134"/>
        <v>= Lin. 43 =</v>
      </c>
      <c r="K205" s="470" t="str">
        <f t="shared" si="134"/>
        <v>= Lin. 43 =</v>
      </c>
      <c r="L205" s="470" t="str">
        <f t="shared" si="134"/>
        <v>= Lin. 43 =</v>
      </c>
      <c r="M205" s="470" t="str">
        <f t="shared" si="134"/>
        <v>= Lin. 43 =</v>
      </c>
      <c r="N205" s="470" t="str">
        <f t="shared" si="134"/>
        <v>= Lin. 43 =</v>
      </c>
      <c r="O205" s="470" t="str">
        <f t="shared" si="134"/>
        <v>= Lin. 43 =</v>
      </c>
      <c r="P205" s="470" t="str">
        <f t="shared" si="134"/>
        <v>= Lin. 43 =</v>
      </c>
      <c r="Q205" s="470" t="str">
        <f t="shared" si="134"/>
        <v>= Lin. 43 =</v>
      </c>
      <c r="R205" s="470" t="str">
        <f t="shared" si="134"/>
        <v>= Lin. 43 =</v>
      </c>
      <c r="S205" s="614" t="str">
        <f>"= Lin. 43 ="</f>
        <v>= Lin. 43 =</v>
      </c>
      <c r="T205" s="614" t="str">
        <f t="shared" si="134"/>
        <v>= Lin. 43 =</v>
      </c>
      <c r="U205" s="614" t="str">
        <f t="shared" si="134"/>
        <v>= Lin. 43 =</v>
      </c>
      <c r="V205" s="614" t="str">
        <f t="shared" si="134"/>
        <v>= Lin. 43 =</v>
      </c>
      <c r="W205" s="614" t="str">
        <f t="shared" si="134"/>
        <v>= Lin. 43 =</v>
      </c>
      <c r="X205" s="614" t="str">
        <f t="shared" si="134"/>
        <v>= Lin. 43 =</v>
      </c>
      <c r="Y205" s="614" t="str">
        <f t="shared" si="134"/>
        <v>= Lin. 43 =</v>
      </c>
      <c r="Z205" s="614" t="str">
        <f t="shared" si="134"/>
        <v>= Lin. 43 =</v>
      </c>
      <c r="AA205" s="614" t="str">
        <f t="shared" si="134"/>
        <v>= Lin. 43 =</v>
      </c>
      <c r="AB205" s="614" t="str">
        <f t="shared" si="134"/>
        <v>= Lin. 43 =</v>
      </c>
      <c r="AC205" s="614" t="str">
        <f t="shared" si="134"/>
        <v>= Lin. 43 =</v>
      </c>
      <c r="AD205" s="614" t="str">
        <f t="shared" si="134"/>
        <v>= Lin. 43 =</v>
      </c>
    </row>
    <row r="206" spans="2:30" s="2" customFormat="1">
      <c r="B206" s="467">
        <f t="shared" si="101"/>
        <v>45</v>
      </c>
      <c r="C206" s="468"/>
      <c r="D206" s="468"/>
      <c r="E206" s="468"/>
      <c r="F206" s="478" t="s">
        <v>165</v>
      </c>
      <c r="G206" s="470" t="str">
        <f>"= Lin. 43 * 2 ="</f>
        <v>= Lin. 43 * 2 =</v>
      </c>
      <c r="H206" s="470" t="str">
        <f t="shared" ref="H206:AD206" si="135">"= Lin. 43 * 2 ="</f>
        <v>= Lin. 43 * 2 =</v>
      </c>
      <c r="I206" s="470" t="str">
        <f t="shared" si="135"/>
        <v>= Lin. 43 * 2 =</v>
      </c>
      <c r="J206" s="470" t="str">
        <f t="shared" si="135"/>
        <v>= Lin. 43 * 2 =</v>
      </c>
      <c r="K206" s="470" t="str">
        <f t="shared" si="135"/>
        <v>= Lin. 43 * 2 =</v>
      </c>
      <c r="L206" s="470" t="str">
        <f t="shared" si="135"/>
        <v>= Lin. 43 * 2 =</v>
      </c>
      <c r="M206" s="470" t="str">
        <f t="shared" si="135"/>
        <v>= Lin. 43 * 2 =</v>
      </c>
      <c r="N206" s="470" t="str">
        <f t="shared" si="135"/>
        <v>= Lin. 43 * 2 =</v>
      </c>
      <c r="O206" s="470" t="str">
        <f t="shared" si="135"/>
        <v>= Lin. 43 * 2 =</v>
      </c>
      <c r="P206" s="470" t="str">
        <f t="shared" si="135"/>
        <v>= Lin. 43 * 2 =</v>
      </c>
      <c r="Q206" s="470" t="str">
        <f t="shared" si="135"/>
        <v>= Lin. 43 * 2 =</v>
      </c>
      <c r="R206" s="470" t="str">
        <f t="shared" si="135"/>
        <v>= Lin. 43 * 2 =</v>
      </c>
      <c r="S206" s="614" t="str">
        <f>"= Lin. 43 * 2 ="</f>
        <v>= Lin. 43 * 2 =</v>
      </c>
      <c r="T206" s="614" t="str">
        <f t="shared" si="135"/>
        <v>= Lin. 43 * 2 =</v>
      </c>
      <c r="U206" s="614" t="str">
        <f t="shared" si="135"/>
        <v>= Lin. 43 * 2 =</v>
      </c>
      <c r="V206" s="614" t="str">
        <f t="shared" si="135"/>
        <v>= Lin. 43 * 2 =</v>
      </c>
      <c r="W206" s="614" t="str">
        <f t="shared" si="135"/>
        <v>= Lin. 43 * 2 =</v>
      </c>
      <c r="X206" s="614" t="str">
        <f t="shared" si="135"/>
        <v>= Lin. 43 * 2 =</v>
      </c>
      <c r="Y206" s="614" t="str">
        <f t="shared" si="135"/>
        <v>= Lin. 43 * 2 =</v>
      </c>
      <c r="Z206" s="614" t="str">
        <f t="shared" si="135"/>
        <v>= Lin. 43 * 2 =</v>
      </c>
      <c r="AA206" s="614" t="str">
        <f t="shared" si="135"/>
        <v>= Lin. 43 * 2 =</v>
      </c>
      <c r="AB206" s="614" t="str">
        <f t="shared" si="135"/>
        <v>= Lin. 43 * 2 =</v>
      </c>
      <c r="AC206" s="614" t="str">
        <f t="shared" si="135"/>
        <v>= Lin. 43 * 2 =</v>
      </c>
      <c r="AD206" s="614" t="str">
        <f t="shared" si="135"/>
        <v>= Lin. 43 * 2 =</v>
      </c>
    </row>
    <row r="207" spans="2:30" s="2" customFormat="1">
      <c r="B207" s="467">
        <f t="shared" si="101"/>
        <v>46</v>
      </c>
      <c r="C207" s="468"/>
      <c r="D207" s="468"/>
      <c r="E207" s="468"/>
      <c r="F207" s="478" t="s">
        <v>13</v>
      </c>
      <c r="G207" s="470" t="str">
        <f>"= Lin. 44 * 2 ="</f>
        <v>= Lin. 44 * 2 =</v>
      </c>
      <c r="H207" s="470" t="str">
        <f t="shared" ref="H207:AD207" si="136">"= Lin. 44 * 2 ="</f>
        <v>= Lin. 44 * 2 =</v>
      </c>
      <c r="I207" s="470" t="str">
        <f t="shared" si="136"/>
        <v>= Lin. 44 * 2 =</v>
      </c>
      <c r="J207" s="470" t="str">
        <f t="shared" si="136"/>
        <v>= Lin. 44 * 2 =</v>
      </c>
      <c r="K207" s="470" t="str">
        <f t="shared" si="136"/>
        <v>= Lin. 44 * 2 =</v>
      </c>
      <c r="L207" s="470" t="str">
        <f t="shared" si="136"/>
        <v>= Lin. 44 * 2 =</v>
      </c>
      <c r="M207" s="470" t="str">
        <f t="shared" si="136"/>
        <v>= Lin. 44 * 2 =</v>
      </c>
      <c r="N207" s="470" t="str">
        <f t="shared" si="136"/>
        <v>= Lin. 44 * 2 =</v>
      </c>
      <c r="O207" s="470" t="str">
        <f t="shared" si="136"/>
        <v>= Lin. 44 * 2 =</v>
      </c>
      <c r="P207" s="470" t="str">
        <f t="shared" si="136"/>
        <v>= Lin. 44 * 2 =</v>
      </c>
      <c r="Q207" s="470" t="str">
        <f t="shared" si="136"/>
        <v>= Lin. 44 * 2 =</v>
      </c>
      <c r="R207" s="470" t="str">
        <f t="shared" si="136"/>
        <v>= Lin. 44 * 2 =</v>
      </c>
      <c r="S207" s="614" t="str">
        <f>"= Lin. 44 * 2 ="</f>
        <v>= Lin. 44 * 2 =</v>
      </c>
      <c r="T207" s="614" t="str">
        <f t="shared" si="136"/>
        <v>= Lin. 44 * 2 =</v>
      </c>
      <c r="U207" s="614" t="str">
        <f t="shared" si="136"/>
        <v>= Lin. 44 * 2 =</v>
      </c>
      <c r="V207" s="614" t="str">
        <f t="shared" si="136"/>
        <v>= Lin. 44 * 2 =</v>
      </c>
      <c r="W207" s="614" t="str">
        <f t="shared" si="136"/>
        <v>= Lin. 44 * 2 =</v>
      </c>
      <c r="X207" s="614" t="str">
        <f t="shared" si="136"/>
        <v>= Lin. 44 * 2 =</v>
      </c>
      <c r="Y207" s="614" t="str">
        <f t="shared" si="136"/>
        <v>= Lin. 44 * 2 =</v>
      </c>
      <c r="Z207" s="614" t="str">
        <f t="shared" si="136"/>
        <v>= Lin. 44 * 2 =</v>
      </c>
      <c r="AA207" s="614" t="str">
        <f t="shared" si="136"/>
        <v>= Lin. 44 * 2 =</v>
      </c>
      <c r="AB207" s="614" t="str">
        <f t="shared" si="136"/>
        <v>= Lin. 44 * 2 =</v>
      </c>
      <c r="AC207" s="614" t="str">
        <f t="shared" si="136"/>
        <v>= Lin. 44 * 2 =</v>
      </c>
      <c r="AD207" s="614" t="str">
        <f t="shared" si="136"/>
        <v>= Lin. 44 * 2 =</v>
      </c>
    </row>
    <row r="208" spans="2:30" s="2" customFormat="1">
      <c r="B208" s="467">
        <f t="shared" si="101"/>
        <v>47</v>
      </c>
      <c r="C208" s="468"/>
      <c r="D208" s="468"/>
      <c r="E208" s="468"/>
      <c r="F208" s="478" t="s">
        <v>164</v>
      </c>
      <c r="G208" s="470" t="str">
        <f>"= Lin. 51 + Lin. 52 ="</f>
        <v>= Lin. 51 + Lin. 52 =</v>
      </c>
      <c r="H208" s="470" t="str">
        <f t="shared" ref="H208:AD208" si="137">"= Lin. 51 + Lin. 52 ="</f>
        <v>= Lin. 51 + Lin. 52 =</v>
      </c>
      <c r="I208" s="470" t="str">
        <f t="shared" si="137"/>
        <v>= Lin. 51 + Lin. 52 =</v>
      </c>
      <c r="J208" s="470" t="str">
        <f t="shared" si="137"/>
        <v>= Lin. 51 + Lin. 52 =</v>
      </c>
      <c r="K208" s="470" t="str">
        <f t="shared" si="137"/>
        <v>= Lin. 51 + Lin. 52 =</v>
      </c>
      <c r="L208" s="470" t="str">
        <f t="shared" si="137"/>
        <v>= Lin. 51 + Lin. 52 =</v>
      </c>
      <c r="M208" s="470" t="str">
        <f t="shared" si="137"/>
        <v>= Lin. 51 + Lin. 52 =</v>
      </c>
      <c r="N208" s="470" t="str">
        <f t="shared" si="137"/>
        <v>= Lin. 51 + Lin. 52 =</v>
      </c>
      <c r="O208" s="470" t="str">
        <f t="shared" si="137"/>
        <v>= Lin. 51 + Lin. 52 =</v>
      </c>
      <c r="P208" s="470" t="str">
        <f t="shared" si="137"/>
        <v>= Lin. 51 + Lin. 52 =</v>
      </c>
      <c r="Q208" s="470" t="str">
        <f t="shared" si="137"/>
        <v>= Lin. 51 + Lin. 52 =</v>
      </c>
      <c r="R208" s="470" t="str">
        <f t="shared" si="137"/>
        <v>= Lin. 51 + Lin. 52 =</v>
      </c>
      <c r="S208" s="614" t="str">
        <f>"= Lin. 51 + Lin. 52 ="</f>
        <v>= Lin. 51 + Lin. 52 =</v>
      </c>
      <c r="T208" s="614" t="str">
        <f t="shared" si="137"/>
        <v>= Lin. 51 + Lin. 52 =</v>
      </c>
      <c r="U208" s="614" t="str">
        <f t="shared" si="137"/>
        <v>= Lin. 51 + Lin. 52 =</v>
      </c>
      <c r="V208" s="614" t="str">
        <f t="shared" si="137"/>
        <v>= Lin. 51 + Lin. 52 =</v>
      </c>
      <c r="W208" s="614" t="str">
        <f t="shared" si="137"/>
        <v>= Lin. 51 + Lin. 52 =</v>
      </c>
      <c r="X208" s="614" t="str">
        <f t="shared" si="137"/>
        <v>= Lin. 51 + Lin. 52 =</v>
      </c>
      <c r="Y208" s="614" t="str">
        <f t="shared" si="137"/>
        <v>= Lin. 51 + Lin. 52 =</v>
      </c>
      <c r="Z208" s="614" t="str">
        <f t="shared" si="137"/>
        <v>= Lin. 51 + Lin. 52 =</v>
      </c>
      <c r="AA208" s="614" t="str">
        <f t="shared" si="137"/>
        <v>= Lin. 51 + Lin. 52 =</v>
      </c>
      <c r="AB208" s="614" t="str">
        <f t="shared" si="137"/>
        <v>= Lin. 51 + Lin. 52 =</v>
      </c>
      <c r="AC208" s="614" t="str">
        <f t="shared" si="137"/>
        <v>= Lin. 51 + Lin. 52 =</v>
      </c>
      <c r="AD208" s="614" t="str">
        <f t="shared" si="137"/>
        <v>= Lin. 51 + Lin. 52 =</v>
      </c>
    </row>
    <row r="209" spans="2:30" s="2" customFormat="1">
      <c r="B209" s="467">
        <f t="shared" si="101"/>
        <v>48</v>
      </c>
      <c r="C209" s="468"/>
      <c r="D209" s="468"/>
      <c r="E209" s="468"/>
      <c r="F209" s="478" t="s">
        <v>35</v>
      </c>
      <c r="G209" s="470" t="str">
        <f>"= Lin. 44 + Lin. 53 ="</f>
        <v>= Lin. 44 + Lin. 53 =</v>
      </c>
      <c r="H209" s="470" t="str">
        <f t="shared" ref="H209:AD209" si="138">"= Lin. 44 + Lin. 53 ="</f>
        <v>= Lin. 44 + Lin. 53 =</v>
      </c>
      <c r="I209" s="470" t="str">
        <f t="shared" si="138"/>
        <v>= Lin. 44 + Lin. 53 =</v>
      </c>
      <c r="J209" s="470" t="str">
        <f t="shared" si="138"/>
        <v>= Lin. 44 + Lin. 53 =</v>
      </c>
      <c r="K209" s="470" t="str">
        <f t="shared" si="138"/>
        <v>= Lin. 44 + Lin. 53 =</v>
      </c>
      <c r="L209" s="470" t="str">
        <f t="shared" si="138"/>
        <v>= Lin. 44 + Lin. 53 =</v>
      </c>
      <c r="M209" s="470" t="str">
        <f t="shared" si="138"/>
        <v>= Lin. 44 + Lin. 53 =</v>
      </c>
      <c r="N209" s="470" t="str">
        <f t="shared" si="138"/>
        <v>= Lin. 44 + Lin. 53 =</v>
      </c>
      <c r="O209" s="470" t="str">
        <f t="shared" si="138"/>
        <v>= Lin. 44 + Lin. 53 =</v>
      </c>
      <c r="P209" s="470" t="str">
        <f t="shared" si="138"/>
        <v>= Lin. 44 + Lin. 53 =</v>
      </c>
      <c r="Q209" s="470" t="str">
        <f t="shared" si="138"/>
        <v>= Lin. 44 + Lin. 53 =</v>
      </c>
      <c r="R209" s="470" t="str">
        <f t="shared" si="138"/>
        <v>= Lin. 44 + Lin. 53 =</v>
      </c>
      <c r="S209" s="614" t="str">
        <f>"= Lin. 44 + Lin. 53 ="</f>
        <v>= Lin. 44 + Lin. 53 =</v>
      </c>
      <c r="T209" s="614" t="str">
        <f t="shared" si="138"/>
        <v>= Lin. 44 + Lin. 53 =</v>
      </c>
      <c r="U209" s="614" t="str">
        <f t="shared" si="138"/>
        <v>= Lin. 44 + Lin. 53 =</v>
      </c>
      <c r="V209" s="614" t="str">
        <f t="shared" si="138"/>
        <v>= Lin. 44 + Lin. 53 =</v>
      </c>
      <c r="W209" s="614" t="str">
        <f t="shared" si="138"/>
        <v>= Lin. 44 + Lin. 53 =</v>
      </c>
      <c r="X209" s="614" t="str">
        <f t="shared" si="138"/>
        <v>= Lin. 44 + Lin. 53 =</v>
      </c>
      <c r="Y209" s="614" t="str">
        <f t="shared" si="138"/>
        <v>= Lin. 44 + Lin. 53 =</v>
      </c>
      <c r="Z209" s="614" t="str">
        <f t="shared" si="138"/>
        <v>= Lin. 44 + Lin. 53 =</v>
      </c>
      <c r="AA209" s="614" t="str">
        <f t="shared" si="138"/>
        <v>= Lin. 44 + Lin. 53 =</v>
      </c>
      <c r="AB209" s="614" t="str">
        <f t="shared" si="138"/>
        <v>= Lin. 44 + Lin. 53 =</v>
      </c>
      <c r="AC209" s="614" t="str">
        <f t="shared" si="138"/>
        <v>= Lin. 44 + Lin. 53 =</v>
      </c>
      <c r="AD209" s="614" t="str">
        <f t="shared" si="138"/>
        <v>= Lin. 44 + Lin. 53 =</v>
      </c>
    </row>
    <row r="210" spans="2:30" s="2" customFormat="1">
      <c r="B210" s="467">
        <f t="shared" si="101"/>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101"/>
        <v>50</v>
      </c>
      <c r="C211" s="468"/>
      <c r="D211" s="468"/>
      <c r="E211" s="468"/>
      <c r="F211" s="479" t="s">
        <v>70</v>
      </c>
      <c r="G211" s="470" t="str">
        <f>"= "&amp;G74&amp;" - ( "&amp;G97&amp;" + "&amp;G92&amp;" + "&amp;G94&amp;" + "&amp;G105&amp;") - SUM(lin 57 : 59) ="</f>
        <v>= 0 - ( 0 + 0 + 0 + 0) - SUM(lin 57 : 59) =</v>
      </c>
      <c r="H211" s="470" t="str">
        <f t="shared" ref="H211:R211" si="139">"= "&amp;H74&amp;" - ( "&amp;H97&amp;" + "&amp;H92&amp;" + "&amp;H94&amp;" + "&amp;H105&amp;") - SUM(lin 57 : 59) ="</f>
        <v>= 0 - ( 0 + 0 + 0 + 0) - SUM(lin 57 : 59) =</v>
      </c>
      <c r="I211" s="470" t="str">
        <f t="shared" si="139"/>
        <v>= 0 - ( 0 + 0 + 0 + 0) - SUM(lin 57 : 59) =</v>
      </c>
      <c r="J211" s="470" t="str">
        <f t="shared" si="139"/>
        <v>= 0 - ( 0 + 0 + 0 + 0) - SUM(lin 57 : 59) =</v>
      </c>
      <c r="K211" s="470" t="str">
        <f t="shared" si="139"/>
        <v>= 0 - ( 0 + 0 + 0 + 0) - SUM(lin 57 : 59) =</v>
      </c>
      <c r="L211" s="470" t="str">
        <f t="shared" si="139"/>
        <v>= 0 - ( 0 + 0 + 0 + 0) - SUM(lin 57 : 59) =</v>
      </c>
      <c r="M211" s="470" t="str">
        <f t="shared" si="139"/>
        <v>= 0 - ( 0 + 0 + 0 + 0) - SUM(lin 57 : 59) =</v>
      </c>
      <c r="N211" s="470" t="str">
        <f t="shared" si="139"/>
        <v>= 0 - ( 0 + 0 + 0 + 0) - SUM(lin 57 : 59) =</v>
      </c>
      <c r="O211" s="470" t="str">
        <f t="shared" si="139"/>
        <v>= 0 - ( 0 + 0 + 0 + 0) - SUM(lin 57 : 59) =</v>
      </c>
      <c r="P211" s="470" t="str">
        <f t="shared" si="139"/>
        <v>= 0 - ( 0 + 0 + 0 + 0) - SUM(lin 57 : 59) =</v>
      </c>
      <c r="Q211" s="470" t="str">
        <f t="shared" si="139"/>
        <v>= 0 - ( 0 + 0 + 0 + 0) - SUM(lin 57 : 59) =</v>
      </c>
      <c r="R211" s="470" t="str">
        <f t="shared" si="139"/>
        <v>= 0 - ( 0 + 0 + 0 + 0) - SUM(lin 57 : 59) =</v>
      </c>
      <c r="S211" s="614" t="str">
        <f>"= "&amp;S74&amp;" - ( "&amp;S97&amp;" + "&amp;S92&amp;" + "&amp;S94&amp;" + "&amp;S105&amp;") - SUM(lin 57 : 59) ="</f>
        <v>= 0 - ( 0 + 0 + 0 + 0) - SUM(lin 57 : 59) =</v>
      </c>
      <c r="T211" s="614" t="str">
        <f t="shared" ref="T211:AD211" si="140">"= "&amp;T74&amp;" - ( "&amp;T97&amp;" + "&amp;T92&amp;" + "&amp;T94&amp;" + "&amp;T105&amp;") - SUM(lin 57 : 59) ="</f>
        <v>= 0 - ( 0 + 0 + 0 + 0) - SUM(lin 57 : 59) =</v>
      </c>
      <c r="U211" s="614" t="str">
        <f t="shared" si="140"/>
        <v>= 0 - ( 0 + 0 + 0 + 0) - SUM(lin 57 : 59) =</v>
      </c>
      <c r="V211" s="614" t="str">
        <f t="shared" si="140"/>
        <v>= 0 - ( 0 + 0 + 0 + 0) - SUM(lin 57 : 59) =</v>
      </c>
      <c r="W211" s="614" t="str">
        <f t="shared" si="140"/>
        <v>= 0 - ( 0 + 0 + 0 + 0) - SUM(lin 57 : 59) =</v>
      </c>
      <c r="X211" s="614" t="str">
        <f t="shared" si="140"/>
        <v>= 0 - ( 0 + 0 + 0 + 0) - SUM(lin 57 : 59) =</v>
      </c>
      <c r="Y211" s="614" t="str">
        <f t="shared" si="140"/>
        <v>= 0 - ( 0 + 0 + 0 + 0) - SUM(lin 57 : 59) =</v>
      </c>
      <c r="Z211" s="614" t="str">
        <f t="shared" si="140"/>
        <v>= 0 - ( 0 + 0 + 0 + 0) - SUM(lin 57 : 59) =</v>
      </c>
      <c r="AA211" s="614" t="str">
        <f t="shared" si="140"/>
        <v>= 0 - ( 0 + 0 + 0 + 0) - SUM(lin 57 : 59) =</v>
      </c>
      <c r="AB211" s="614" t="str">
        <f t="shared" si="140"/>
        <v>= 0 - ( 0 + 0 + 0 + 0) - SUM(lin 57 : 59) =</v>
      </c>
      <c r="AC211" s="614" t="str">
        <f t="shared" si="140"/>
        <v>= 0 - ( 0 + 0 + 0 + 0) - SUM(lin 57 : 59) =</v>
      </c>
      <c r="AD211" s="614" t="str">
        <f t="shared" si="140"/>
        <v>= 0 - ( 0 + 0 + 0 + 0) - SUM(lin 57 : 59) =</v>
      </c>
    </row>
    <row r="212" spans="2:30" s="2" customFormat="1" ht="14">
      <c r="B212" s="467">
        <f t="shared" si="101"/>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11:R11" xr:uid="{B59112F6-E9C4-654D-9F4D-26929F85ABAE}">
      <formula1>$AF$4:$AF$10</formula1>
    </dataValidation>
    <dataValidation type="list" allowBlank="1" showInputMessage="1" showErrorMessage="1" sqref="G6:R8" xr:uid="{F7872B74-71E6-934B-96EC-47EBE3DE0085}">
      <formula1>$AF$17:$AF$18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CCB8D63-AB1B-7240-B25B-11380E35FEC6}">
          <x14:formula1>
            <xm:f>Grundlon12!$A$3:$A$62</xm:f>
          </x14:formula1>
          <xm:sqref>H13:R13</xm:sqref>
        </x14:dataValidation>
        <x14:dataValidation type="list" allowBlank="1" showInputMessage="1" showErrorMessage="1" xr:uid="{A1F18D7F-4D2D-8448-A98D-6237DCBB85BB}">
          <x14:formula1>
            <xm:f>Grundlon12!$G$93:$G$96</xm:f>
          </x14:formula1>
          <xm:sqref>G36:R36</xm:sqref>
        </x14:dataValidation>
        <x14:dataValidation type="list" allowBlank="1" showInputMessage="1" showErrorMessage="1" xr:uid="{B4BC65A4-9A9D-A244-958D-C4264CA0EFF3}">
          <x14:formula1>
            <xm:f>Grundlon12!$A$4:$A$58</xm:f>
          </x14:formula1>
          <xm:sqref>G13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1E22-E2D5-E346-8F88-7C1B69534841}">
  <sheetPr codeName="Ark13">
    <pageSetUpPr fitToPage="1"/>
  </sheetPr>
  <dimension ref="A1:AK304"/>
  <sheetViews>
    <sheetView zoomScale="125" workbookViewId="0">
      <pane xSplit="6" ySplit="3" topLeftCell="G4" activePane="bottomRight" state="frozen"/>
      <selection activeCell="H18" sqref="H18"/>
      <selection pane="topRight" activeCell="H18" sqref="H18"/>
      <selection pane="bottomLeft" activeCell="H18" sqref="H18"/>
      <selection pane="bottomRight" activeCell="G5" sqref="G5"/>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5</v>
      </c>
      <c r="H1" s="175" t="str">
        <f>G1</f>
        <v>U</v>
      </c>
      <c r="I1" s="175" t="str">
        <f t="shared" ref="I1:R2" si="0">H1</f>
        <v>U</v>
      </c>
      <c r="J1" s="175" t="str">
        <f t="shared" si="0"/>
        <v>U</v>
      </c>
      <c r="K1" s="175" t="str">
        <f t="shared" si="0"/>
        <v>U</v>
      </c>
      <c r="L1" s="175" t="str">
        <f t="shared" si="0"/>
        <v>U</v>
      </c>
      <c r="M1" s="175" t="str">
        <f t="shared" si="0"/>
        <v>U</v>
      </c>
      <c r="N1" s="175" t="str">
        <f t="shared" si="0"/>
        <v>U</v>
      </c>
      <c r="O1" s="175" t="str">
        <f t="shared" si="0"/>
        <v>U</v>
      </c>
      <c r="P1" s="175" t="str">
        <f t="shared" si="0"/>
        <v>U</v>
      </c>
      <c r="Q1" s="175" t="str">
        <f t="shared" si="0"/>
        <v>U</v>
      </c>
      <c r="R1" s="175" t="str">
        <f t="shared" si="0"/>
        <v>U</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6:R8" xr:uid="{CE1E51E2-BFB3-F24A-AD44-C85E3F26D469}">
      <formula1>$AF$17:$AF$18</formula1>
    </dataValidation>
    <dataValidation type="list" allowBlank="1" showInputMessage="1" showErrorMessage="1" sqref="G11:R11" xr:uid="{DC2A1253-DE23-BC4A-81FD-6114BABC59DA}">
      <formula1>$AF$4:$AF$10</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5984CDB7-BF68-A146-AFFB-C1CA4D734CEF}">
          <x14:formula1>
            <xm:f>Grundlon12!$A$4:$A$58</xm:f>
          </x14:formula1>
          <xm:sqref>G13</xm:sqref>
        </x14:dataValidation>
        <x14:dataValidation type="list" allowBlank="1" showInputMessage="1" showErrorMessage="1" xr:uid="{6C774C9B-032D-1849-865F-A0769131C578}">
          <x14:formula1>
            <xm:f>Grundlon12!$G$93:$G$96</xm:f>
          </x14:formula1>
          <xm:sqref>G36:R36</xm:sqref>
        </x14:dataValidation>
        <x14:dataValidation type="list" allowBlank="1" showInputMessage="1" showErrorMessage="1" xr:uid="{AB59A02D-61C0-0740-A9D0-6F470E69AACC}">
          <x14:formula1>
            <xm:f>Grundlon12!$A$3:$A$62</xm:f>
          </x14:formula1>
          <xm:sqref>H13:R13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9EA9-83F6-CD4B-A154-35145BA4F405}">
  <sheetPr codeName="Ark14">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H53" sqref="G53:H53"/>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25</v>
      </c>
      <c r="H1" s="175" t="str">
        <f>G1</f>
        <v>V</v>
      </c>
      <c r="I1" s="175" t="str">
        <f t="shared" ref="I1:R2" si="0">H1</f>
        <v>V</v>
      </c>
      <c r="J1" s="175" t="str">
        <f t="shared" si="0"/>
        <v>V</v>
      </c>
      <c r="K1" s="175" t="str">
        <f t="shared" si="0"/>
        <v>V</v>
      </c>
      <c r="L1" s="175" t="str">
        <f t="shared" si="0"/>
        <v>V</v>
      </c>
      <c r="M1" s="175" t="str">
        <f t="shared" si="0"/>
        <v>V</v>
      </c>
      <c r="N1" s="175" t="str">
        <f t="shared" si="0"/>
        <v>V</v>
      </c>
      <c r="O1" s="175" t="str">
        <f t="shared" si="0"/>
        <v>V</v>
      </c>
      <c r="P1" s="175" t="str">
        <f t="shared" si="0"/>
        <v>V</v>
      </c>
      <c r="Q1" s="175" t="str">
        <f t="shared" si="0"/>
        <v>V</v>
      </c>
      <c r="R1" s="175" t="str">
        <f t="shared" si="0"/>
        <v>V</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11:R11" xr:uid="{B3BF8D94-EC23-954C-B2F1-0E210759617E}">
      <formula1>$AF$4:$AF$10</formula1>
    </dataValidation>
    <dataValidation type="list" allowBlank="1" showInputMessage="1" showErrorMessage="1" sqref="G6:R8" xr:uid="{C65FC401-D489-4D4F-BD92-05851B9F637C}">
      <formula1>$AF$17:$AF$18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9FD57B8-05F6-9E49-9B41-78D8C9EBFCDA}">
          <x14:formula1>
            <xm:f>Grundlon12!$A$3:$A$62</xm:f>
          </x14:formula1>
          <xm:sqref>H13:R13</xm:sqref>
        </x14:dataValidation>
        <x14:dataValidation type="list" allowBlank="1" showInputMessage="1" showErrorMessage="1" xr:uid="{1A6E7B66-91CA-1347-8BA8-183A8E81F3FC}">
          <x14:formula1>
            <xm:f>Grundlon12!$G$93:$G$96</xm:f>
          </x14:formula1>
          <xm:sqref>G36:R36</xm:sqref>
        </x14:dataValidation>
        <x14:dataValidation type="list" allowBlank="1" showInputMessage="1" showErrorMessage="1" xr:uid="{BCCCE556-FB79-964C-B6B7-77F72F910794}">
          <x14:formula1>
            <xm:f>Grundlon12!$A$4:$A$58</xm:f>
          </x14:formula1>
          <xm:sqref>G13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56DC-320E-2D45-8DFB-7DB6FDF75DA9}">
  <sheetPr codeName="Ark16">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H53" sqref="G53:H53"/>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6</v>
      </c>
      <c r="H1" s="175" t="str">
        <f>G1</f>
        <v>W</v>
      </c>
      <c r="I1" s="175" t="str">
        <f t="shared" ref="I1:R2" si="0">H1</f>
        <v>W</v>
      </c>
      <c r="J1" s="175" t="str">
        <f t="shared" si="0"/>
        <v>W</v>
      </c>
      <c r="K1" s="175" t="str">
        <f t="shared" si="0"/>
        <v>W</v>
      </c>
      <c r="L1" s="175" t="str">
        <f t="shared" si="0"/>
        <v>W</v>
      </c>
      <c r="M1" s="175" t="str">
        <f t="shared" si="0"/>
        <v>W</v>
      </c>
      <c r="N1" s="175" t="str">
        <f t="shared" si="0"/>
        <v>W</v>
      </c>
      <c r="O1" s="175" t="str">
        <f t="shared" si="0"/>
        <v>W</v>
      </c>
      <c r="P1" s="175" t="str">
        <f t="shared" si="0"/>
        <v>W</v>
      </c>
      <c r="Q1" s="175" t="str">
        <f t="shared" si="0"/>
        <v>W</v>
      </c>
      <c r="R1" s="175" t="str">
        <f t="shared" si="0"/>
        <v>W</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11:R11" xr:uid="{185FF6A2-1984-CE4C-973D-0FFAA86A082A}">
      <formula1>$AF$4:$AF$10</formula1>
    </dataValidation>
    <dataValidation type="list" allowBlank="1" showInputMessage="1" showErrorMessage="1" sqref="G6:R8" xr:uid="{818E45BA-1C4B-6943-B3B9-E2FD1C95395C}">
      <formula1>$AF$17:$AF$18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5B094362-15FF-4541-8E57-677AC2A1A61E}">
          <x14:formula1>
            <xm:f>Grundlon12!$A$3:$A$62</xm:f>
          </x14:formula1>
          <xm:sqref>H13:R13</xm:sqref>
        </x14:dataValidation>
        <x14:dataValidation type="list" allowBlank="1" showInputMessage="1" showErrorMessage="1" xr:uid="{2F3F435A-1F01-0C42-86BA-DD6E7080DA49}">
          <x14:formula1>
            <xm:f>Grundlon12!$G$93:$G$96</xm:f>
          </x14:formula1>
          <xm:sqref>G36:R36</xm:sqref>
        </x14:dataValidation>
        <x14:dataValidation type="list" allowBlank="1" showInputMessage="1" showErrorMessage="1" xr:uid="{27AB3CDE-3DB8-144D-BB01-31ED16919075}">
          <x14:formula1>
            <xm:f>Grundlon12!$A$4:$A$58</xm:f>
          </x14:formula1>
          <xm:sqref>G13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BE4F-3616-124C-8F73-F0B06D2BDA47}">
  <sheetPr codeName="Ark17">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H53" sqref="G53:H53"/>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7</v>
      </c>
      <c r="H1" s="175" t="str">
        <f>G1</f>
        <v>X</v>
      </c>
      <c r="I1" s="175" t="str">
        <f t="shared" ref="I1:R2" si="0">H1</f>
        <v>X</v>
      </c>
      <c r="J1" s="175" t="str">
        <f t="shared" si="0"/>
        <v>X</v>
      </c>
      <c r="K1" s="175" t="str">
        <f t="shared" si="0"/>
        <v>X</v>
      </c>
      <c r="L1" s="175" t="str">
        <f t="shared" si="0"/>
        <v>X</v>
      </c>
      <c r="M1" s="175" t="str">
        <f t="shared" si="0"/>
        <v>X</v>
      </c>
      <c r="N1" s="175" t="str">
        <f t="shared" si="0"/>
        <v>X</v>
      </c>
      <c r="O1" s="175" t="str">
        <f t="shared" si="0"/>
        <v>X</v>
      </c>
      <c r="P1" s="175" t="str">
        <f t="shared" si="0"/>
        <v>X</v>
      </c>
      <c r="Q1" s="175" t="str">
        <f t="shared" si="0"/>
        <v>X</v>
      </c>
      <c r="R1" s="175" t="str">
        <f t="shared" si="0"/>
        <v>X</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6:R8" xr:uid="{63211C63-BCE0-714D-978C-D4DDB75456D6}">
      <formula1>$AF$17:$AF$18</formula1>
    </dataValidation>
    <dataValidation type="list" allowBlank="1" showInputMessage="1" showErrorMessage="1" sqref="G11:R11" xr:uid="{B7636BC8-A75B-314F-85B8-94B79CB417B3}">
      <formula1>$AF$4:$AF$10</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2252E4-A227-1A4D-9F26-2ED2A51D7DFE}">
          <x14:formula1>
            <xm:f>Grundlon12!$A$4:$A$58</xm:f>
          </x14:formula1>
          <xm:sqref>G13</xm:sqref>
        </x14:dataValidation>
        <x14:dataValidation type="list" allowBlank="1" showInputMessage="1" showErrorMessage="1" xr:uid="{C5FCADED-7704-184E-A309-6702EC55C641}">
          <x14:formula1>
            <xm:f>Grundlon12!$G$93:$G$96</xm:f>
          </x14:formula1>
          <xm:sqref>G36:R36</xm:sqref>
        </x14:dataValidation>
        <x14:dataValidation type="list" allowBlank="1" showInputMessage="1" showErrorMessage="1" xr:uid="{C66022BB-0199-0841-9989-48AB36BBAD5D}">
          <x14:formula1>
            <xm:f>Grundlon12!$A$3:$A$62</xm:f>
          </x14:formula1>
          <xm:sqref>H13:R13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D992A-CB76-9B41-94D2-5A0584E29479}">
  <sheetPr codeName="Ark19">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H53" sqref="G53:H53"/>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8</v>
      </c>
      <c r="H1" s="175" t="str">
        <f>G1</f>
        <v>Y</v>
      </c>
      <c r="I1" s="175" t="str">
        <f t="shared" ref="I1:R2" si="0">H1</f>
        <v>Y</v>
      </c>
      <c r="J1" s="175" t="str">
        <f t="shared" si="0"/>
        <v>Y</v>
      </c>
      <c r="K1" s="175" t="str">
        <f t="shared" si="0"/>
        <v>Y</v>
      </c>
      <c r="L1" s="175" t="str">
        <f t="shared" si="0"/>
        <v>Y</v>
      </c>
      <c r="M1" s="175" t="str">
        <f t="shared" si="0"/>
        <v>Y</v>
      </c>
      <c r="N1" s="175" t="str">
        <f t="shared" si="0"/>
        <v>Y</v>
      </c>
      <c r="O1" s="175" t="str">
        <f t="shared" si="0"/>
        <v>Y</v>
      </c>
      <c r="P1" s="175" t="str">
        <f t="shared" si="0"/>
        <v>Y</v>
      </c>
      <c r="Q1" s="175" t="str">
        <f t="shared" si="0"/>
        <v>Y</v>
      </c>
      <c r="R1" s="175" t="str">
        <f t="shared" si="0"/>
        <v>Y</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6:R8" xr:uid="{58A37E89-8036-1E45-85CF-D6CFCAA6EF00}">
      <formula1>$AF$17:$AF$18</formula1>
    </dataValidation>
    <dataValidation type="list" allowBlank="1" showInputMessage="1" showErrorMessage="1" sqref="G11:R11" xr:uid="{22FFF17E-1D38-064E-BB10-EF11607DF5ED}">
      <formula1>$AF$4:$AF$10</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C2E5AB4-A807-8D43-A7B8-30251466CD14}">
          <x14:formula1>
            <xm:f>Grundlon12!$A$4:$A$58</xm:f>
          </x14:formula1>
          <xm:sqref>G13</xm:sqref>
        </x14:dataValidation>
        <x14:dataValidation type="list" allowBlank="1" showInputMessage="1" showErrorMessage="1" xr:uid="{D2D605BD-66E5-6B4D-87FD-31FF2B94D937}">
          <x14:formula1>
            <xm:f>Grundlon12!$G$93:$G$96</xm:f>
          </x14:formula1>
          <xm:sqref>G36:R36</xm:sqref>
        </x14:dataValidation>
        <x14:dataValidation type="list" allowBlank="1" showInputMessage="1" showErrorMessage="1" xr:uid="{F63E683D-2217-7245-9A73-DF3CC2F8CD59}">
          <x14:formula1>
            <xm:f>Grundlon12!$A$3:$A$62</xm:f>
          </x14:formula1>
          <xm:sqref>H13:R13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CFFC-4F30-C141-ADE8-FD7E0911BD08}">
  <sheetPr codeName="Ark20">
    <pageSetUpPr fitToPage="1"/>
  </sheetPr>
  <dimension ref="A1:AK304"/>
  <sheetViews>
    <sheetView zoomScale="125" workbookViewId="0">
      <pane xSplit="6" ySplit="3" topLeftCell="G4" activePane="bottomRight" state="frozen"/>
      <selection activeCell="H20" sqref="H20"/>
      <selection pane="topRight" activeCell="H20" sqref="H20"/>
      <selection pane="bottomLeft" activeCell="H20" sqref="H20"/>
      <selection pane="bottomRight" activeCell="H53" sqref="G53:H53"/>
    </sheetView>
  </sheetViews>
  <sheetFormatPr baseColWidth="10" defaultColWidth="20.85546875" defaultRowHeight="13"/>
  <cols>
    <col min="1" max="1" width="10.140625" style="2" customWidth="1"/>
    <col min="2" max="2" width="4.140625" style="6" customWidth="1"/>
    <col min="3" max="5" width="5.140625" style="6" customWidth="1"/>
    <col min="6" max="6" width="40.7109375" style="2" customWidth="1"/>
    <col min="7" max="7" width="11.85546875" style="2" customWidth="1"/>
    <col min="8" max="18" width="9.7109375" style="2" customWidth="1"/>
    <col min="19" max="19" width="11.85546875" style="608" hidden="1" customWidth="1"/>
    <col min="20" max="20" width="13.5703125" style="608" hidden="1" customWidth="1"/>
    <col min="21" max="21" width="11.7109375" style="608" hidden="1" customWidth="1"/>
    <col min="22" max="22" width="11" style="608" hidden="1" customWidth="1"/>
    <col min="23" max="30" width="9.7109375" style="608" hidden="1" customWidth="1"/>
    <col min="31" max="31" width="44.85546875" style="2" customWidth="1"/>
    <col min="32" max="32" width="9.7109375" style="2" customWidth="1"/>
    <col min="33" max="33" width="10.140625" style="2" customWidth="1"/>
    <col min="34" max="37" width="8.7109375" style="2" customWidth="1"/>
    <col min="38" max="16384" width="20.85546875" style="25"/>
  </cols>
  <sheetData>
    <row r="1" spans="1:37" ht="27" customHeight="1">
      <c r="A1" s="526" t="s">
        <v>303</v>
      </c>
      <c r="B1" s="1">
        <v>1</v>
      </c>
      <c r="C1" s="790" t="s">
        <v>119</v>
      </c>
      <c r="D1" s="790" t="s">
        <v>120</v>
      </c>
      <c r="E1" s="790" t="s">
        <v>139</v>
      </c>
      <c r="F1" s="174" t="s">
        <v>172</v>
      </c>
      <c r="G1" s="502" t="s">
        <v>9</v>
      </c>
      <c r="H1" s="175" t="str">
        <f>G1</f>
        <v>Z</v>
      </c>
      <c r="I1" s="175" t="str">
        <f t="shared" ref="I1:R2" si="0">H1</f>
        <v>Z</v>
      </c>
      <c r="J1" s="175" t="str">
        <f t="shared" si="0"/>
        <v>Z</v>
      </c>
      <c r="K1" s="175" t="str">
        <f t="shared" si="0"/>
        <v>Z</v>
      </c>
      <c r="L1" s="175" t="str">
        <f t="shared" si="0"/>
        <v>Z</v>
      </c>
      <c r="M1" s="175" t="str">
        <f t="shared" si="0"/>
        <v>Z</v>
      </c>
      <c r="N1" s="175" t="str">
        <f t="shared" si="0"/>
        <v>Z</v>
      </c>
      <c r="O1" s="175" t="str">
        <f t="shared" si="0"/>
        <v>Z</v>
      </c>
      <c r="P1" s="175" t="str">
        <f t="shared" si="0"/>
        <v>Z</v>
      </c>
      <c r="Q1" s="175" t="str">
        <f t="shared" si="0"/>
        <v>Z</v>
      </c>
      <c r="R1" s="175" t="str">
        <f t="shared" si="0"/>
        <v>Z</v>
      </c>
      <c r="S1" s="586" t="s">
        <v>136</v>
      </c>
      <c r="T1" s="587" t="str">
        <f>S1</f>
        <v>Q</v>
      </c>
      <c r="U1" s="587" t="str">
        <f t="shared" ref="U1:AD2" si="1">T1</f>
        <v>Q</v>
      </c>
      <c r="V1" s="587" t="str">
        <f t="shared" si="1"/>
        <v>Q</v>
      </c>
      <c r="W1" s="587" t="str">
        <f t="shared" si="1"/>
        <v>Q</v>
      </c>
      <c r="X1" s="587" t="str">
        <f t="shared" si="1"/>
        <v>Q</v>
      </c>
      <c r="Y1" s="587" t="str">
        <f t="shared" si="1"/>
        <v>Q</v>
      </c>
      <c r="Z1" s="587" t="str">
        <f t="shared" si="1"/>
        <v>Q</v>
      </c>
      <c r="AA1" s="587" t="str">
        <f t="shared" si="1"/>
        <v>Q</v>
      </c>
      <c r="AB1" s="587" t="str">
        <f t="shared" si="1"/>
        <v>Q</v>
      </c>
      <c r="AC1" s="587" t="str">
        <f t="shared" si="1"/>
        <v>Q</v>
      </c>
      <c r="AD1" s="587" t="str">
        <f t="shared" si="1"/>
        <v>Q</v>
      </c>
      <c r="AE1" s="2" t="s">
        <v>64</v>
      </c>
      <c r="AF1" s="27"/>
      <c r="AG1" s="27"/>
      <c r="AH1" s="27"/>
      <c r="AI1" s="27"/>
      <c r="AJ1" s="27"/>
      <c r="AK1" s="27"/>
    </row>
    <row r="2" spans="1:37" ht="27" customHeight="1">
      <c r="A2" s="520"/>
      <c r="B2" s="3">
        <f>B1+1</f>
        <v>2</v>
      </c>
      <c r="C2" s="790"/>
      <c r="D2" s="790"/>
      <c r="E2" s="790"/>
      <c r="F2" s="305" t="s">
        <v>170</v>
      </c>
      <c r="G2" s="502" t="s">
        <v>251</v>
      </c>
      <c r="H2" s="175" t="str">
        <f>G2</f>
        <v>Stilling</v>
      </c>
      <c r="I2" s="175" t="str">
        <f t="shared" si="0"/>
        <v>Stilling</v>
      </c>
      <c r="J2" s="175" t="str">
        <f t="shared" si="0"/>
        <v>Stilling</v>
      </c>
      <c r="K2" s="175" t="str">
        <f t="shared" si="0"/>
        <v>Stilling</v>
      </c>
      <c r="L2" s="175" t="str">
        <f t="shared" si="0"/>
        <v>Stilling</v>
      </c>
      <c r="M2" s="175" t="str">
        <f t="shared" si="0"/>
        <v>Stilling</v>
      </c>
      <c r="N2" s="175" t="str">
        <f t="shared" si="0"/>
        <v>Stilling</v>
      </c>
      <c r="O2" s="175" t="str">
        <f t="shared" si="0"/>
        <v>Stilling</v>
      </c>
      <c r="P2" s="175" t="str">
        <f t="shared" si="0"/>
        <v>Stilling</v>
      </c>
      <c r="Q2" s="175" t="str">
        <f t="shared" si="0"/>
        <v>Stilling</v>
      </c>
      <c r="R2" s="175" t="str">
        <f t="shared" si="0"/>
        <v>Stilling</v>
      </c>
      <c r="S2" s="586" t="s">
        <v>251</v>
      </c>
      <c r="T2" s="587" t="str">
        <f>S2</f>
        <v>Stilling</v>
      </c>
      <c r="U2" s="587" t="str">
        <f t="shared" si="1"/>
        <v>Stilling</v>
      </c>
      <c r="V2" s="587" t="str">
        <f t="shared" si="1"/>
        <v>Stilling</v>
      </c>
      <c r="W2" s="587" t="str">
        <f t="shared" si="1"/>
        <v>Stilling</v>
      </c>
      <c r="X2" s="587" t="str">
        <f t="shared" si="1"/>
        <v>Stilling</v>
      </c>
      <c r="Y2" s="587" t="str">
        <f t="shared" si="1"/>
        <v>Stilling</v>
      </c>
      <c r="Z2" s="587" t="str">
        <f t="shared" si="1"/>
        <v>Stilling</v>
      </c>
      <c r="AA2" s="587" t="str">
        <f t="shared" si="1"/>
        <v>Stilling</v>
      </c>
      <c r="AB2" s="587" t="str">
        <f t="shared" si="1"/>
        <v>Stilling</v>
      </c>
      <c r="AC2" s="587" t="str">
        <f t="shared" si="1"/>
        <v>Stilling</v>
      </c>
      <c r="AD2" s="587" t="str">
        <f t="shared" si="1"/>
        <v>Stilling</v>
      </c>
      <c r="AF2" s="27"/>
      <c r="AG2" s="27"/>
      <c r="AH2" s="27"/>
      <c r="AI2" s="27"/>
      <c r="AJ2" s="27"/>
      <c r="AK2" s="27"/>
    </row>
    <row r="3" spans="1:37" ht="14" customHeight="1">
      <c r="A3" s="248"/>
      <c r="B3" s="3">
        <f>B2+1</f>
        <v>3</v>
      </c>
      <c r="C3" s="790"/>
      <c r="D3" s="790"/>
      <c r="E3" s="790"/>
      <c r="F3" s="29" t="s">
        <v>12</v>
      </c>
      <c r="G3" s="538" t="str">
        <f>"AUG "&amp;RIGHT(A1,2)+0</f>
        <v>AUG 25</v>
      </c>
      <c r="H3" s="537" t="str">
        <f>"SEP "&amp;RIGHT(A1,2)+0</f>
        <v>SEP 25</v>
      </c>
      <c r="I3" s="537" t="str">
        <f>"OKT "&amp;RIGHT(A1,2)+0</f>
        <v>OKT 25</v>
      </c>
      <c r="J3" s="537" t="str">
        <f>"NOV "&amp;RIGHT(A1,2)+0</f>
        <v>NOV 25</v>
      </c>
      <c r="K3" s="537" t="str">
        <f>"DEC "&amp;RIGHT(A1,2)+0</f>
        <v>DEC 25</v>
      </c>
      <c r="L3" s="537" t="str">
        <f>"JAN "&amp;RIGHT(A1,2)+1</f>
        <v>JAN 26</v>
      </c>
      <c r="M3" s="537" t="str">
        <f>"FEB "&amp;RIGHT(A1,2)+1</f>
        <v>FEB 26</v>
      </c>
      <c r="N3" s="537" t="str">
        <f>"MAR "&amp;RIGHT(A1,2)+1</f>
        <v>MAR 26</v>
      </c>
      <c r="O3" s="537" t="str">
        <f>"APR "&amp;RIGHT(A1,2)+1</f>
        <v>APR 26</v>
      </c>
      <c r="P3" s="537" t="str">
        <f>"MAJ "&amp;RIGHT(A1,2)+1</f>
        <v>MAJ 26</v>
      </c>
      <c r="Q3" s="537" t="str">
        <f>"JUN "&amp;RIGHT(A1,2)+1</f>
        <v>JUN 26</v>
      </c>
      <c r="R3" s="537" t="str">
        <f>"JUL "&amp;RIGHT(A1,2)+1</f>
        <v>JUL 26</v>
      </c>
      <c r="S3" s="588" t="str">
        <f>G3</f>
        <v>AUG 25</v>
      </c>
      <c r="T3" s="588" t="str">
        <f t="shared" ref="T3:AD6" si="2">H3</f>
        <v>SEP 25</v>
      </c>
      <c r="U3" s="588" t="str">
        <f t="shared" si="2"/>
        <v>OKT 25</v>
      </c>
      <c r="V3" s="588" t="str">
        <f t="shared" si="2"/>
        <v>NOV 25</v>
      </c>
      <c r="W3" s="588" t="str">
        <f t="shared" si="2"/>
        <v>DEC 25</v>
      </c>
      <c r="X3" s="588" t="str">
        <f t="shared" si="2"/>
        <v>JAN 26</v>
      </c>
      <c r="Y3" s="588" t="str">
        <f t="shared" si="2"/>
        <v>FEB 26</v>
      </c>
      <c r="Z3" s="588" t="str">
        <f t="shared" si="2"/>
        <v>MAR 26</v>
      </c>
      <c r="AA3" s="588" t="str">
        <f t="shared" si="2"/>
        <v>APR 26</v>
      </c>
      <c r="AB3" s="588" t="str">
        <f t="shared" si="2"/>
        <v>MAJ 26</v>
      </c>
      <c r="AC3" s="588" t="str">
        <f t="shared" si="2"/>
        <v>JUN 26</v>
      </c>
      <c r="AD3" s="588" t="str">
        <f t="shared" si="2"/>
        <v>JUL 26</v>
      </c>
      <c r="AE3" s="62" t="s">
        <v>55</v>
      </c>
      <c r="AF3" s="27"/>
      <c r="AG3" s="27"/>
      <c r="AH3" s="27"/>
      <c r="AI3" s="27"/>
      <c r="AJ3" s="27"/>
      <c r="AK3" s="27"/>
    </row>
    <row r="4" spans="1:37" ht="27" customHeight="1">
      <c r="A4" s="791"/>
      <c r="B4" s="3">
        <f>B3+1</f>
        <v>4</v>
      </c>
      <c r="C4" s="149" t="s">
        <v>118</v>
      </c>
      <c r="D4" s="149" t="s">
        <v>118</v>
      </c>
      <c r="E4" s="149" t="s">
        <v>118</v>
      </c>
      <c r="F4" s="29" t="s">
        <v>143</v>
      </c>
      <c r="G4" s="482">
        <v>1</v>
      </c>
      <c r="H4" s="483">
        <f>G4</f>
        <v>1</v>
      </c>
      <c r="I4" s="484">
        <f t="shared" ref="I4:R4" si="3">H4</f>
        <v>1</v>
      </c>
      <c r="J4" s="483">
        <f t="shared" si="3"/>
        <v>1</v>
      </c>
      <c r="K4" s="484">
        <f t="shared" si="3"/>
        <v>1</v>
      </c>
      <c r="L4" s="484">
        <f t="shared" si="3"/>
        <v>1</v>
      </c>
      <c r="M4" s="485">
        <f t="shared" si="3"/>
        <v>1</v>
      </c>
      <c r="N4" s="484">
        <f t="shared" si="3"/>
        <v>1</v>
      </c>
      <c r="O4" s="483">
        <f t="shared" si="3"/>
        <v>1</v>
      </c>
      <c r="P4" s="484">
        <f t="shared" si="3"/>
        <v>1</v>
      </c>
      <c r="Q4" s="483">
        <f t="shared" si="3"/>
        <v>1</v>
      </c>
      <c r="R4" s="484">
        <f t="shared" si="3"/>
        <v>1</v>
      </c>
      <c r="S4" s="590">
        <f>G4</f>
        <v>1</v>
      </c>
      <c r="T4" s="590">
        <f t="shared" si="2"/>
        <v>1</v>
      </c>
      <c r="U4" s="590">
        <f t="shared" si="2"/>
        <v>1</v>
      </c>
      <c r="V4" s="590">
        <f t="shared" si="2"/>
        <v>1</v>
      </c>
      <c r="W4" s="590">
        <f t="shared" si="2"/>
        <v>1</v>
      </c>
      <c r="X4" s="590">
        <f t="shared" si="2"/>
        <v>1</v>
      </c>
      <c r="Y4" s="590">
        <f t="shared" si="2"/>
        <v>1</v>
      </c>
      <c r="Z4" s="590">
        <f t="shared" si="2"/>
        <v>1</v>
      </c>
      <c r="AA4" s="590">
        <f t="shared" si="2"/>
        <v>1</v>
      </c>
      <c r="AB4" s="590">
        <f t="shared" si="2"/>
        <v>1</v>
      </c>
      <c r="AC4" s="590">
        <f t="shared" si="2"/>
        <v>1</v>
      </c>
      <c r="AD4" s="590">
        <f t="shared" si="2"/>
        <v>1</v>
      </c>
      <c r="AE4" s="4" t="s">
        <v>187</v>
      </c>
      <c r="AF4" s="510">
        <v>2</v>
      </c>
      <c r="AG4" s="510"/>
      <c r="AH4" s="27"/>
      <c r="AI4" s="27"/>
      <c r="AJ4" s="27"/>
      <c r="AK4" s="27"/>
    </row>
    <row r="5" spans="1:37" ht="24" customHeight="1">
      <c r="A5" s="792"/>
      <c r="B5" s="3">
        <f>B4+1</f>
        <v>5</v>
      </c>
      <c r="C5" s="159"/>
      <c r="D5" s="160"/>
      <c r="E5" s="161"/>
      <c r="F5" s="422" t="s">
        <v>179</v>
      </c>
      <c r="G5" s="501"/>
      <c r="H5" s="178">
        <f t="shared" ref="H5:R5" si="4">$G5</f>
        <v>0</v>
      </c>
      <c r="I5" s="178">
        <f t="shared" si="4"/>
        <v>0</v>
      </c>
      <c r="J5" s="178">
        <f t="shared" si="4"/>
        <v>0</v>
      </c>
      <c r="K5" s="178">
        <f t="shared" si="4"/>
        <v>0</v>
      </c>
      <c r="L5" s="178">
        <f t="shared" si="4"/>
        <v>0</v>
      </c>
      <c r="M5" s="178">
        <f t="shared" si="4"/>
        <v>0</v>
      </c>
      <c r="N5" s="178">
        <f t="shared" si="4"/>
        <v>0</v>
      </c>
      <c r="O5" s="178">
        <f t="shared" si="4"/>
        <v>0</v>
      </c>
      <c r="P5" s="178">
        <f t="shared" si="4"/>
        <v>0</v>
      </c>
      <c r="Q5" s="178">
        <f t="shared" si="4"/>
        <v>0</v>
      </c>
      <c r="R5" s="178">
        <f t="shared" si="4"/>
        <v>0</v>
      </c>
      <c r="S5" s="616">
        <f>G5</f>
        <v>0</v>
      </c>
      <c r="T5" s="616">
        <f t="shared" si="2"/>
        <v>0</v>
      </c>
      <c r="U5" s="616">
        <f t="shared" si="2"/>
        <v>0</v>
      </c>
      <c r="V5" s="616">
        <f t="shared" si="2"/>
        <v>0</v>
      </c>
      <c r="W5" s="616">
        <f t="shared" si="2"/>
        <v>0</v>
      </c>
      <c r="X5" s="616">
        <f t="shared" si="2"/>
        <v>0</v>
      </c>
      <c r="Y5" s="616">
        <f t="shared" si="2"/>
        <v>0</v>
      </c>
      <c r="Z5" s="616">
        <f t="shared" si="2"/>
        <v>0</v>
      </c>
      <c r="AA5" s="616">
        <f t="shared" si="2"/>
        <v>0</v>
      </c>
      <c r="AB5" s="616">
        <f t="shared" si="2"/>
        <v>0</v>
      </c>
      <c r="AC5" s="616">
        <f t="shared" si="2"/>
        <v>0</v>
      </c>
      <c r="AD5" s="616">
        <f t="shared" si="2"/>
        <v>0</v>
      </c>
      <c r="AE5" s="2" t="s">
        <v>253</v>
      </c>
      <c r="AF5" s="510">
        <v>3</v>
      </c>
      <c r="AG5" s="510"/>
      <c r="AH5" s="27"/>
      <c r="AI5" s="27"/>
      <c r="AJ5" s="27"/>
      <c r="AK5" s="27"/>
    </row>
    <row r="6" spans="1:37" ht="12" customHeight="1">
      <c r="A6" s="792"/>
      <c r="B6" s="221">
        <f t="shared" ref="B6" si="5">B5+1</f>
        <v>6</v>
      </c>
      <c r="C6" s="168"/>
      <c r="D6" s="169"/>
      <c r="E6" s="170"/>
      <c r="F6" s="422" t="s">
        <v>140</v>
      </c>
      <c r="G6" s="503" t="s">
        <v>260</v>
      </c>
      <c r="H6" s="621" t="str">
        <f>G6</f>
        <v>Ja</v>
      </c>
      <c r="I6" s="621" t="str">
        <f t="shared" ref="I6:R8" si="6">H6</f>
        <v>Ja</v>
      </c>
      <c r="J6" s="621" t="str">
        <f t="shared" si="6"/>
        <v>Ja</v>
      </c>
      <c r="K6" s="621" t="str">
        <f t="shared" si="6"/>
        <v>Ja</v>
      </c>
      <c r="L6" s="621" t="str">
        <f t="shared" si="6"/>
        <v>Ja</v>
      </c>
      <c r="M6" s="621" t="str">
        <f t="shared" si="6"/>
        <v>Ja</v>
      </c>
      <c r="N6" s="621" t="str">
        <f t="shared" si="6"/>
        <v>Ja</v>
      </c>
      <c r="O6" s="621" t="str">
        <f t="shared" si="6"/>
        <v>Ja</v>
      </c>
      <c r="P6" s="621" t="str">
        <f t="shared" si="6"/>
        <v>Ja</v>
      </c>
      <c r="Q6" s="621" t="str">
        <f t="shared" si="6"/>
        <v>Ja</v>
      </c>
      <c r="R6" s="621" t="str">
        <f t="shared" si="6"/>
        <v>Ja</v>
      </c>
      <c r="S6" s="590" t="str">
        <f>G6</f>
        <v>Ja</v>
      </c>
      <c r="T6" s="590" t="str">
        <f t="shared" si="2"/>
        <v>Ja</v>
      </c>
      <c r="U6" s="590" t="str">
        <f t="shared" si="2"/>
        <v>Ja</v>
      </c>
      <c r="V6" s="590" t="str">
        <f t="shared" si="2"/>
        <v>Ja</v>
      </c>
      <c r="W6" s="590" t="str">
        <f t="shared" si="2"/>
        <v>Ja</v>
      </c>
      <c r="X6" s="590" t="str">
        <f t="shared" si="2"/>
        <v>Ja</v>
      </c>
      <c r="Y6" s="590" t="str">
        <f t="shared" si="2"/>
        <v>Ja</v>
      </c>
      <c r="Z6" s="590" t="str">
        <f t="shared" si="2"/>
        <v>Ja</v>
      </c>
      <c r="AA6" s="590" t="str">
        <f t="shared" si="2"/>
        <v>Ja</v>
      </c>
      <c r="AB6" s="590" t="str">
        <f t="shared" si="2"/>
        <v>Ja</v>
      </c>
      <c r="AC6" s="590" t="str">
        <f t="shared" si="2"/>
        <v>Ja</v>
      </c>
      <c r="AD6" s="590" t="str">
        <f t="shared" si="2"/>
        <v>Ja</v>
      </c>
      <c r="AE6" s="2" t="s">
        <v>189</v>
      </c>
      <c r="AF6" s="510">
        <v>4</v>
      </c>
      <c r="AG6" s="510"/>
      <c r="AH6" s="27"/>
      <c r="AI6" s="27"/>
      <c r="AJ6" s="27"/>
      <c r="AK6" s="27"/>
    </row>
    <row r="7" spans="1:37" ht="12" customHeight="1">
      <c r="A7" s="792"/>
      <c r="B7" s="617">
        <v>7</v>
      </c>
      <c r="C7" s="168"/>
      <c r="D7" s="169"/>
      <c r="E7" s="170"/>
      <c r="F7" s="422" t="s">
        <v>281</v>
      </c>
      <c r="G7" s="656" t="s">
        <v>283</v>
      </c>
      <c r="H7" s="621" t="str">
        <f>G7</f>
        <v>Nej</v>
      </c>
      <c r="I7" s="621" t="str">
        <f t="shared" si="6"/>
        <v>Nej</v>
      </c>
      <c r="J7" s="621" t="str">
        <f t="shared" si="6"/>
        <v>Nej</v>
      </c>
      <c r="K7" s="621" t="str">
        <f t="shared" si="6"/>
        <v>Nej</v>
      </c>
      <c r="L7" s="621" t="str">
        <f t="shared" si="6"/>
        <v>Nej</v>
      </c>
      <c r="M7" s="621" t="str">
        <f t="shared" si="6"/>
        <v>Nej</v>
      </c>
      <c r="N7" s="621" t="str">
        <f t="shared" si="6"/>
        <v>Nej</v>
      </c>
      <c r="O7" s="621" t="str">
        <f t="shared" si="6"/>
        <v>Nej</v>
      </c>
      <c r="P7" s="621" t="str">
        <f t="shared" si="6"/>
        <v>Nej</v>
      </c>
      <c r="Q7" s="621" t="str">
        <f t="shared" si="6"/>
        <v>Nej</v>
      </c>
      <c r="R7" s="621" t="str">
        <f t="shared" si="6"/>
        <v>Nej</v>
      </c>
      <c r="S7" s="590"/>
      <c r="T7" s="590"/>
      <c r="U7" s="590"/>
      <c r="V7" s="590"/>
      <c r="W7" s="590"/>
      <c r="X7" s="590"/>
      <c r="Y7" s="590"/>
      <c r="Z7" s="590"/>
      <c r="AA7" s="590"/>
      <c r="AB7" s="590"/>
      <c r="AC7" s="590"/>
      <c r="AD7" s="590"/>
      <c r="AF7" s="510"/>
      <c r="AG7" s="510"/>
      <c r="AH7" s="27"/>
      <c r="AI7" s="27"/>
      <c r="AJ7" s="27"/>
      <c r="AK7" s="27"/>
    </row>
    <row r="8" spans="1:37" ht="26" customHeight="1">
      <c r="A8" s="792"/>
      <c r="B8" s="617">
        <f>B7+1</f>
        <v>8</v>
      </c>
      <c r="C8" s="168"/>
      <c r="D8" s="169"/>
      <c r="E8" s="170"/>
      <c r="F8" s="650" t="s">
        <v>291</v>
      </c>
      <c r="G8" s="618" t="s">
        <v>283</v>
      </c>
      <c r="H8" s="655" t="str">
        <f>G8</f>
        <v>Nej</v>
      </c>
      <c r="I8" s="655" t="str">
        <f t="shared" si="6"/>
        <v>Nej</v>
      </c>
      <c r="J8" s="655" t="str">
        <f t="shared" si="6"/>
        <v>Nej</v>
      </c>
      <c r="K8" s="655" t="str">
        <f t="shared" si="6"/>
        <v>Nej</v>
      </c>
      <c r="L8" s="655" t="str">
        <f t="shared" si="6"/>
        <v>Nej</v>
      </c>
      <c r="M8" s="655" t="str">
        <f t="shared" si="6"/>
        <v>Nej</v>
      </c>
      <c r="N8" s="655" t="str">
        <f t="shared" si="6"/>
        <v>Nej</v>
      </c>
      <c r="O8" s="655" t="str">
        <f t="shared" si="6"/>
        <v>Nej</v>
      </c>
      <c r="P8" s="655" t="str">
        <f t="shared" si="6"/>
        <v>Nej</v>
      </c>
      <c r="Q8" s="655" t="str">
        <f t="shared" si="6"/>
        <v>Nej</v>
      </c>
      <c r="R8" s="655" t="str">
        <f t="shared" si="6"/>
        <v>Nej</v>
      </c>
      <c r="S8" s="590"/>
      <c r="T8" s="590"/>
      <c r="U8" s="590"/>
      <c r="V8" s="590"/>
      <c r="W8" s="590"/>
      <c r="X8" s="590"/>
      <c r="Y8" s="590"/>
      <c r="Z8" s="590"/>
      <c r="AA8" s="590"/>
      <c r="AB8" s="590"/>
      <c r="AC8" s="590"/>
      <c r="AD8" s="590"/>
      <c r="AF8" s="510"/>
      <c r="AG8" s="510"/>
      <c r="AH8" s="27"/>
      <c r="AI8" s="27"/>
      <c r="AJ8" s="27"/>
      <c r="AK8" s="27"/>
    </row>
    <row r="9" spans="1:37" ht="24" customHeight="1">
      <c r="A9" s="792"/>
      <c r="B9" s="617">
        <f t="shared" ref="B9:B72" si="7">B8+1</f>
        <v>9</v>
      </c>
      <c r="C9" s="159"/>
      <c r="D9" s="160"/>
      <c r="E9" s="161"/>
      <c r="F9" s="423" t="s">
        <v>148</v>
      </c>
      <c r="G9" s="504" t="s">
        <v>266</v>
      </c>
      <c r="H9" s="171" t="str">
        <f t="shared" ref="H9:R17" si="8">G9</f>
        <v>JA</v>
      </c>
      <c r="I9" s="171" t="str">
        <f t="shared" si="8"/>
        <v>JA</v>
      </c>
      <c r="J9" s="171" t="str">
        <f t="shared" si="8"/>
        <v>JA</v>
      </c>
      <c r="K9" s="171" t="str">
        <f t="shared" si="8"/>
        <v>JA</v>
      </c>
      <c r="L9" s="171" t="str">
        <f t="shared" si="8"/>
        <v>JA</v>
      </c>
      <c r="M9" s="171" t="str">
        <f t="shared" si="8"/>
        <v>JA</v>
      </c>
      <c r="N9" s="171" t="str">
        <f t="shared" si="8"/>
        <v>JA</v>
      </c>
      <c r="O9" s="171" t="str">
        <f t="shared" si="8"/>
        <v>JA</v>
      </c>
      <c r="P9" s="171" t="str">
        <f t="shared" si="8"/>
        <v>JA</v>
      </c>
      <c r="Q9" s="171" t="str">
        <f t="shared" si="8"/>
        <v>JA</v>
      </c>
      <c r="R9" s="171" t="str">
        <f t="shared" si="8"/>
        <v>JA</v>
      </c>
      <c r="S9" s="590" t="str">
        <f>G9</f>
        <v>JA</v>
      </c>
      <c r="T9" s="590" t="str">
        <f t="shared" ref="T9:AD25" si="9">H9</f>
        <v>JA</v>
      </c>
      <c r="U9" s="590" t="str">
        <f t="shared" si="9"/>
        <v>JA</v>
      </c>
      <c r="V9" s="590" t="str">
        <f t="shared" si="9"/>
        <v>JA</v>
      </c>
      <c r="W9" s="590" t="str">
        <f t="shared" si="9"/>
        <v>JA</v>
      </c>
      <c r="X9" s="590" t="str">
        <f t="shared" si="9"/>
        <v>JA</v>
      </c>
      <c r="Y9" s="590" t="str">
        <f t="shared" si="9"/>
        <v>JA</v>
      </c>
      <c r="Z9" s="590" t="str">
        <f t="shared" si="9"/>
        <v>JA</v>
      </c>
      <c r="AA9" s="590" t="str">
        <f t="shared" si="9"/>
        <v>JA</v>
      </c>
      <c r="AB9" s="590" t="str">
        <f t="shared" si="9"/>
        <v>JA</v>
      </c>
      <c r="AC9" s="590" t="str">
        <f t="shared" si="9"/>
        <v>JA</v>
      </c>
      <c r="AD9" s="590" t="str">
        <f t="shared" si="9"/>
        <v>JA</v>
      </c>
      <c r="AE9" s="4" t="s">
        <v>149</v>
      </c>
      <c r="AF9" s="510">
        <v>5</v>
      </c>
      <c r="AG9" s="510"/>
      <c r="AH9" s="27"/>
      <c r="AI9" s="27"/>
      <c r="AJ9" s="27"/>
      <c r="AK9" s="27"/>
    </row>
    <row r="10" spans="1:37" ht="14" customHeight="1">
      <c r="A10" s="792"/>
      <c r="B10" s="617">
        <f t="shared" si="7"/>
        <v>10</v>
      </c>
      <c r="C10" s="159"/>
      <c r="D10" s="160"/>
      <c r="E10" s="161"/>
      <c r="F10" s="422" t="s">
        <v>296</v>
      </c>
      <c r="G10" s="558">
        <v>1.2330950000000001</v>
      </c>
      <c r="H10" s="179">
        <f t="shared" si="8"/>
        <v>1.2330950000000001</v>
      </c>
      <c r="I10" s="179">
        <f t="shared" si="8"/>
        <v>1.2330950000000001</v>
      </c>
      <c r="J10" s="778"/>
      <c r="K10" s="179">
        <f t="shared" si="8"/>
        <v>0</v>
      </c>
      <c r="L10" s="179">
        <f t="shared" si="8"/>
        <v>0</v>
      </c>
      <c r="M10" s="179">
        <f t="shared" si="8"/>
        <v>0</v>
      </c>
      <c r="N10" s="179">
        <f t="shared" si="8"/>
        <v>0</v>
      </c>
      <c r="O10" s="337"/>
      <c r="P10" s="179">
        <f>O10</f>
        <v>0</v>
      </c>
      <c r="Q10" s="179">
        <f>P10</f>
        <v>0</v>
      </c>
      <c r="R10" s="179">
        <f>Q10</f>
        <v>0</v>
      </c>
      <c r="S10" s="615">
        <f>G10</f>
        <v>1.2330950000000001</v>
      </c>
      <c r="T10" s="615">
        <f t="shared" si="9"/>
        <v>1.2330950000000001</v>
      </c>
      <c r="U10" s="615">
        <f t="shared" si="9"/>
        <v>1.2330950000000001</v>
      </c>
      <c r="V10" s="615">
        <f t="shared" si="9"/>
        <v>0</v>
      </c>
      <c r="W10" s="615">
        <f t="shared" si="9"/>
        <v>0</v>
      </c>
      <c r="X10" s="615">
        <f t="shared" si="9"/>
        <v>0</v>
      </c>
      <c r="Y10" s="615">
        <f t="shared" si="9"/>
        <v>0</v>
      </c>
      <c r="Z10" s="615">
        <f t="shared" si="9"/>
        <v>0</v>
      </c>
      <c r="AA10" s="615">
        <f t="shared" si="9"/>
        <v>0</v>
      </c>
      <c r="AB10" s="615">
        <f t="shared" si="9"/>
        <v>0</v>
      </c>
      <c r="AC10" s="615">
        <f t="shared" si="9"/>
        <v>0</v>
      </c>
      <c r="AD10" s="615">
        <f t="shared" si="9"/>
        <v>0</v>
      </c>
      <c r="AE10" s="19"/>
      <c r="AF10" s="510">
        <v>6</v>
      </c>
      <c r="AG10" s="510"/>
      <c r="AH10" s="27"/>
      <c r="AI10" s="27"/>
      <c r="AJ10" s="27"/>
      <c r="AK10" s="27"/>
    </row>
    <row r="11" spans="1:37" ht="14" customHeight="1">
      <c r="A11" s="792"/>
      <c r="B11" s="617">
        <f t="shared" si="7"/>
        <v>11</v>
      </c>
      <c r="C11" s="159"/>
      <c r="D11" s="160"/>
      <c r="E11" s="161"/>
      <c r="F11" s="424" t="s">
        <v>44</v>
      </c>
      <c r="G11" s="180"/>
      <c r="H11" s="500">
        <f>G11</f>
        <v>0</v>
      </c>
      <c r="I11" s="500">
        <f t="shared" si="8"/>
        <v>0</v>
      </c>
      <c r="J11" s="500">
        <f t="shared" si="8"/>
        <v>0</v>
      </c>
      <c r="K11" s="500">
        <f t="shared" si="8"/>
        <v>0</v>
      </c>
      <c r="L11" s="500">
        <f t="shared" si="8"/>
        <v>0</v>
      </c>
      <c r="M11" s="500">
        <f t="shared" si="8"/>
        <v>0</v>
      </c>
      <c r="N11" s="500">
        <f t="shared" si="8"/>
        <v>0</v>
      </c>
      <c r="O11" s="500">
        <f t="shared" si="8"/>
        <v>0</v>
      </c>
      <c r="P11" s="500">
        <f t="shared" si="8"/>
        <v>0</v>
      </c>
      <c r="Q11" s="500">
        <f t="shared" si="8"/>
        <v>0</v>
      </c>
      <c r="R11" s="500">
        <f t="shared" si="8"/>
        <v>0</v>
      </c>
      <c r="S11" s="615">
        <f t="shared" ref="S11:AD49" si="10">G11</f>
        <v>0</v>
      </c>
      <c r="T11" s="615">
        <f t="shared" si="9"/>
        <v>0</v>
      </c>
      <c r="U11" s="615">
        <f t="shared" si="9"/>
        <v>0</v>
      </c>
      <c r="V11" s="615">
        <f t="shared" si="9"/>
        <v>0</v>
      </c>
      <c r="W11" s="615">
        <f t="shared" si="9"/>
        <v>0</v>
      </c>
      <c r="X11" s="615">
        <f t="shared" si="9"/>
        <v>0</v>
      </c>
      <c r="Y11" s="615">
        <f t="shared" si="9"/>
        <v>0</v>
      </c>
      <c r="Z11" s="615">
        <f t="shared" si="9"/>
        <v>0</v>
      </c>
      <c r="AA11" s="615">
        <f t="shared" si="9"/>
        <v>0</v>
      </c>
      <c r="AB11" s="615">
        <f t="shared" si="9"/>
        <v>0</v>
      </c>
      <c r="AC11" s="615">
        <f t="shared" si="9"/>
        <v>0</v>
      </c>
      <c r="AD11" s="615">
        <f t="shared" si="9"/>
        <v>0</v>
      </c>
      <c r="AF11" s="510"/>
      <c r="AG11" s="510"/>
      <c r="AH11" s="27"/>
      <c r="AI11" s="27"/>
      <c r="AJ11" s="27"/>
      <c r="AK11" s="27"/>
    </row>
    <row r="12" spans="1:37" ht="28" customHeight="1">
      <c r="A12" s="792"/>
      <c r="B12" s="617">
        <f t="shared" si="7"/>
        <v>12</v>
      </c>
      <c r="C12" s="159"/>
      <c r="D12" s="160"/>
      <c r="E12" s="161"/>
      <c r="F12" s="650" t="s">
        <v>288</v>
      </c>
      <c r="G12" s="505"/>
      <c r="H12" s="181">
        <f>G12</f>
        <v>0</v>
      </c>
      <c r="I12" s="181">
        <f t="shared" si="8"/>
        <v>0</v>
      </c>
      <c r="J12" s="181">
        <f t="shared" si="8"/>
        <v>0</v>
      </c>
      <c r="K12" s="181">
        <f t="shared" si="8"/>
        <v>0</v>
      </c>
      <c r="L12" s="181">
        <f t="shared" si="8"/>
        <v>0</v>
      </c>
      <c r="M12" s="181">
        <f t="shared" si="8"/>
        <v>0</v>
      </c>
      <c r="N12" s="181">
        <f t="shared" si="8"/>
        <v>0</v>
      </c>
      <c r="O12" s="181">
        <f t="shared" si="8"/>
        <v>0</v>
      </c>
      <c r="P12" s="181">
        <f>O12</f>
        <v>0</v>
      </c>
      <c r="Q12" s="181">
        <f t="shared" si="8"/>
        <v>0</v>
      </c>
      <c r="R12" s="181">
        <f t="shared" si="8"/>
        <v>0</v>
      </c>
      <c r="S12" s="615">
        <f t="shared" si="10"/>
        <v>0</v>
      </c>
      <c r="T12" s="615">
        <f t="shared" si="9"/>
        <v>0</v>
      </c>
      <c r="U12" s="615">
        <f t="shared" si="9"/>
        <v>0</v>
      </c>
      <c r="V12" s="615">
        <f t="shared" si="9"/>
        <v>0</v>
      </c>
      <c r="W12" s="615">
        <f t="shared" si="9"/>
        <v>0</v>
      </c>
      <c r="X12" s="615">
        <f t="shared" si="9"/>
        <v>0</v>
      </c>
      <c r="Y12" s="615">
        <f t="shared" si="9"/>
        <v>0</v>
      </c>
      <c r="Z12" s="615">
        <f t="shared" si="9"/>
        <v>0</v>
      </c>
      <c r="AA12" s="615">
        <f t="shared" si="9"/>
        <v>0</v>
      </c>
      <c r="AB12" s="615">
        <f t="shared" si="9"/>
        <v>0</v>
      </c>
      <c r="AC12" s="615">
        <f t="shared" si="9"/>
        <v>0</v>
      </c>
      <c r="AD12" s="615">
        <f t="shared" si="9"/>
        <v>0</v>
      </c>
      <c r="AE12" s="4"/>
      <c r="AF12" s="510"/>
      <c r="AG12" s="510"/>
      <c r="AH12" s="27"/>
      <c r="AI12" s="27"/>
      <c r="AJ12" s="27"/>
      <c r="AK12" s="27"/>
    </row>
    <row r="13" spans="1:37" ht="14" customHeight="1">
      <c r="A13" s="792"/>
      <c r="B13" s="617">
        <f t="shared" si="7"/>
        <v>13</v>
      </c>
      <c r="C13" s="150" t="s">
        <v>121</v>
      </c>
      <c r="D13" s="151" t="s">
        <v>121</v>
      </c>
      <c r="E13" s="152" t="s">
        <v>121</v>
      </c>
      <c r="F13" s="425" t="s">
        <v>15</v>
      </c>
      <c r="G13" s="506"/>
      <c r="H13" s="518">
        <f>G13</f>
        <v>0</v>
      </c>
      <c r="I13" s="518">
        <f t="shared" si="8"/>
        <v>0</v>
      </c>
      <c r="J13" s="518">
        <f t="shared" si="8"/>
        <v>0</v>
      </c>
      <c r="K13" s="518">
        <f t="shared" si="8"/>
        <v>0</v>
      </c>
      <c r="L13" s="518">
        <f t="shared" si="8"/>
        <v>0</v>
      </c>
      <c r="M13" s="518">
        <f t="shared" si="8"/>
        <v>0</v>
      </c>
      <c r="N13" s="518">
        <f t="shared" si="8"/>
        <v>0</v>
      </c>
      <c r="O13" s="518">
        <f t="shared" si="8"/>
        <v>0</v>
      </c>
      <c r="P13" s="555">
        <f t="shared" si="8"/>
        <v>0</v>
      </c>
      <c r="Q13" s="518">
        <f t="shared" si="8"/>
        <v>0</v>
      </c>
      <c r="R13" s="518">
        <f t="shared" si="8"/>
        <v>0</v>
      </c>
      <c r="S13" s="615">
        <f t="shared" si="10"/>
        <v>0</v>
      </c>
      <c r="T13" s="615">
        <f t="shared" si="9"/>
        <v>0</v>
      </c>
      <c r="U13" s="615">
        <f t="shared" si="9"/>
        <v>0</v>
      </c>
      <c r="V13" s="615">
        <f t="shared" si="9"/>
        <v>0</v>
      </c>
      <c r="W13" s="615">
        <f t="shared" si="9"/>
        <v>0</v>
      </c>
      <c r="X13" s="615">
        <f t="shared" si="9"/>
        <v>0</v>
      </c>
      <c r="Y13" s="615">
        <f t="shared" si="9"/>
        <v>0</v>
      </c>
      <c r="Z13" s="615">
        <f t="shared" si="9"/>
        <v>0</v>
      </c>
      <c r="AA13" s="615">
        <f t="shared" si="9"/>
        <v>0</v>
      </c>
      <c r="AB13" s="615">
        <f t="shared" si="9"/>
        <v>0</v>
      </c>
      <c r="AC13" s="615">
        <f t="shared" si="9"/>
        <v>0</v>
      </c>
      <c r="AD13" s="615">
        <f t="shared" si="9"/>
        <v>0</v>
      </c>
      <c r="AE13" s="4" t="s">
        <v>242</v>
      </c>
      <c r="AF13" s="27"/>
      <c r="AG13" s="27"/>
      <c r="AH13" s="27"/>
      <c r="AI13" s="27"/>
      <c r="AJ13" s="27"/>
      <c r="AK13" s="27"/>
    </row>
    <row r="14" spans="1:37" ht="25" customHeight="1">
      <c r="A14" s="792"/>
      <c r="B14" s="617">
        <f t="shared" si="7"/>
        <v>14</v>
      </c>
      <c r="C14" s="153" t="s">
        <v>121</v>
      </c>
      <c r="D14" s="652" t="s">
        <v>121</v>
      </c>
      <c r="E14" s="653" t="s">
        <v>121</v>
      </c>
      <c r="F14" s="148" t="str">
        <f>"Overenskomstaftalt tillæg "&amp;IF(E14&lt;&gt;"","i grundbeløb pr. 31.03.2012","(ikke reguleret)")</f>
        <v>Overenskomstaftalt tillæg i grundbeløb pr. 31.03.2012</v>
      </c>
      <c r="G14" s="507"/>
      <c r="H14" s="216">
        <f t="shared" si="8"/>
        <v>0</v>
      </c>
      <c r="I14" s="216">
        <f t="shared" si="8"/>
        <v>0</v>
      </c>
      <c r="J14" s="216">
        <f t="shared" si="8"/>
        <v>0</v>
      </c>
      <c r="K14" s="216">
        <f t="shared" si="8"/>
        <v>0</v>
      </c>
      <c r="L14" s="216">
        <f t="shared" si="8"/>
        <v>0</v>
      </c>
      <c r="M14" s="216">
        <f t="shared" si="8"/>
        <v>0</v>
      </c>
      <c r="N14" s="216">
        <f t="shared" si="8"/>
        <v>0</v>
      </c>
      <c r="O14" s="216">
        <f t="shared" si="8"/>
        <v>0</v>
      </c>
      <c r="P14" s="559">
        <f t="shared" si="8"/>
        <v>0</v>
      </c>
      <c r="Q14" s="216">
        <f t="shared" si="8"/>
        <v>0</v>
      </c>
      <c r="R14" s="216">
        <f t="shared" si="8"/>
        <v>0</v>
      </c>
      <c r="S14" s="615">
        <f t="shared" si="10"/>
        <v>0</v>
      </c>
      <c r="T14" s="615">
        <f t="shared" si="9"/>
        <v>0</v>
      </c>
      <c r="U14" s="615">
        <f t="shared" si="9"/>
        <v>0</v>
      </c>
      <c r="V14" s="615">
        <f t="shared" si="9"/>
        <v>0</v>
      </c>
      <c r="W14" s="615">
        <f t="shared" si="9"/>
        <v>0</v>
      </c>
      <c r="X14" s="615">
        <f t="shared" si="9"/>
        <v>0</v>
      </c>
      <c r="Y14" s="615">
        <f t="shared" si="9"/>
        <v>0</v>
      </c>
      <c r="Z14" s="615">
        <f t="shared" si="9"/>
        <v>0</v>
      </c>
      <c r="AA14" s="615">
        <f t="shared" si="9"/>
        <v>0</v>
      </c>
      <c r="AB14" s="615">
        <f t="shared" si="9"/>
        <v>0</v>
      </c>
      <c r="AC14" s="615">
        <f t="shared" si="9"/>
        <v>0</v>
      </c>
      <c r="AD14" s="615">
        <f t="shared" si="9"/>
        <v>0</v>
      </c>
      <c r="AE14" s="4"/>
      <c r="AF14" s="27"/>
      <c r="AG14" s="27"/>
      <c r="AH14" s="27"/>
      <c r="AI14" s="27"/>
      <c r="AJ14" s="27"/>
      <c r="AK14" s="27"/>
    </row>
    <row r="15" spans="1:37" ht="25" customHeight="1">
      <c r="A15" s="792"/>
      <c r="B15" s="617">
        <f t="shared" si="7"/>
        <v>15</v>
      </c>
      <c r="C15" s="651" t="s">
        <v>121</v>
      </c>
      <c r="D15" s="652" t="s">
        <v>121</v>
      </c>
      <c r="E15" s="653" t="s">
        <v>121</v>
      </c>
      <c r="F15" s="147" t="s">
        <v>290</v>
      </c>
      <c r="G15" s="779"/>
      <c r="H15" s="216">
        <f t="shared" si="8"/>
        <v>0</v>
      </c>
      <c r="I15" s="216">
        <f t="shared" si="8"/>
        <v>0</v>
      </c>
      <c r="J15" s="216">
        <f t="shared" si="8"/>
        <v>0</v>
      </c>
      <c r="K15" s="216">
        <f t="shared" si="8"/>
        <v>0</v>
      </c>
      <c r="L15" s="654">
        <v>0</v>
      </c>
      <c r="M15" s="216">
        <f t="shared" si="8"/>
        <v>0</v>
      </c>
      <c r="N15" s="216">
        <f t="shared" si="8"/>
        <v>0</v>
      </c>
      <c r="O15" s="216">
        <f>N15</f>
        <v>0</v>
      </c>
      <c r="P15" s="559">
        <f t="shared" si="8"/>
        <v>0</v>
      </c>
      <c r="Q15" s="216">
        <f t="shared" si="8"/>
        <v>0</v>
      </c>
      <c r="R15" s="216">
        <f t="shared" si="8"/>
        <v>0</v>
      </c>
      <c r="S15" s="615">
        <f t="shared" si="10"/>
        <v>0</v>
      </c>
      <c r="T15" s="615">
        <f t="shared" si="9"/>
        <v>0</v>
      </c>
      <c r="U15" s="615">
        <f t="shared" si="9"/>
        <v>0</v>
      </c>
      <c r="V15" s="615">
        <f t="shared" si="9"/>
        <v>0</v>
      </c>
      <c r="W15" s="615">
        <f t="shared" si="9"/>
        <v>0</v>
      </c>
      <c r="X15" s="615">
        <f t="shared" si="9"/>
        <v>0</v>
      </c>
      <c r="Y15" s="615">
        <f t="shared" si="9"/>
        <v>0</v>
      </c>
      <c r="Z15" s="615">
        <f t="shared" si="9"/>
        <v>0</v>
      </c>
      <c r="AA15" s="615">
        <f t="shared" si="9"/>
        <v>0</v>
      </c>
      <c r="AB15" s="615">
        <f t="shared" si="9"/>
        <v>0</v>
      </c>
      <c r="AC15" s="615">
        <f t="shared" si="9"/>
        <v>0</v>
      </c>
      <c r="AD15" s="615">
        <f t="shared" si="9"/>
        <v>0</v>
      </c>
      <c r="AE15" s="4"/>
      <c r="AF15" s="27"/>
      <c r="AG15" s="27"/>
      <c r="AH15" s="27"/>
      <c r="AI15" s="27"/>
      <c r="AJ15" s="27"/>
      <c r="AK15" s="27"/>
    </row>
    <row r="16" spans="1:37" ht="24" customHeight="1">
      <c r="A16" s="792"/>
      <c r="B16" s="617">
        <f t="shared" si="7"/>
        <v>16</v>
      </c>
      <c r="C16" s="153" t="s">
        <v>121</v>
      </c>
      <c r="D16" s="154"/>
      <c r="E16" s="155" t="s">
        <v>121</v>
      </c>
      <c r="F16" s="147" t="s">
        <v>150</v>
      </c>
      <c r="G16" s="508"/>
      <c r="H16" s="58">
        <f>G16</f>
        <v>0</v>
      </c>
      <c r="I16" s="58">
        <f t="shared" si="8"/>
        <v>0</v>
      </c>
      <c r="J16" s="58">
        <f t="shared" si="8"/>
        <v>0</v>
      </c>
      <c r="K16" s="58">
        <f t="shared" si="8"/>
        <v>0</v>
      </c>
      <c r="L16" s="58">
        <f t="shared" si="8"/>
        <v>0</v>
      </c>
      <c r="M16" s="58">
        <f t="shared" si="8"/>
        <v>0</v>
      </c>
      <c r="N16" s="58">
        <f t="shared" si="8"/>
        <v>0</v>
      </c>
      <c r="O16" s="58">
        <f t="shared" si="8"/>
        <v>0</v>
      </c>
      <c r="P16" s="556">
        <f t="shared" si="8"/>
        <v>0</v>
      </c>
      <c r="Q16" s="58">
        <f t="shared" si="8"/>
        <v>0</v>
      </c>
      <c r="R16" s="58">
        <f t="shared" si="8"/>
        <v>0</v>
      </c>
      <c r="S16" s="615">
        <f t="shared" si="10"/>
        <v>0</v>
      </c>
      <c r="T16" s="615">
        <f t="shared" si="9"/>
        <v>0</v>
      </c>
      <c r="U16" s="615">
        <f t="shared" si="9"/>
        <v>0</v>
      </c>
      <c r="V16" s="615">
        <f t="shared" si="9"/>
        <v>0</v>
      </c>
      <c r="W16" s="615">
        <f t="shared" si="9"/>
        <v>0</v>
      </c>
      <c r="X16" s="615">
        <f t="shared" si="9"/>
        <v>0</v>
      </c>
      <c r="Y16" s="615">
        <f t="shared" si="9"/>
        <v>0</v>
      </c>
      <c r="Z16" s="615">
        <f t="shared" si="9"/>
        <v>0</v>
      </c>
      <c r="AA16" s="615">
        <f t="shared" si="9"/>
        <v>0</v>
      </c>
      <c r="AB16" s="615">
        <f t="shared" si="9"/>
        <v>0</v>
      </c>
      <c r="AC16" s="615">
        <f t="shared" si="9"/>
        <v>0</v>
      </c>
      <c r="AD16" s="615">
        <f t="shared" si="9"/>
        <v>0</v>
      </c>
      <c r="AE16" s="5"/>
      <c r="AF16" s="27"/>
      <c r="AG16" s="27"/>
      <c r="AH16" s="27"/>
      <c r="AI16" s="27"/>
      <c r="AJ16" s="27"/>
      <c r="AK16" s="27"/>
    </row>
    <row r="17" spans="1:37" ht="24" customHeight="1">
      <c r="A17" s="792"/>
      <c r="B17" s="617">
        <f t="shared" si="7"/>
        <v>17</v>
      </c>
      <c r="C17" s="153" t="s">
        <v>121</v>
      </c>
      <c r="D17" s="154"/>
      <c r="E17" s="155" t="s">
        <v>121</v>
      </c>
      <c r="F17" s="147" t="s">
        <v>123</v>
      </c>
      <c r="G17" s="508"/>
      <c r="H17" s="58">
        <f>G17</f>
        <v>0</v>
      </c>
      <c r="I17" s="58">
        <f t="shared" si="8"/>
        <v>0</v>
      </c>
      <c r="J17" s="58">
        <f t="shared" si="8"/>
        <v>0</v>
      </c>
      <c r="K17" s="58">
        <f t="shared" si="8"/>
        <v>0</v>
      </c>
      <c r="L17" s="58">
        <f t="shared" si="8"/>
        <v>0</v>
      </c>
      <c r="M17" s="58">
        <f t="shared" si="8"/>
        <v>0</v>
      </c>
      <c r="N17" s="58">
        <f t="shared" si="8"/>
        <v>0</v>
      </c>
      <c r="O17" s="58">
        <f t="shared" si="8"/>
        <v>0</v>
      </c>
      <c r="P17" s="58">
        <f t="shared" si="8"/>
        <v>0</v>
      </c>
      <c r="Q17" s="58">
        <f t="shared" si="8"/>
        <v>0</v>
      </c>
      <c r="R17" s="58">
        <f t="shared" si="8"/>
        <v>0</v>
      </c>
      <c r="S17" s="615">
        <f t="shared" si="10"/>
        <v>0</v>
      </c>
      <c r="T17" s="615">
        <f t="shared" si="9"/>
        <v>0</v>
      </c>
      <c r="U17" s="615">
        <f t="shared" si="9"/>
        <v>0</v>
      </c>
      <c r="V17" s="615">
        <f t="shared" si="9"/>
        <v>0</v>
      </c>
      <c r="W17" s="615">
        <f t="shared" si="9"/>
        <v>0</v>
      </c>
      <c r="X17" s="615">
        <f t="shared" si="9"/>
        <v>0</v>
      </c>
      <c r="Y17" s="615">
        <f t="shared" si="9"/>
        <v>0</v>
      </c>
      <c r="Z17" s="615">
        <f t="shared" si="9"/>
        <v>0</v>
      </c>
      <c r="AA17" s="615">
        <f t="shared" si="9"/>
        <v>0</v>
      </c>
      <c r="AB17" s="615">
        <f t="shared" si="9"/>
        <v>0</v>
      </c>
      <c r="AC17" s="615">
        <f t="shared" si="9"/>
        <v>0</v>
      </c>
      <c r="AD17" s="615">
        <f t="shared" si="9"/>
        <v>0</v>
      </c>
      <c r="AF17" s="27" t="s">
        <v>260</v>
      </c>
      <c r="AG17" s="27"/>
      <c r="AH17" s="27"/>
      <c r="AI17" s="27"/>
      <c r="AJ17" s="27"/>
      <c r="AK17" s="27"/>
    </row>
    <row r="18" spans="1:37" ht="24" customHeight="1">
      <c r="A18" s="792"/>
      <c r="B18" s="617">
        <f t="shared" si="7"/>
        <v>18</v>
      </c>
      <c r="C18" s="153" t="s">
        <v>121</v>
      </c>
      <c r="D18" s="154"/>
      <c r="E18" s="155" t="s">
        <v>121</v>
      </c>
      <c r="F18" s="147" t="s">
        <v>124</v>
      </c>
      <c r="G18" s="508"/>
      <c r="H18" s="58">
        <f t="shared" ref="H18:R25" si="11">G18</f>
        <v>0</v>
      </c>
      <c r="I18" s="58">
        <f t="shared" si="11"/>
        <v>0</v>
      </c>
      <c r="J18" s="58">
        <f t="shared" si="11"/>
        <v>0</v>
      </c>
      <c r="K18" s="58">
        <f t="shared" si="11"/>
        <v>0</v>
      </c>
      <c r="L18" s="58">
        <f t="shared" si="11"/>
        <v>0</v>
      </c>
      <c r="M18" s="58">
        <f t="shared" si="11"/>
        <v>0</v>
      </c>
      <c r="N18" s="58">
        <f t="shared" si="11"/>
        <v>0</v>
      </c>
      <c r="O18" s="58">
        <f t="shared" si="11"/>
        <v>0</v>
      </c>
      <c r="P18" s="58">
        <f t="shared" si="11"/>
        <v>0</v>
      </c>
      <c r="Q18" s="58">
        <f t="shared" si="11"/>
        <v>0</v>
      </c>
      <c r="R18" s="58">
        <f t="shared" si="11"/>
        <v>0</v>
      </c>
      <c r="S18" s="615">
        <f t="shared" si="10"/>
        <v>0</v>
      </c>
      <c r="T18" s="615">
        <f t="shared" si="9"/>
        <v>0</v>
      </c>
      <c r="U18" s="615">
        <f t="shared" si="9"/>
        <v>0</v>
      </c>
      <c r="V18" s="615">
        <f t="shared" si="9"/>
        <v>0</v>
      </c>
      <c r="W18" s="615">
        <f t="shared" si="9"/>
        <v>0</v>
      </c>
      <c r="X18" s="615">
        <f t="shared" si="9"/>
        <v>0</v>
      </c>
      <c r="Y18" s="615">
        <f t="shared" si="9"/>
        <v>0</v>
      </c>
      <c r="Z18" s="615">
        <f t="shared" si="9"/>
        <v>0</v>
      </c>
      <c r="AA18" s="615">
        <f t="shared" si="9"/>
        <v>0</v>
      </c>
      <c r="AB18" s="615">
        <f t="shared" si="9"/>
        <v>0</v>
      </c>
      <c r="AC18" s="615">
        <f t="shared" si="9"/>
        <v>0</v>
      </c>
      <c r="AD18" s="615">
        <f t="shared" si="9"/>
        <v>0</v>
      </c>
      <c r="AF18" s="27" t="s">
        <v>283</v>
      </c>
      <c r="AG18" s="27"/>
      <c r="AH18" s="27"/>
      <c r="AI18" s="27"/>
      <c r="AJ18" s="27"/>
      <c r="AK18" s="27"/>
    </row>
    <row r="19" spans="1:37" ht="24" customHeight="1">
      <c r="A19" s="792"/>
      <c r="B19" s="617">
        <f t="shared" si="7"/>
        <v>19</v>
      </c>
      <c r="C19" s="153" t="s">
        <v>121</v>
      </c>
      <c r="D19" s="154"/>
      <c r="E19" s="155" t="s">
        <v>121</v>
      </c>
      <c r="F19" s="147" t="s">
        <v>125</v>
      </c>
      <c r="G19" s="508"/>
      <c r="H19" s="58">
        <f>G19</f>
        <v>0</v>
      </c>
      <c r="I19" s="58">
        <f t="shared" si="11"/>
        <v>0</v>
      </c>
      <c r="J19" s="58">
        <f t="shared" si="11"/>
        <v>0</v>
      </c>
      <c r="K19" s="58">
        <f t="shared" si="11"/>
        <v>0</v>
      </c>
      <c r="L19" s="58">
        <f t="shared" si="11"/>
        <v>0</v>
      </c>
      <c r="M19" s="58">
        <f t="shared" si="11"/>
        <v>0</v>
      </c>
      <c r="N19" s="58">
        <f t="shared" si="11"/>
        <v>0</v>
      </c>
      <c r="O19" s="58">
        <f t="shared" si="11"/>
        <v>0</v>
      </c>
      <c r="P19" s="58">
        <f t="shared" si="11"/>
        <v>0</v>
      </c>
      <c r="Q19" s="58">
        <f t="shared" si="11"/>
        <v>0</v>
      </c>
      <c r="R19" s="58">
        <f t="shared" si="11"/>
        <v>0</v>
      </c>
      <c r="S19" s="615">
        <f t="shared" si="10"/>
        <v>0</v>
      </c>
      <c r="T19" s="615">
        <f t="shared" si="9"/>
        <v>0</v>
      </c>
      <c r="U19" s="615">
        <f t="shared" si="9"/>
        <v>0</v>
      </c>
      <c r="V19" s="615">
        <f t="shared" si="9"/>
        <v>0</v>
      </c>
      <c r="W19" s="615">
        <f t="shared" si="9"/>
        <v>0</v>
      </c>
      <c r="X19" s="615">
        <f t="shared" si="9"/>
        <v>0</v>
      </c>
      <c r="Y19" s="615">
        <f t="shared" si="9"/>
        <v>0</v>
      </c>
      <c r="Z19" s="615">
        <f t="shared" si="9"/>
        <v>0</v>
      </c>
      <c r="AA19" s="615">
        <f t="shared" si="9"/>
        <v>0</v>
      </c>
      <c r="AB19" s="615">
        <f t="shared" si="9"/>
        <v>0</v>
      </c>
      <c r="AC19" s="615">
        <f t="shared" si="9"/>
        <v>0</v>
      </c>
      <c r="AD19" s="615">
        <f t="shared" si="9"/>
        <v>0</v>
      </c>
      <c r="AF19" s="27"/>
      <c r="AG19" s="27"/>
      <c r="AH19" s="27"/>
      <c r="AI19" s="27"/>
      <c r="AJ19" s="27"/>
      <c r="AK19" s="27"/>
    </row>
    <row r="20" spans="1:37" ht="24" customHeight="1">
      <c r="A20" s="792"/>
      <c r="B20" s="617">
        <f t="shared" si="7"/>
        <v>20</v>
      </c>
      <c r="C20" s="153" t="s">
        <v>121</v>
      </c>
      <c r="D20" s="154" t="s">
        <v>121</v>
      </c>
      <c r="E20" s="155" t="s">
        <v>121</v>
      </c>
      <c r="F20" s="147" t="s">
        <v>122</v>
      </c>
      <c r="G20" s="508"/>
      <c r="H20" s="58">
        <f t="shared" si="11"/>
        <v>0</v>
      </c>
      <c r="I20" s="58">
        <f t="shared" si="11"/>
        <v>0</v>
      </c>
      <c r="J20" s="58">
        <f t="shared" si="11"/>
        <v>0</v>
      </c>
      <c r="K20" s="58">
        <f t="shared" si="11"/>
        <v>0</v>
      </c>
      <c r="L20" s="58">
        <f t="shared" si="11"/>
        <v>0</v>
      </c>
      <c r="M20" s="58">
        <f t="shared" si="11"/>
        <v>0</v>
      </c>
      <c r="N20" s="58">
        <f t="shared" si="11"/>
        <v>0</v>
      </c>
      <c r="O20" s="58">
        <f t="shared" si="11"/>
        <v>0</v>
      </c>
      <c r="P20" s="58">
        <f t="shared" si="11"/>
        <v>0</v>
      </c>
      <c r="Q20" s="58">
        <f t="shared" si="11"/>
        <v>0</v>
      </c>
      <c r="R20" s="58">
        <f t="shared" si="11"/>
        <v>0</v>
      </c>
      <c r="S20" s="615">
        <f t="shared" si="10"/>
        <v>0</v>
      </c>
      <c r="T20" s="615">
        <f t="shared" si="9"/>
        <v>0</v>
      </c>
      <c r="U20" s="615">
        <f t="shared" si="9"/>
        <v>0</v>
      </c>
      <c r="V20" s="615">
        <f t="shared" si="9"/>
        <v>0</v>
      </c>
      <c r="W20" s="615">
        <f t="shared" si="9"/>
        <v>0</v>
      </c>
      <c r="X20" s="615">
        <f t="shared" si="9"/>
        <v>0</v>
      </c>
      <c r="Y20" s="615">
        <f t="shared" si="9"/>
        <v>0</v>
      </c>
      <c r="Z20" s="615">
        <f t="shared" si="9"/>
        <v>0</v>
      </c>
      <c r="AA20" s="615">
        <f t="shared" si="9"/>
        <v>0</v>
      </c>
      <c r="AB20" s="615">
        <f t="shared" si="9"/>
        <v>0</v>
      </c>
      <c r="AC20" s="615">
        <f t="shared" si="9"/>
        <v>0</v>
      </c>
      <c r="AD20" s="615">
        <f t="shared" si="9"/>
        <v>0</v>
      </c>
      <c r="AF20" s="27"/>
      <c r="AG20" s="27"/>
      <c r="AH20" s="27"/>
      <c r="AI20" s="27"/>
      <c r="AJ20" s="27"/>
      <c r="AK20" s="27"/>
    </row>
    <row r="21" spans="1:37" ht="24" customHeight="1">
      <c r="A21" s="792"/>
      <c r="B21" s="617">
        <f t="shared" si="7"/>
        <v>21</v>
      </c>
      <c r="C21" s="153" t="s">
        <v>121</v>
      </c>
      <c r="D21" s="154" t="s">
        <v>121</v>
      </c>
      <c r="E21" s="155" t="s">
        <v>121</v>
      </c>
      <c r="F21" s="147" t="s">
        <v>126</v>
      </c>
      <c r="G21" s="508"/>
      <c r="H21" s="58">
        <f t="shared" si="11"/>
        <v>0</v>
      </c>
      <c r="I21" s="58">
        <f t="shared" si="11"/>
        <v>0</v>
      </c>
      <c r="J21" s="58">
        <f t="shared" si="11"/>
        <v>0</v>
      </c>
      <c r="K21" s="58">
        <f t="shared" si="11"/>
        <v>0</v>
      </c>
      <c r="L21" s="58">
        <f t="shared" si="11"/>
        <v>0</v>
      </c>
      <c r="M21" s="58">
        <f t="shared" si="11"/>
        <v>0</v>
      </c>
      <c r="N21" s="58">
        <f t="shared" si="11"/>
        <v>0</v>
      </c>
      <c r="O21" s="58">
        <f t="shared" si="11"/>
        <v>0</v>
      </c>
      <c r="P21" s="58">
        <f t="shared" si="11"/>
        <v>0</v>
      </c>
      <c r="Q21" s="58">
        <f t="shared" si="11"/>
        <v>0</v>
      </c>
      <c r="R21" s="58">
        <f t="shared" si="11"/>
        <v>0</v>
      </c>
      <c r="S21" s="615">
        <f t="shared" si="10"/>
        <v>0</v>
      </c>
      <c r="T21" s="615">
        <f t="shared" si="9"/>
        <v>0</v>
      </c>
      <c r="U21" s="615">
        <f t="shared" si="9"/>
        <v>0</v>
      </c>
      <c r="V21" s="615">
        <f t="shared" si="9"/>
        <v>0</v>
      </c>
      <c r="W21" s="615">
        <f t="shared" si="9"/>
        <v>0</v>
      </c>
      <c r="X21" s="615">
        <f t="shared" si="9"/>
        <v>0</v>
      </c>
      <c r="Y21" s="615">
        <f t="shared" si="9"/>
        <v>0</v>
      </c>
      <c r="Z21" s="615">
        <f t="shared" si="9"/>
        <v>0</v>
      </c>
      <c r="AA21" s="615">
        <f t="shared" si="9"/>
        <v>0</v>
      </c>
      <c r="AB21" s="615">
        <f t="shared" si="9"/>
        <v>0</v>
      </c>
      <c r="AC21" s="615">
        <f t="shared" si="9"/>
        <v>0</v>
      </c>
      <c r="AD21" s="615">
        <f t="shared" si="9"/>
        <v>0</v>
      </c>
      <c r="AF21" s="27"/>
      <c r="AG21" s="27"/>
      <c r="AH21" s="27"/>
      <c r="AI21" s="27"/>
      <c r="AJ21" s="27"/>
      <c r="AK21" s="27"/>
    </row>
    <row r="22" spans="1:37" ht="24" customHeight="1">
      <c r="A22" s="792"/>
      <c r="B22" s="617">
        <f t="shared" si="7"/>
        <v>22</v>
      </c>
      <c r="C22" s="153" t="s">
        <v>121</v>
      </c>
      <c r="D22" s="154" t="s">
        <v>121</v>
      </c>
      <c r="E22" s="155" t="s">
        <v>121</v>
      </c>
      <c r="F22" s="147" t="s">
        <v>127</v>
      </c>
      <c r="G22" s="508"/>
      <c r="H22" s="58">
        <f t="shared" si="11"/>
        <v>0</v>
      </c>
      <c r="I22" s="58">
        <f t="shared" si="11"/>
        <v>0</v>
      </c>
      <c r="J22" s="58">
        <f t="shared" si="11"/>
        <v>0</v>
      </c>
      <c r="K22" s="58">
        <f t="shared" si="11"/>
        <v>0</v>
      </c>
      <c r="L22" s="58">
        <f t="shared" si="11"/>
        <v>0</v>
      </c>
      <c r="M22" s="58">
        <f t="shared" si="11"/>
        <v>0</v>
      </c>
      <c r="N22" s="58">
        <f t="shared" si="11"/>
        <v>0</v>
      </c>
      <c r="O22" s="58">
        <f t="shared" si="11"/>
        <v>0</v>
      </c>
      <c r="P22" s="58">
        <f t="shared" si="11"/>
        <v>0</v>
      </c>
      <c r="Q22" s="58">
        <f t="shared" si="11"/>
        <v>0</v>
      </c>
      <c r="R22" s="58">
        <f t="shared" si="11"/>
        <v>0</v>
      </c>
      <c r="S22" s="615">
        <f t="shared" si="10"/>
        <v>0</v>
      </c>
      <c r="T22" s="615">
        <f t="shared" si="9"/>
        <v>0</v>
      </c>
      <c r="U22" s="615">
        <f t="shared" si="9"/>
        <v>0</v>
      </c>
      <c r="V22" s="615">
        <f t="shared" si="9"/>
        <v>0</v>
      </c>
      <c r="W22" s="615">
        <f t="shared" si="9"/>
        <v>0</v>
      </c>
      <c r="X22" s="615">
        <f t="shared" si="9"/>
        <v>0</v>
      </c>
      <c r="Y22" s="615">
        <f t="shared" si="9"/>
        <v>0</v>
      </c>
      <c r="Z22" s="615">
        <f t="shared" si="9"/>
        <v>0</v>
      </c>
      <c r="AA22" s="615">
        <f t="shared" si="9"/>
        <v>0</v>
      </c>
      <c r="AB22" s="615">
        <f t="shared" si="9"/>
        <v>0</v>
      </c>
      <c r="AC22" s="615">
        <f t="shared" si="9"/>
        <v>0</v>
      </c>
      <c r="AD22" s="615">
        <f t="shared" si="9"/>
        <v>0</v>
      </c>
      <c r="AF22" s="27"/>
      <c r="AG22" s="27"/>
      <c r="AH22" s="27"/>
      <c r="AI22" s="27"/>
      <c r="AJ22" s="27"/>
      <c r="AK22" s="27"/>
    </row>
    <row r="23" spans="1:37" ht="24" customHeight="1">
      <c r="A23" s="792"/>
      <c r="B23" s="617">
        <f t="shared" si="7"/>
        <v>23</v>
      </c>
      <c r="C23" s="153" t="s">
        <v>121</v>
      </c>
      <c r="D23" s="154" t="s">
        <v>121</v>
      </c>
      <c r="E23" s="155" t="s">
        <v>121</v>
      </c>
      <c r="F23" s="426" t="s">
        <v>128</v>
      </c>
      <c r="G23" s="508"/>
      <c r="H23" s="58">
        <f t="shared" si="11"/>
        <v>0</v>
      </c>
      <c r="I23" s="58">
        <f t="shared" si="11"/>
        <v>0</v>
      </c>
      <c r="J23" s="58">
        <f t="shared" si="11"/>
        <v>0</v>
      </c>
      <c r="K23" s="58">
        <f t="shared" si="11"/>
        <v>0</v>
      </c>
      <c r="L23" s="58">
        <f t="shared" si="11"/>
        <v>0</v>
      </c>
      <c r="M23" s="58">
        <f t="shared" si="11"/>
        <v>0</v>
      </c>
      <c r="N23" s="58">
        <f t="shared" si="11"/>
        <v>0</v>
      </c>
      <c r="O23" s="58">
        <f t="shared" si="11"/>
        <v>0</v>
      </c>
      <c r="P23" s="58">
        <f t="shared" si="11"/>
        <v>0</v>
      </c>
      <c r="Q23" s="58">
        <f t="shared" si="11"/>
        <v>0</v>
      </c>
      <c r="R23" s="58">
        <f t="shared" si="11"/>
        <v>0</v>
      </c>
      <c r="S23" s="615">
        <f t="shared" si="10"/>
        <v>0</v>
      </c>
      <c r="T23" s="615">
        <f t="shared" si="9"/>
        <v>0</v>
      </c>
      <c r="U23" s="615">
        <f t="shared" si="9"/>
        <v>0</v>
      </c>
      <c r="V23" s="615">
        <f t="shared" si="9"/>
        <v>0</v>
      </c>
      <c r="W23" s="615">
        <f t="shared" si="9"/>
        <v>0</v>
      </c>
      <c r="X23" s="615">
        <f t="shared" si="9"/>
        <v>0</v>
      </c>
      <c r="Y23" s="615">
        <f t="shared" si="9"/>
        <v>0</v>
      </c>
      <c r="Z23" s="615">
        <f t="shared" si="9"/>
        <v>0</v>
      </c>
      <c r="AA23" s="615">
        <f t="shared" si="9"/>
        <v>0</v>
      </c>
      <c r="AB23" s="615">
        <f t="shared" si="9"/>
        <v>0</v>
      </c>
      <c r="AC23" s="615">
        <f t="shared" si="9"/>
        <v>0</v>
      </c>
      <c r="AD23" s="615">
        <f t="shared" si="9"/>
        <v>0</v>
      </c>
      <c r="AE23" s="4"/>
      <c r="AF23" s="27"/>
      <c r="AG23" s="27"/>
      <c r="AH23" s="27"/>
      <c r="AI23" s="27"/>
      <c r="AJ23" s="27"/>
      <c r="AK23" s="27"/>
    </row>
    <row r="24" spans="1:37" ht="24" customHeight="1">
      <c r="A24" s="792"/>
      <c r="B24" s="617">
        <f t="shared" si="7"/>
        <v>24</v>
      </c>
      <c r="C24" s="165"/>
      <c r="D24" s="166"/>
      <c r="E24" s="167"/>
      <c r="F24" s="427" t="s">
        <v>145</v>
      </c>
      <c r="G24" s="508"/>
      <c r="H24" s="58">
        <f t="shared" si="11"/>
        <v>0</v>
      </c>
      <c r="I24" s="58">
        <f t="shared" si="11"/>
        <v>0</v>
      </c>
      <c r="J24" s="58">
        <f t="shared" si="11"/>
        <v>0</v>
      </c>
      <c r="K24" s="58">
        <f t="shared" si="11"/>
        <v>0</v>
      </c>
      <c r="L24" s="58">
        <f t="shared" si="11"/>
        <v>0</v>
      </c>
      <c r="M24" s="58">
        <f t="shared" si="11"/>
        <v>0</v>
      </c>
      <c r="N24" s="58">
        <f t="shared" si="11"/>
        <v>0</v>
      </c>
      <c r="O24" s="58">
        <f t="shared" si="11"/>
        <v>0</v>
      </c>
      <c r="P24" s="58">
        <f t="shared" si="11"/>
        <v>0</v>
      </c>
      <c r="Q24" s="58">
        <f t="shared" si="11"/>
        <v>0</v>
      </c>
      <c r="R24" s="58">
        <f t="shared" si="11"/>
        <v>0</v>
      </c>
      <c r="S24" s="615">
        <f t="shared" si="10"/>
        <v>0</v>
      </c>
      <c r="T24" s="615">
        <f t="shared" si="9"/>
        <v>0</v>
      </c>
      <c r="U24" s="615">
        <f t="shared" si="9"/>
        <v>0</v>
      </c>
      <c r="V24" s="615">
        <f t="shared" si="9"/>
        <v>0</v>
      </c>
      <c r="W24" s="615">
        <f t="shared" si="9"/>
        <v>0</v>
      </c>
      <c r="X24" s="615">
        <f t="shared" si="9"/>
        <v>0</v>
      </c>
      <c r="Y24" s="615">
        <f t="shared" si="9"/>
        <v>0</v>
      </c>
      <c r="Z24" s="615">
        <f t="shared" si="9"/>
        <v>0</v>
      </c>
      <c r="AA24" s="615">
        <f t="shared" si="9"/>
        <v>0</v>
      </c>
      <c r="AB24" s="615">
        <f t="shared" si="9"/>
        <v>0</v>
      </c>
      <c r="AC24" s="615">
        <f t="shared" si="9"/>
        <v>0</v>
      </c>
      <c r="AD24" s="615">
        <f t="shared" si="9"/>
        <v>0</v>
      </c>
      <c r="AE24" s="4" t="s">
        <v>151</v>
      </c>
      <c r="AF24" s="27"/>
      <c r="AG24" s="27"/>
      <c r="AH24" s="27"/>
      <c r="AI24" s="27"/>
      <c r="AJ24" s="27"/>
      <c r="AK24" s="27"/>
    </row>
    <row r="25" spans="1:37" ht="28" customHeight="1">
      <c r="A25" s="792"/>
      <c r="B25" s="617">
        <f t="shared" si="7"/>
        <v>25</v>
      </c>
      <c r="C25" s="162"/>
      <c r="D25" s="157"/>
      <c r="E25" s="158" t="s">
        <v>121</v>
      </c>
      <c r="F25" s="648" t="s">
        <v>287</v>
      </c>
      <c r="G25" s="509"/>
      <c r="H25" s="59">
        <f>G25</f>
        <v>0</v>
      </c>
      <c r="I25" s="59">
        <f t="shared" si="11"/>
        <v>0</v>
      </c>
      <c r="J25" s="59">
        <f t="shared" si="11"/>
        <v>0</v>
      </c>
      <c r="K25" s="59">
        <f t="shared" si="11"/>
        <v>0</v>
      </c>
      <c r="L25" s="59">
        <f t="shared" si="11"/>
        <v>0</v>
      </c>
      <c r="M25" s="59">
        <f t="shared" si="11"/>
        <v>0</v>
      </c>
      <c r="N25" s="59">
        <f t="shared" si="11"/>
        <v>0</v>
      </c>
      <c r="O25" s="59">
        <f>N25</f>
        <v>0</v>
      </c>
      <c r="P25" s="59">
        <f t="shared" si="11"/>
        <v>0</v>
      </c>
      <c r="Q25" s="59">
        <f t="shared" si="11"/>
        <v>0</v>
      </c>
      <c r="R25" s="59">
        <f t="shared" si="11"/>
        <v>0</v>
      </c>
      <c r="S25" s="615">
        <f t="shared" si="10"/>
        <v>0</v>
      </c>
      <c r="T25" s="615">
        <f t="shared" si="9"/>
        <v>0</v>
      </c>
      <c r="U25" s="615">
        <f t="shared" si="9"/>
        <v>0</v>
      </c>
      <c r="V25" s="615">
        <f t="shared" si="9"/>
        <v>0</v>
      </c>
      <c r="W25" s="615">
        <f t="shared" si="9"/>
        <v>0</v>
      </c>
      <c r="X25" s="615">
        <f t="shared" si="9"/>
        <v>0</v>
      </c>
      <c r="Y25" s="615">
        <f t="shared" si="9"/>
        <v>0</v>
      </c>
      <c r="Z25" s="615">
        <f t="shared" si="9"/>
        <v>0</v>
      </c>
      <c r="AA25" s="615">
        <f t="shared" si="9"/>
        <v>0</v>
      </c>
      <c r="AB25" s="615">
        <f t="shared" si="9"/>
        <v>0</v>
      </c>
      <c r="AC25" s="615">
        <f t="shared" si="9"/>
        <v>0</v>
      </c>
      <c r="AD25" s="615">
        <f t="shared" si="9"/>
        <v>0</v>
      </c>
      <c r="AE25" s="45" t="s">
        <v>50</v>
      </c>
      <c r="AF25" s="27"/>
      <c r="AG25" s="27"/>
      <c r="AH25" s="27"/>
      <c r="AI25" s="27"/>
      <c r="AJ25" s="27"/>
      <c r="AK25" s="27"/>
    </row>
    <row r="26" spans="1:37" ht="14" customHeight="1">
      <c r="A26" s="792"/>
      <c r="B26" s="617">
        <f t="shared" si="7"/>
        <v>26</v>
      </c>
      <c r="C26" s="162"/>
      <c r="D26" s="163"/>
      <c r="E26" s="164"/>
      <c r="F26" s="428" t="s">
        <v>71</v>
      </c>
      <c r="G26" s="210">
        <v>2</v>
      </c>
      <c r="H26" s="211">
        <f>G26</f>
        <v>2</v>
      </c>
      <c r="I26" s="211">
        <v>5</v>
      </c>
      <c r="J26" s="211"/>
      <c r="K26" s="211"/>
      <c r="L26" s="211"/>
      <c r="M26" s="211">
        <v>5</v>
      </c>
      <c r="N26" s="211"/>
      <c r="O26" s="211"/>
      <c r="P26" s="395"/>
      <c r="Q26" s="211"/>
      <c r="R26" s="211">
        <v>15</v>
      </c>
      <c r="S26" s="615">
        <f>G26</f>
        <v>2</v>
      </c>
      <c r="T26" s="615">
        <f t="shared" ref="T26:AD41" si="12">H26</f>
        <v>2</v>
      </c>
      <c r="U26" s="615">
        <f t="shared" si="12"/>
        <v>5</v>
      </c>
      <c r="V26" s="615">
        <f t="shared" si="12"/>
        <v>0</v>
      </c>
      <c r="W26" s="615">
        <f t="shared" si="12"/>
        <v>0</v>
      </c>
      <c r="X26" s="615">
        <f t="shared" si="12"/>
        <v>0</v>
      </c>
      <c r="Y26" s="615">
        <f t="shared" si="12"/>
        <v>5</v>
      </c>
      <c r="Z26" s="615">
        <f t="shared" si="12"/>
        <v>0</v>
      </c>
      <c r="AA26" s="615">
        <f t="shared" si="12"/>
        <v>0</v>
      </c>
      <c r="AB26" s="615">
        <f t="shared" si="12"/>
        <v>0</v>
      </c>
      <c r="AC26" s="615">
        <f t="shared" si="12"/>
        <v>0</v>
      </c>
      <c r="AD26" s="615">
        <f t="shared" si="12"/>
        <v>15</v>
      </c>
      <c r="AE26" s="2" t="s">
        <v>135</v>
      </c>
      <c r="AF26" s="27"/>
      <c r="AG26" s="27"/>
      <c r="AH26" s="27"/>
      <c r="AI26" s="27"/>
      <c r="AJ26" s="27"/>
      <c r="AK26" s="27"/>
    </row>
    <row r="27" spans="1:37" ht="27" customHeight="1">
      <c r="A27" s="792"/>
      <c r="B27" s="617">
        <f t="shared" si="7"/>
        <v>27</v>
      </c>
      <c r="C27" s="222"/>
      <c r="D27" s="223"/>
      <c r="E27" s="224"/>
      <c r="F27" s="429" t="s">
        <v>144</v>
      </c>
      <c r="G27" s="212"/>
      <c r="H27" s="213">
        <f>G27</f>
        <v>0</v>
      </c>
      <c r="I27" s="213"/>
      <c r="J27" s="213"/>
      <c r="K27" s="213"/>
      <c r="L27" s="213"/>
      <c r="M27" s="213"/>
      <c r="N27" s="213"/>
      <c r="O27" s="213"/>
      <c r="P27" s="182"/>
      <c r="Q27" s="182"/>
      <c r="R27" s="182">
        <v>0</v>
      </c>
      <c r="S27" s="615">
        <f t="shared" si="10"/>
        <v>0</v>
      </c>
      <c r="T27" s="615">
        <f t="shared" si="12"/>
        <v>0</v>
      </c>
      <c r="U27" s="615">
        <f t="shared" si="12"/>
        <v>0</v>
      </c>
      <c r="V27" s="615">
        <f t="shared" si="12"/>
        <v>0</v>
      </c>
      <c r="W27" s="615">
        <f t="shared" si="12"/>
        <v>0</v>
      </c>
      <c r="X27" s="615">
        <f t="shared" si="12"/>
        <v>0</v>
      </c>
      <c r="Y27" s="615">
        <f t="shared" si="12"/>
        <v>0</v>
      </c>
      <c r="Z27" s="615">
        <f t="shared" si="12"/>
        <v>0</v>
      </c>
      <c r="AA27" s="615">
        <f t="shared" si="12"/>
        <v>0</v>
      </c>
      <c r="AB27" s="615">
        <f t="shared" si="12"/>
        <v>0</v>
      </c>
      <c r="AC27" s="615">
        <f t="shared" si="12"/>
        <v>0</v>
      </c>
      <c r="AD27" s="615">
        <f t="shared" si="12"/>
        <v>0</v>
      </c>
      <c r="AE27" s="4" t="s">
        <v>132</v>
      </c>
      <c r="AF27" s="27"/>
      <c r="AG27" s="27"/>
      <c r="AH27" s="27"/>
      <c r="AI27" s="27"/>
      <c r="AJ27" s="27"/>
      <c r="AK27" s="27"/>
    </row>
    <row r="28" spans="1:37" ht="28" customHeight="1">
      <c r="A28" s="792"/>
      <c r="B28" s="617">
        <f t="shared" si="7"/>
        <v>28</v>
      </c>
      <c r="C28" s="165"/>
      <c r="D28" s="166"/>
      <c r="E28" s="167"/>
      <c r="F28" s="430" t="s">
        <v>272</v>
      </c>
      <c r="G28" s="527"/>
      <c r="H28" s="527"/>
      <c r="I28" s="527"/>
      <c r="J28" s="527"/>
      <c r="K28" s="527"/>
      <c r="L28" s="527"/>
      <c r="M28" s="527"/>
      <c r="N28" s="527"/>
      <c r="O28" s="527"/>
      <c r="P28" s="527"/>
      <c r="Q28" s="527"/>
      <c r="R28" s="527"/>
      <c r="S28" s="615">
        <f t="shared" si="10"/>
        <v>0</v>
      </c>
      <c r="T28" s="615">
        <f t="shared" si="12"/>
        <v>0</v>
      </c>
      <c r="U28" s="615">
        <f t="shared" si="12"/>
        <v>0</v>
      </c>
      <c r="V28" s="615">
        <f t="shared" si="12"/>
        <v>0</v>
      </c>
      <c r="W28" s="615">
        <f t="shared" si="12"/>
        <v>0</v>
      </c>
      <c r="X28" s="615">
        <f t="shared" si="12"/>
        <v>0</v>
      </c>
      <c r="Y28" s="615">
        <f t="shared" si="12"/>
        <v>0</v>
      </c>
      <c r="Z28" s="615">
        <f t="shared" si="12"/>
        <v>0</v>
      </c>
      <c r="AA28" s="615">
        <f t="shared" si="12"/>
        <v>0</v>
      </c>
      <c r="AB28" s="615">
        <f t="shared" si="12"/>
        <v>0</v>
      </c>
      <c r="AC28" s="615">
        <f t="shared" si="12"/>
        <v>0</v>
      </c>
      <c r="AD28" s="615">
        <f t="shared" si="12"/>
        <v>0</v>
      </c>
      <c r="AE28" s="47" t="s">
        <v>152</v>
      </c>
      <c r="AF28" s="27"/>
      <c r="AG28" s="27"/>
      <c r="AH28" s="27"/>
      <c r="AI28" s="27"/>
      <c r="AJ28" s="27"/>
      <c r="AK28" s="27"/>
    </row>
    <row r="29" spans="1:37" ht="29" customHeight="1">
      <c r="A29" s="792"/>
      <c r="B29" s="617">
        <f t="shared" si="7"/>
        <v>29</v>
      </c>
      <c r="C29" s="165"/>
      <c r="D29" s="166"/>
      <c r="E29" s="167"/>
      <c r="F29" s="431" t="s">
        <v>273</v>
      </c>
      <c r="G29" s="528"/>
      <c r="H29" s="527"/>
      <c r="I29" s="527"/>
      <c r="J29" s="527"/>
      <c r="K29" s="527"/>
      <c r="L29" s="527"/>
      <c r="M29" s="527"/>
      <c r="N29" s="527"/>
      <c r="O29" s="527"/>
      <c r="P29" s="527"/>
      <c r="Q29" s="527"/>
      <c r="R29" s="527"/>
      <c r="S29" s="615">
        <f t="shared" si="10"/>
        <v>0</v>
      </c>
      <c r="T29" s="615">
        <f t="shared" si="12"/>
        <v>0</v>
      </c>
      <c r="U29" s="615">
        <f t="shared" si="12"/>
        <v>0</v>
      </c>
      <c r="V29" s="615">
        <f t="shared" si="12"/>
        <v>0</v>
      </c>
      <c r="W29" s="615">
        <f t="shared" si="12"/>
        <v>0</v>
      </c>
      <c r="X29" s="615">
        <f t="shared" si="12"/>
        <v>0</v>
      </c>
      <c r="Y29" s="615">
        <f t="shared" si="12"/>
        <v>0</v>
      </c>
      <c r="Z29" s="615">
        <f t="shared" si="12"/>
        <v>0</v>
      </c>
      <c r="AA29" s="615">
        <f t="shared" si="12"/>
        <v>0</v>
      </c>
      <c r="AB29" s="615">
        <f t="shared" si="12"/>
        <v>0</v>
      </c>
      <c r="AC29" s="615">
        <f t="shared" si="12"/>
        <v>0</v>
      </c>
      <c r="AD29" s="615">
        <f t="shared" si="12"/>
        <v>0</v>
      </c>
      <c r="AE29" s="44" t="s">
        <v>265</v>
      </c>
      <c r="AF29" s="27"/>
      <c r="AG29" s="27"/>
      <c r="AH29" s="27"/>
      <c r="AI29" s="27"/>
      <c r="AJ29" s="27"/>
      <c r="AK29" s="27"/>
    </row>
    <row r="30" spans="1:37" ht="14" customHeight="1">
      <c r="A30" s="793"/>
      <c r="B30" s="617">
        <f t="shared" si="7"/>
        <v>30</v>
      </c>
      <c r="C30" s="225"/>
      <c r="D30" s="226"/>
      <c r="E30" s="227"/>
      <c r="F30" s="432" t="s">
        <v>67</v>
      </c>
      <c r="G30" s="393"/>
      <c r="H30" s="394"/>
      <c r="I30" s="394"/>
      <c r="J30" s="394"/>
      <c r="K30" s="394"/>
      <c r="L30" s="394"/>
      <c r="M30" s="394"/>
      <c r="N30" s="394"/>
      <c r="O30" s="394"/>
      <c r="P30" s="394"/>
      <c r="Q30" s="394"/>
      <c r="R30" s="394"/>
      <c r="S30" s="615">
        <f t="shared" si="10"/>
        <v>0</v>
      </c>
      <c r="T30" s="615">
        <f t="shared" si="12"/>
        <v>0</v>
      </c>
      <c r="U30" s="615">
        <f t="shared" si="12"/>
        <v>0</v>
      </c>
      <c r="V30" s="615">
        <f t="shared" si="12"/>
        <v>0</v>
      </c>
      <c r="W30" s="615">
        <f t="shared" si="12"/>
        <v>0</v>
      </c>
      <c r="X30" s="615">
        <f t="shared" si="12"/>
        <v>0</v>
      </c>
      <c r="Y30" s="615">
        <f t="shared" si="12"/>
        <v>0</v>
      </c>
      <c r="Z30" s="615">
        <f t="shared" si="12"/>
        <v>0</v>
      </c>
      <c r="AA30" s="615">
        <f t="shared" si="12"/>
        <v>0</v>
      </c>
      <c r="AB30" s="615">
        <f t="shared" si="12"/>
        <v>0</v>
      </c>
      <c r="AC30" s="615">
        <f t="shared" si="12"/>
        <v>0</v>
      </c>
      <c r="AD30" s="615">
        <f t="shared" si="12"/>
        <v>0</v>
      </c>
      <c r="AE30" s="45" t="s">
        <v>239</v>
      </c>
      <c r="AF30" s="27"/>
      <c r="AG30" s="27"/>
      <c r="AH30" s="27"/>
      <c r="AI30" s="27"/>
      <c r="AJ30" s="27"/>
      <c r="AK30" s="27"/>
    </row>
    <row r="31" spans="1:37" ht="14" customHeight="1" thickBot="1">
      <c r="A31" s="794" t="s">
        <v>142</v>
      </c>
      <c r="B31" s="617">
        <f t="shared" si="7"/>
        <v>31</v>
      </c>
      <c r="C31" s="162"/>
      <c r="D31" s="163"/>
      <c r="E31" s="164"/>
      <c r="F31" s="433" t="s">
        <v>178</v>
      </c>
      <c r="G31" s="214"/>
      <c r="H31" s="60">
        <f t="shared" ref="H31:R32" si="13">G31</f>
        <v>0</v>
      </c>
      <c r="I31" s="60">
        <f t="shared" si="13"/>
        <v>0</v>
      </c>
      <c r="J31" s="60">
        <f t="shared" si="13"/>
        <v>0</v>
      </c>
      <c r="K31" s="60">
        <f t="shared" si="13"/>
        <v>0</v>
      </c>
      <c r="L31" s="512">
        <f t="shared" si="13"/>
        <v>0</v>
      </c>
      <c r="M31" s="60">
        <f t="shared" si="13"/>
        <v>0</v>
      </c>
      <c r="N31" s="60">
        <f t="shared" si="13"/>
        <v>0</v>
      </c>
      <c r="O31" s="60">
        <f t="shared" si="13"/>
        <v>0</v>
      </c>
      <c r="P31" s="60">
        <f t="shared" si="13"/>
        <v>0</v>
      </c>
      <c r="Q31" s="60">
        <f t="shared" si="13"/>
        <v>0</v>
      </c>
      <c r="R31" s="60">
        <f t="shared" si="13"/>
        <v>0</v>
      </c>
      <c r="S31" s="615">
        <f t="shared" si="10"/>
        <v>0</v>
      </c>
      <c r="T31" s="615">
        <f t="shared" si="12"/>
        <v>0</v>
      </c>
      <c r="U31" s="615">
        <f t="shared" si="12"/>
        <v>0</v>
      </c>
      <c r="V31" s="615">
        <f t="shared" si="12"/>
        <v>0</v>
      </c>
      <c r="W31" s="615">
        <f t="shared" si="12"/>
        <v>0</v>
      </c>
      <c r="X31" s="615">
        <f t="shared" si="12"/>
        <v>0</v>
      </c>
      <c r="Y31" s="615">
        <f t="shared" si="12"/>
        <v>0</v>
      </c>
      <c r="Z31" s="615">
        <f t="shared" si="12"/>
        <v>0</v>
      </c>
      <c r="AA31" s="615">
        <f t="shared" si="12"/>
        <v>0</v>
      </c>
      <c r="AB31" s="615">
        <f t="shared" si="12"/>
        <v>0</v>
      </c>
      <c r="AC31" s="615">
        <f t="shared" si="12"/>
        <v>0</v>
      </c>
      <c r="AD31" s="615">
        <f t="shared" si="12"/>
        <v>0</v>
      </c>
      <c r="AE31" s="2" t="s">
        <v>180</v>
      </c>
      <c r="AF31" s="27"/>
      <c r="AG31" s="27"/>
      <c r="AH31" s="27"/>
      <c r="AI31" s="27"/>
      <c r="AJ31" s="27"/>
      <c r="AK31" s="27"/>
    </row>
    <row r="32" spans="1:37" ht="14" customHeight="1">
      <c r="A32" s="794"/>
      <c r="B32" s="617">
        <f t="shared" si="7"/>
        <v>32</v>
      </c>
      <c r="C32" s="795" t="s">
        <v>244</v>
      </c>
      <c r="D32" s="410">
        <f>LEFT($A$1,4)+1</f>
        <v>2025</v>
      </c>
      <c r="E32" s="486">
        <f>LEFT($A$1,4)+2</f>
        <v>2026</v>
      </c>
      <c r="F32" s="432" t="s">
        <v>68</v>
      </c>
      <c r="G32" s="215"/>
      <c r="H32" s="61">
        <f t="shared" si="13"/>
        <v>0</v>
      </c>
      <c r="I32" s="61">
        <f t="shared" si="13"/>
        <v>0</v>
      </c>
      <c r="J32" s="61">
        <f t="shared" si="13"/>
        <v>0</v>
      </c>
      <c r="K32" s="61">
        <f t="shared" si="13"/>
        <v>0</v>
      </c>
      <c r="L32" s="513">
        <f t="shared" si="13"/>
        <v>0</v>
      </c>
      <c r="M32" s="61">
        <f t="shared" si="13"/>
        <v>0</v>
      </c>
      <c r="N32" s="61">
        <f t="shared" si="13"/>
        <v>0</v>
      </c>
      <c r="O32" s="61">
        <f t="shared" si="13"/>
        <v>0</v>
      </c>
      <c r="P32" s="61">
        <f t="shared" si="13"/>
        <v>0</v>
      </c>
      <c r="Q32" s="61">
        <f t="shared" si="13"/>
        <v>0</v>
      </c>
      <c r="R32" s="61">
        <f t="shared" si="13"/>
        <v>0</v>
      </c>
      <c r="S32" s="615">
        <f t="shared" si="10"/>
        <v>0</v>
      </c>
      <c r="T32" s="615">
        <f t="shared" si="12"/>
        <v>0</v>
      </c>
      <c r="U32" s="615">
        <f t="shared" si="12"/>
        <v>0</v>
      </c>
      <c r="V32" s="615">
        <f t="shared" si="12"/>
        <v>0</v>
      </c>
      <c r="W32" s="615">
        <f t="shared" si="12"/>
        <v>0</v>
      </c>
      <c r="X32" s="615">
        <f t="shared" si="12"/>
        <v>0</v>
      </c>
      <c r="Y32" s="615">
        <f t="shared" si="12"/>
        <v>0</v>
      </c>
      <c r="Z32" s="615">
        <f t="shared" si="12"/>
        <v>0</v>
      </c>
      <c r="AA32" s="615">
        <f t="shared" si="12"/>
        <v>0</v>
      </c>
      <c r="AB32" s="615">
        <f t="shared" si="12"/>
        <v>0</v>
      </c>
      <c r="AC32" s="615">
        <f t="shared" si="12"/>
        <v>0</v>
      </c>
      <c r="AD32" s="615">
        <f t="shared" si="12"/>
        <v>0</v>
      </c>
      <c r="AE32" s="45"/>
      <c r="AF32" s="27"/>
      <c r="AG32" s="27"/>
      <c r="AH32" s="27"/>
      <c r="AI32" s="27"/>
      <c r="AJ32" s="27"/>
      <c r="AK32" s="27"/>
    </row>
    <row r="33" spans="1:37" ht="12" customHeight="1">
      <c r="A33" s="183"/>
      <c r="B33" s="617">
        <f t="shared" si="7"/>
        <v>33</v>
      </c>
      <c r="C33" s="796"/>
      <c r="D33" s="411">
        <v>2.23</v>
      </c>
      <c r="E33" s="412"/>
      <c r="F33" s="434" t="s">
        <v>245</v>
      </c>
      <c r="G33" s="189"/>
      <c r="H33" s="189"/>
      <c r="I33" s="190"/>
      <c r="J33" s="190"/>
      <c r="K33" s="190"/>
      <c r="L33" s="190"/>
      <c r="M33" s="190"/>
      <c r="N33" s="190"/>
      <c r="O33" s="190"/>
      <c r="P33" s="190"/>
      <c r="Q33" s="190"/>
      <c r="R33" s="190"/>
      <c r="S33" s="615">
        <f t="shared" si="10"/>
        <v>0</v>
      </c>
      <c r="T33" s="615">
        <f t="shared" si="12"/>
        <v>0</v>
      </c>
      <c r="U33" s="615">
        <f t="shared" si="12"/>
        <v>0</v>
      </c>
      <c r="V33" s="615">
        <f t="shared" si="12"/>
        <v>0</v>
      </c>
      <c r="W33" s="615">
        <f t="shared" si="12"/>
        <v>0</v>
      </c>
      <c r="X33" s="615">
        <f t="shared" si="12"/>
        <v>0</v>
      </c>
      <c r="Y33" s="615">
        <f t="shared" si="12"/>
        <v>0</v>
      </c>
      <c r="Z33" s="615">
        <f t="shared" si="12"/>
        <v>0</v>
      </c>
      <c r="AA33" s="615">
        <f t="shared" si="12"/>
        <v>0</v>
      </c>
      <c r="AB33" s="615">
        <f t="shared" si="12"/>
        <v>0</v>
      </c>
      <c r="AC33" s="615">
        <f t="shared" si="12"/>
        <v>0</v>
      </c>
      <c r="AD33" s="615">
        <f t="shared" si="12"/>
        <v>0</v>
      </c>
      <c r="AE33" s="415"/>
      <c r="AF33" s="27"/>
      <c r="AG33" s="27"/>
      <c r="AH33" s="27"/>
      <c r="AI33" s="27"/>
      <c r="AJ33" s="27"/>
      <c r="AK33" s="27"/>
    </row>
    <row r="34" spans="1:37" ht="12" customHeight="1" thickBot="1">
      <c r="A34" s="183"/>
      <c r="B34" s="617">
        <f t="shared" si="7"/>
        <v>34</v>
      </c>
      <c r="C34" s="797"/>
      <c r="D34" s="413">
        <v>3.81</v>
      </c>
      <c r="E34" s="414"/>
      <c r="F34" s="435" t="s">
        <v>246</v>
      </c>
      <c r="G34" s="191"/>
      <c r="H34" s="191"/>
      <c r="I34" s="192"/>
      <c r="J34" s="192"/>
      <c r="K34" s="192"/>
      <c r="L34" s="192"/>
      <c r="M34" s="192"/>
      <c r="N34" s="192"/>
      <c r="O34" s="192"/>
      <c r="P34" s="192"/>
      <c r="Q34" s="192"/>
      <c r="R34" s="192"/>
      <c r="S34" s="615">
        <f t="shared" si="10"/>
        <v>0</v>
      </c>
      <c r="T34" s="615">
        <f t="shared" si="12"/>
        <v>0</v>
      </c>
      <c r="U34" s="615">
        <f t="shared" si="12"/>
        <v>0</v>
      </c>
      <c r="V34" s="615">
        <f t="shared" si="12"/>
        <v>0</v>
      </c>
      <c r="W34" s="615">
        <f t="shared" si="12"/>
        <v>0</v>
      </c>
      <c r="X34" s="615">
        <f t="shared" si="12"/>
        <v>0</v>
      </c>
      <c r="Y34" s="615">
        <f t="shared" si="12"/>
        <v>0</v>
      </c>
      <c r="Z34" s="615">
        <f t="shared" si="12"/>
        <v>0</v>
      </c>
      <c r="AA34" s="615">
        <f t="shared" si="12"/>
        <v>0</v>
      </c>
      <c r="AB34" s="615">
        <f t="shared" si="12"/>
        <v>0</v>
      </c>
      <c r="AC34" s="615">
        <f t="shared" si="12"/>
        <v>0</v>
      </c>
      <c r="AD34" s="615">
        <f t="shared" si="12"/>
        <v>0</v>
      </c>
      <c r="AE34" s="415"/>
      <c r="AF34" s="27"/>
      <c r="AG34" s="27"/>
      <c r="AH34" s="27"/>
      <c r="AI34" s="27"/>
      <c r="AJ34" s="27"/>
      <c r="AK34" s="27"/>
    </row>
    <row r="35" spans="1:37" ht="12" customHeight="1">
      <c r="A35" s="183"/>
      <c r="B35" s="617">
        <f t="shared" si="7"/>
        <v>35</v>
      </c>
      <c r="C35" s="168"/>
      <c r="D35" s="169"/>
      <c r="E35" s="170"/>
      <c r="F35" s="231" t="s">
        <v>255</v>
      </c>
      <c r="G35" s="191"/>
      <c r="H35" s="191"/>
      <c r="I35" s="192"/>
      <c r="J35" s="192"/>
      <c r="K35" s="192"/>
      <c r="L35" s="192"/>
      <c r="M35" s="192"/>
      <c r="N35" s="192"/>
      <c r="O35" s="192"/>
      <c r="P35" s="192"/>
      <c r="Q35" s="192"/>
      <c r="R35" s="192"/>
      <c r="S35" s="615">
        <f t="shared" si="10"/>
        <v>0</v>
      </c>
      <c r="T35" s="615">
        <f t="shared" si="12"/>
        <v>0</v>
      </c>
      <c r="U35" s="615">
        <f t="shared" si="12"/>
        <v>0</v>
      </c>
      <c r="V35" s="615">
        <f t="shared" si="12"/>
        <v>0</v>
      </c>
      <c r="W35" s="615">
        <f t="shared" si="12"/>
        <v>0</v>
      </c>
      <c r="X35" s="615">
        <f t="shared" si="12"/>
        <v>0</v>
      </c>
      <c r="Y35" s="615">
        <f t="shared" si="12"/>
        <v>0</v>
      </c>
      <c r="Z35" s="615">
        <f t="shared" si="12"/>
        <v>0</v>
      </c>
      <c r="AA35" s="615">
        <f t="shared" si="12"/>
        <v>0</v>
      </c>
      <c r="AB35" s="615">
        <f t="shared" si="12"/>
        <v>0</v>
      </c>
      <c r="AC35" s="615">
        <f t="shared" si="12"/>
        <v>0</v>
      </c>
      <c r="AD35" s="615">
        <f t="shared" si="12"/>
        <v>0</v>
      </c>
      <c r="AE35" s="415" t="s">
        <v>75</v>
      </c>
      <c r="AF35" s="27"/>
      <c r="AG35" s="27"/>
      <c r="AH35" s="27"/>
      <c r="AI35" s="27"/>
      <c r="AJ35" s="27"/>
      <c r="AK35" s="27"/>
    </row>
    <row r="36" spans="1:37" ht="12" customHeight="1">
      <c r="A36" s="183"/>
      <c r="B36" s="617">
        <f t="shared" si="7"/>
        <v>36</v>
      </c>
      <c r="C36" s="168"/>
      <c r="D36" s="169"/>
      <c r="E36" s="170"/>
      <c r="F36" s="233" t="s">
        <v>45</v>
      </c>
      <c r="G36" s="193"/>
      <c r="H36" s="193"/>
      <c r="I36" s="193"/>
      <c r="J36" s="193"/>
      <c r="K36" s="193"/>
      <c r="L36" s="193"/>
      <c r="M36" s="193"/>
      <c r="N36" s="193"/>
      <c r="O36" s="193"/>
      <c r="P36" s="193"/>
      <c r="Q36" s="193"/>
      <c r="R36" s="193"/>
      <c r="S36" s="615">
        <f t="shared" si="10"/>
        <v>0</v>
      </c>
      <c r="T36" s="615">
        <f t="shared" si="12"/>
        <v>0</v>
      </c>
      <c r="U36" s="615">
        <f t="shared" si="12"/>
        <v>0</v>
      </c>
      <c r="V36" s="615">
        <f t="shared" si="12"/>
        <v>0</v>
      </c>
      <c r="W36" s="615">
        <f t="shared" si="12"/>
        <v>0</v>
      </c>
      <c r="X36" s="615">
        <f t="shared" si="12"/>
        <v>0</v>
      </c>
      <c r="Y36" s="615">
        <f t="shared" si="12"/>
        <v>0</v>
      </c>
      <c r="Z36" s="615">
        <f t="shared" si="12"/>
        <v>0</v>
      </c>
      <c r="AA36" s="615">
        <f t="shared" si="12"/>
        <v>0</v>
      </c>
      <c r="AB36" s="615">
        <f t="shared" si="12"/>
        <v>0</v>
      </c>
      <c r="AC36" s="615">
        <f t="shared" si="12"/>
        <v>0</v>
      </c>
      <c r="AD36" s="615">
        <f t="shared" si="12"/>
        <v>0</v>
      </c>
      <c r="AE36" s="416" t="s">
        <v>75</v>
      </c>
      <c r="AF36" s="27"/>
      <c r="AG36" s="27"/>
      <c r="AH36" s="27"/>
      <c r="AI36" s="27"/>
      <c r="AJ36" s="27"/>
      <c r="AK36" s="27"/>
    </row>
    <row r="37" spans="1:37" ht="12" customHeight="1">
      <c r="A37" s="183"/>
      <c r="B37" s="617">
        <f t="shared" si="7"/>
        <v>37</v>
      </c>
      <c r="C37" s="168"/>
      <c r="D37" s="169"/>
      <c r="E37" s="170"/>
      <c r="F37" s="231" t="s">
        <v>256</v>
      </c>
      <c r="G37" s="191"/>
      <c r="H37" s="191"/>
      <c r="I37" s="192"/>
      <c r="J37" s="192"/>
      <c r="K37" s="192"/>
      <c r="L37" s="192"/>
      <c r="M37" s="192"/>
      <c r="N37" s="192"/>
      <c r="O37" s="192"/>
      <c r="P37" s="192"/>
      <c r="Q37" s="192"/>
      <c r="R37" s="192"/>
      <c r="S37" s="615">
        <f t="shared" si="10"/>
        <v>0</v>
      </c>
      <c r="T37" s="615">
        <f t="shared" si="12"/>
        <v>0</v>
      </c>
      <c r="U37" s="615">
        <f t="shared" si="12"/>
        <v>0</v>
      </c>
      <c r="V37" s="615">
        <f t="shared" si="12"/>
        <v>0</v>
      </c>
      <c r="W37" s="615">
        <f t="shared" si="12"/>
        <v>0</v>
      </c>
      <c r="X37" s="615">
        <f t="shared" si="12"/>
        <v>0</v>
      </c>
      <c r="Y37" s="615">
        <f t="shared" si="12"/>
        <v>0</v>
      </c>
      <c r="Z37" s="615">
        <f t="shared" si="12"/>
        <v>0</v>
      </c>
      <c r="AA37" s="615">
        <f t="shared" si="12"/>
        <v>0</v>
      </c>
      <c r="AB37" s="615">
        <f t="shared" si="12"/>
        <v>0</v>
      </c>
      <c r="AC37" s="615">
        <f t="shared" si="12"/>
        <v>0</v>
      </c>
      <c r="AD37" s="615">
        <f t="shared" si="12"/>
        <v>0</v>
      </c>
      <c r="AE37" s="4" t="s">
        <v>21</v>
      </c>
      <c r="AF37" s="27"/>
      <c r="AG37" s="27"/>
      <c r="AH37" s="27"/>
      <c r="AI37" s="27"/>
      <c r="AJ37" s="27"/>
      <c r="AK37" s="27"/>
    </row>
    <row r="38" spans="1:37" ht="12" customHeight="1">
      <c r="A38" s="183"/>
      <c r="B38" s="617">
        <f t="shared" si="7"/>
        <v>38</v>
      </c>
      <c r="C38" s="150" t="s">
        <v>121</v>
      </c>
      <c r="D38" s="169"/>
      <c r="E38" s="170"/>
      <c r="F38" s="231" t="s">
        <v>257</v>
      </c>
      <c r="G38" s="191"/>
      <c r="H38" s="191"/>
      <c r="I38" s="192"/>
      <c r="J38" s="192"/>
      <c r="K38" s="192"/>
      <c r="L38" s="192"/>
      <c r="M38" s="192"/>
      <c r="N38" s="192"/>
      <c r="O38" s="192"/>
      <c r="P38" s="192"/>
      <c r="Q38" s="192"/>
      <c r="R38" s="192"/>
      <c r="S38" s="615">
        <f t="shared" si="10"/>
        <v>0</v>
      </c>
      <c r="T38" s="615">
        <f t="shared" si="12"/>
        <v>0</v>
      </c>
      <c r="U38" s="615">
        <f t="shared" si="12"/>
        <v>0</v>
      </c>
      <c r="V38" s="615">
        <f t="shared" si="12"/>
        <v>0</v>
      </c>
      <c r="W38" s="615">
        <f t="shared" si="12"/>
        <v>0</v>
      </c>
      <c r="X38" s="615">
        <f t="shared" si="12"/>
        <v>0</v>
      </c>
      <c r="Y38" s="615">
        <f t="shared" si="12"/>
        <v>0</v>
      </c>
      <c r="Z38" s="615">
        <f t="shared" si="12"/>
        <v>0</v>
      </c>
      <c r="AA38" s="615">
        <f t="shared" si="12"/>
        <v>0</v>
      </c>
      <c r="AB38" s="615">
        <f t="shared" si="12"/>
        <v>0</v>
      </c>
      <c r="AC38" s="615">
        <f t="shared" si="12"/>
        <v>0</v>
      </c>
      <c r="AD38" s="615">
        <f t="shared" si="12"/>
        <v>0</v>
      </c>
      <c r="AE38" s="4" t="s">
        <v>137</v>
      </c>
      <c r="AF38" s="27"/>
      <c r="AG38" s="27"/>
      <c r="AH38" s="27"/>
      <c r="AI38" s="27"/>
      <c r="AJ38" s="27"/>
      <c r="AK38" s="27"/>
    </row>
    <row r="39" spans="1:37" ht="12" customHeight="1">
      <c r="A39" s="183"/>
      <c r="B39" s="617">
        <f t="shared" si="7"/>
        <v>39</v>
      </c>
      <c r="C39" s="168"/>
      <c r="D39" s="169"/>
      <c r="E39" s="170"/>
      <c r="F39" s="231" t="s">
        <v>258</v>
      </c>
      <c r="G39" s="191"/>
      <c r="H39" s="191"/>
      <c r="I39" s="192"/>
      <c r="J39" s="192"/>
      <c r="K39" s="192"/>
      <c r="L39" s="192"/>
      <c r="M39" s="192"/>
      <c r="N39" s="192"/>
      <c r="O39" s="192"/>
      <c r="P39" s="192"/>
      <c r="Q39" s="192"/>
      <c r="R39" s="192"/>
      <c r="S39" s="615">
        <f t="shared" si="10"/>
        <v>0</v>
      </c>
      <c r="T39" s="615">
        <f t="shared" si="12"/>
        <v>0</v>
      </c>
      <c r="U39" s="615">
        <f t="shared" si="12"/>
        <v>0</v>
      </c>
      <c r="V39" s="615">
        <f t="shared" si="12"/>
        <v>0</v>
      </c>
      <c r="W39" s="615">
        <f t="shared" si="12"/>
        <v>0</v>
      </c>
      <c r="X39" s="615">
        <f t="shared" si="12"/>
        <v>0</v>
      </c>
      <c r="Y39" s="615">
        <f t="shared" si="12"/>
        <v>0</v>
      </c>
      <c r="Z39" s="615">
        <f t="shared" si="12"/>
        <v>0</v>
      </c>
      <c r="AA39" s="615">
        <f t="shared" si="12"/>
        <v>0</v>
      </c>
      <c r="AB39" s="615">
        <f t="shared" si="12"/>
        <v>0</v>
      </c>
      <c r="AC39" s="615">
        <f t="shared" si="12"/>
        <v>0</v>
      </c>
      <c r="AD39" s="615">
        <f t="shared" si="12"/>
        <v>0</v>
      </c>
      <c r="AE39" s="4" t="s">
        <v>137</v>
      </c>
      <c r="AF39" s="27"/>
      <c r="AG39" s="27"/>
      <c r="AH39" s="27"/>
      <c r="AI39" s="27"/>
      <c r="AJ39" s="27"/>
      <c r="AK39" s="27"/>
    </row>
    <row r="40" spans="1:37" ht="12" customHeight="1">
      <c r="A40" s="183"/>
      <c r="B40" s="617">
        <f t="shared" si="7"/>
        <v>40</v>
      </c>
      <c r="C40" s="168"/>
      <c r="D40" s="169"/>
      <c r="E40" s="170"/>
      <c r="F40" s="231" t="s">
        <v>259</v>
      </c>
      <c r="G40" s="551"/>
      <c r="H40" s="551"/>
      <c r="I40" s="192"/>
      <c r="J40" s="192"/>
      <c r="K40" s="192"/>
      <c r="L40" s="192"/>
      <c r="M40" s="192"/>
      <c r="N40" s="192"/>
      <c r="O40" s="192"/>
      <c r="P40" s="548"/>
      <c r="Q40" s="192"/>
      <c r="R40" s="192"/>
      <c r="S40" s="615">
        <f>G40</f>
        <v>0</v>
      </c>
      <c r="T40" s="615">
        <f t="shared" si="12"/>
        <v>0</v>
      </c>
      <c r="U40" s="615">
        <f t="shared" si="12"/>
        <v>0</v>
      </c>
      <c r="V40" s="615">
        <f t="shared" si="12"/>
        <v>0</v>
      </c>
      <c r="W40" s="615">
        <f t="shared" si="12"/>
        <v>0</v>
      </c>
      <c r="X40" s="615">
        <f t="shared" si="12"/>
        <v>0</v>
      </c>
      <c r="Y40" s="615">
        <f t="shared" si="12"/>
        <v>0</v>
      </c>
      <c r="Z40" s="615">
        <f t="shared" si="12"/>
        <v>0</v>
      </c>
      <c r="AA40" s="615">
        <f t="shared" si="12"/>
        <v>0</v>
      </c>
      <c r="AB40" s="615">
        <f t="shared" si="12"/>
        <v>0</v>
      </c>
      <c r="AC40" s="615">
        <f t="shared" si="12"/>
        <v>0</v>
      </c>
      <c r="AD40" s="615">
        <f t="shared" si="12"/>
        <v>0</v>
      </c>
      <c r="AE40" s="4" t="s">
        <v>154</v>
      </c>
      <c r="AF40" s="27"/>
      <c r="AG40" s="27"/>
      <c r="AH40" s="27"/>
      <c r="AI40" s="27"/>
      <c r="AJ40" s="27"/>
      <c r="AK40" s="27"/>
    </row>
    <row r="41" spans="1:37" ht="12" customHeight="1">
      <c r="A41" s="183"/>
      <c r="B41" s="617">
        <f t="shared" si="7"/>
        <v>41</v>
      </c>
      <c r="C41" s="168"/>
      <c r="D41" s="169"/>
      <c r="E41" s="170"/>
      <c r="F41" s="231" t="str">
        <f>"Særlig ferietillæg "&amp;IF(G9="ja","2,02%","1,0%"&amp;"")</f>
        <v>Særlig ferietillæg 2,02%</v>
      </c>
      <c r="G41" s="557"/>
      <c r="H41" s="546"/>
      <c r="I41" s="546"/>
      <c r="J41" s="546"/>
      <c r="K41" s="546"/>
      <c r="L41" s="546"/>
      <c r="M41" s="546"/>
      <c r="N41" s="546"/>
      <c r="O41" s="547"/>
      <c r="P41" s="550">
        <v>0</v>
      </c>
      <c r="Q41" s="196"/>
      <c r="R41" s="196"/>
      <c r="S41" s="615">
        <f t="shared" si="10"/>
        <v>0</v>
      </c>
      <c r="T41" s="615">
        <f t="shared" si="12"/>
        <v>0</v>
      </c>
      <c r="U41" s="615">
        <f t="shared" si="12"/>
        <v>0</v>
      </c>
      <c r="V41" s="615">
        <f t="shared" si="12"/>
        <v>0</v>
      </c>
      <c r="W41" s="615">
        <f t="shared" si="12"/>
        <v>0</v>
      </c>
      <c r="X41" s="615">
        <f t="shared" si="12"/>
        <v>0</v>
      </c>
      <c r="Y41" s="615">
        <f t="shared" si="12"/>
        <v>0</v>
      </c>
      <c r="Z41" s="615">
        <f t="shared" si="12"/>
        <v>0</v>
      </c>
      <c r="AA41" s="615">
        <f t="shared" si="12"/>
        <v>0</v>
      </c>
      <c r="AB41" s="615">
        <f t="shared" si="12"/>
        <v>0</v>
      </c>
      <c r="AC41" s="615">
        <f t="shared" si="12"/>
        <v>0</v>
      </c>
      <c r="AD41" s="615">
        <f t="shared" si="12"/>
        <v>0</v>
      </c>
      <c r="AE41" s="4"/>
      <c r="AF41" s="27"/>
      <c r="AG41" s="27"/>
      <c r="AH41" s="27"/>
      <c r="AI41" s="27"/>
      <c r="AJ41" s="27"/>
      <c r="AK41" s="27"/>
    </row>
    <row r="42" spans="1:37" ht="12" customHeight="1">
      <c r="A42" s="183"/>
      <c r="B42" s="617">
        <f t="shared" si="7"/>
        <v>42</v>
      </c>
      <c r="C42" s="153" t="s">
        <v>121</v>
      </c>
      <c r="D42" s="169"/>
      <c r="E42" s="170"/>
      <c r="F42" s="436" t="s">
        <v>48</v>
      </c>
      <c r="G42" s="552"/>
      <c r="H42" s="552"/>
      <c r="I42" s="192"/>
      <c r="J42" s="192"/>
      <c r="K42" s="192"/>
      <c r="L42" s="192"/>
      <c r="M42" s="192"/>
      <c r="N42" s="192"/>
      <c r="O42" s="192"/>
      <c r="P42" s="549"/>
      <c r="Q42" s="192"/>
      <c r="R42" s="192"/>
      <c r="S42" s="615">
        <f t="shared" si="10"/>
        <v>0</v>
      </c>
      <c r="T42" s="615">
        <f t="shared" si="10"/>
        <v>0</v>
      </c>
      <c r="U42" s="615">
        <f t="shared" si="10"/>
        <v>0</v>
      </c>
      <c r="V42" s="615">
        <f t="shared" si="10"/>
        <v>0</v>
      </c>
      <c r="W42" s="615">
        <f t="shared" si="10"/>
        <v>0</v>
      </c>
      <c r="X42" s="615">
        <f t="shared" si="10"/>
        <v>0</v>
      </c>
      <c r="Y42" s="615">
        <f t="shared" si="10"/>
        <v>0</v>
      </c>
      <c r="Z42" s="615">
        <f t="shared" si="10"/>
        <v>0</v>
      </c>
      <c r="AA42" s="615">
        <f t="shared" si="10"/>
        <v>0</v>
      </c>
      <c r="AB42" s="615">
        <f t="shared" si="10"/>
        <v>0</v>
      </c>
      <c r="AC42" s="615">
        <f t="shared" si="10"/>
        <v>0</v>
      </c>
      <c r="AD42" s="615">
        <f t="shared" si="10"/>
        <v>0</v>
      </c>
      <c r="AE42" s="26"/>
      <c r="AF42" s="27"/>
      <c r="AG42" s="27"/>
      <c r="AH42" s="27"/>
      <c r="AI42" s="27"/>
      <c r="AJ42" s="27"/>
      <c r="AK42" s="27"/>
    </row>
    <row r="43" spans="1:37" ht="12" customHeight="1">
      <c r="A43" s="183"/>
      <c r="B43" s="617">
        <f t="shared" si="7"/>
        <v>43</v>
      </c>
      <c r="C43" s="153" t="s">
        <v>121</v>
      </c>
      <c r="D43" s="169"/>
      <c r="E43" s="170"/>
      <c r="F43" s="436" t="s">
        <v>49</v>
      </c>
      <c r="G43" s="191"/>
      <c r="H43" s="191"/>
      <c r="I43" s="192"/>
      <c r="J43" s="192"/>
      <c r="K43" s="192"/>
      <c r="L43" s="192"/>
      <c r="M43" s="192"/>
      <c r="N43" s="192"/>
      <c r="O43" s="192"/>
      <c r="P43" s="192"/>
      <c r="Q43" s="192"/>
      <c r="R43" s="192"/>
      <c r="S43" s="615">
        <f t="shared" si="10"/>
        <v>0</v>
      </c>
      <c r="T43" s="615">
        <f t="shared" si="10"/>
        <v>0</v>
      </c>
      <c r="U43" s="615">
        <f t="shared" si="10"/>
        <v>0</v>
      </c>
      <c r="V43" s="615">
        <f t="shared" si="10"/>
        <v>0</v>
      </c>
      <c r="W43" s="615">
        <f t="shared" si="10"/>
        <v>0</v>
      </c>
      <c r="X43" s="615">
        <f t="shared" si="10"/>
        <v>0</v>
      </c>
      <c r="Y43" s="615">
        <f t="shared" si="10"/>
        <v>0</v>
      </c>
      <c r="Z43" s="615">
        <f t="shared" si="10"/>
        <v>0</v>
      </c>
      <c r="AA43" s="615">
        <f t="shared" si="10"/>
        <v>0</v>
      </c>
      <c r="AB43" s="615">
        <f t="shared" si="10"/>
        <v>0</v>
      </c>
      <c r="AC43" s="615">
        <f t="shared" si="10"/>
        <v>0</v>
      </c>
      <c r="AD43" s="615">
        <f t="shared" si="10"/>
        <v>0</v>
      </c>
      <c r="AE43" s="26"/>
      <c r="AF43" s="27"/>
      <c r="AG43" s="27"/>
      <c r="AH43" s="27"/>
      <c r="AI43" s="27"/>
      <c r="AJ43" s="27"/>
      <c r="AK43" s="27"/>
    </row>
    <row r="44" spans="1:37" ht="12" customHeight="1">
      <c r="A44" s="183"/>
      <c r="B44" s="617">
        <f t="shared" si="7"/>
        <v>44</v>
      </c>
      <c r="C44" s="153" t="s">
        <v>121</v>
      </c>
      <c r="D44" s="169"/>
      <c r="E44" s="170"/>
      <c r="F44" s="436" t="s">
        <v>47</v>
      </c>
      <c r="G44" s="191"/>
      <c r="H44" s="191"/>
      <c r="I44" s="192"/>
      <c r="J44" s="192"/>
      <c r="K44" s="192"/>
      <c r="L44" s="192"/>
      <c r="M44" s="192"/>
      <c r="N44" s="192"/>
      <c r="O44" s="192"/>
      <c r="P44" s="192"/>
      <c r="Q44" s="192"/>
      <c r="R44" s="192"/>
      <c r="S44" s="615">
        <f t="shared" si="10"/>
        <v>0</v>
      </c>
      <c r="T44" s="615">
        <f t="shared" si="10"/>
        <v>0</v>
      </c>
      <c r="U44" s="615">
        <f t="shared" si="10"/>
        <v>0</v>
      </c>
      <c r="V44" s="615">
        <f t="shared" si="10"/>
        <v>0</v>
      </c>
      <c r="W44" s="615">
        <f t="shared" si="10"/>
        <v>0</v>
      </c>
      <c r="X44" s="615">
        <f t="shared" si="10"/>
        <v>0</v>
      </c>
      <c r="Y44" s="615">
        <f t="shared" si="10"/>
        <v>0</v>
      </c>
      <c r="Z44" s="615">
        <f t="shared" si="10"/>
        <v>0</v>
      </c>
      <c r="AA44" s="615">
        <f t="shared" si="10"/>
        <v>0</v>
      </c>
      <c r="AB44" s="615">
        <f t="shared" si="10"/>
        <v>0</v>
      </c>
      <c r="AC44" s="615">
        <f t="shared" si="10"/>
        <v>0</v>
      </c>
      <c r="AD44" s="615">
        <f t="shared" si="10"/>
        <v>0</v>
      </c>
      <c r="AE44" s="26">
        <f>45*5*7.4</f>
        <v>1665</v>
      </c>
      <c r="AF44" s="27"/>
      <c r="AG44" s="27"/>
      <c r="AH44" s="27"/>
      <c r="AI44" s="27"/>
      <c r="AJ44" s="27"/>
      <c r="AK44" s="27"/>
    </row>
    <row r="45" spans="1:37" ht="12" customHeight="1">
      <c r="A45" s="183"/>
      <c r="B45" s="617">
        <f t="shared" si="7"/>
        <v>45</v>
      </c>
      <c r="C45" s="153"/>
      <c r="D45" s="169"/>
      <c r="E45" s="170"/>
      <c r="F45" s="436" t="s">
        <v>248</v>
      </c>
      <c r="G45" s="191"/>
      <c r="H45" s="192"/>
      <c r="I45" s="192"/>
      <c r="J45" s="192"/>
      <c r="K45" s="192"/>
      <c r="L45" s="192"/>
      <c r="M45" s="192"/>
      <c r="N45" s="192"/>
      <c r="O45" s="192"/>
      <c r="P45" s="192"/>
      <c r="Q45" s="192"/>
      <c r="R45" s="192"/>
      <c r="S45" s="615">
        <f t="shared" si="10"/>
        <v>0</v>
      </c>
      <c r="T45" s="615">
        <f t="shared" si="10"/>
        <v>0</v>
      </c>
      <c r="U45" s="615">
        <f t="shared" si="10"/>
        <v>0</v>
      </c>
      <c r="V45" s="615">
        <f t="shared" si="10"/>
        <v>0</v>
      </c>
      <c r="W45" s="615">
        <f t="shared" si="10"/>
        <v>0</v>
      </c>
      <c r="X45" s="615">
        <f t="shared" si="10"/>
        <v>0</v>
      </c>
      <c r="Y45" s="615">
        <f t="shared" si="10"/>
        <v>0</v>
      </c>
      <c r="Z45" s="615">
        <f t="shared" si="10"/>
        <v>0</v>
      </c>
      <c r="AA45" s="615">
        <f t="shared" si="10"/>
        <v>0</v>
      </c>
      <c r="AB45" s="615">
        <f t="shared" si="10"/>
        <v>0</v>
      </c>
      <c r="AC45" s="615">
        <f t="shared" si="10"/>
        <v>0</v>
      </c>
      <c r="AD45" s="615">
        <f t="shared" si="10"/>
        <v>0</v>
      </c>
      <c r="AE45" s="26"/>
      <c r="AF45" s="27"/>
      <c r="AG45" s="27"/>
      <c r="AH45" s="27"/>
      <c r="AI45" s="27"/>
      <c r="AJ45" s="27"/>
      <c r="AK45" s="27"/>
    </row>
    <row r="46" spans="1:37" ht="12" customHeight="1">
      <c r="A46" s="183"/>
      <c r="B46" s="617">
        <f t="shared" si="7"/>
        <v>46</v>
      </c>
      <c r="C46" s="156"/>
      <c r="D46" s="169"/>
      <c r="E46" s="170"/>
      <c r="F46" s="437" t="s">
        <v>46</v>
      </c>
      <c r="G46" s="193"/>
      <c r="H46" s="194"/>
      <c r="I46" s="194"/>
      <c r="J46" s="194"/>
      <c r="K46" s="194"/>
      <c r="L46" s="194"/>
      <c r="M46" s="194"/>
      <c r="N46" s="194"/>
      <c r="O46" s="194"/>
      <c r="P46" s="194"/>
      <c r="Q46" s="194"/>
      <c r="R46" s="194"/>
      <c r="S46" s="615">
        <f t="shared" si="10"/>
        <v>0</v>
      </c>
      <c r="T46" s="615">
        <f t="shared" si="10"/>
        <v>0</v>
      </c>
      <c r="U46" s="615">
        <f t="shared" si="10"/>
        <v>0</v>
      </c>
      <c r="V46" s="615">
        <f t="shared" si="10"/>
        <v>0</v>
      </c>
      <c r="W46" s="615">
        <f t="shared" si="10"/>
        <v>0</v>
      </c>
      <c r="X46" s="615">
        <f t="shared" si="10"/>
        <v>0</v>
      </c>
      <c r="Y46" s="615">
        <f t="shared" si="10"/>
        <v>0</v>
      </c>
      <c r="Z46" s="615">
        <f t="shared" si="10"/>
        <v>0</v>
      </c>
      <c r="AA46" s="615">
        <f t="shared" si="10"/>
        <v>0</v>
      </c>
      <c r="AB46" s="615">
        <f t="shared" si="10"/>
        <v>0</v>
      </c>
      <c r="AC46" s="615">
        <f t="shared" si="10"/>
        <v>0</v>
      </c>
      <c r="AD46" s="615">
        <f t="shared" si="10"/>
        <v>0</v>
      </c>
      <c r="AE46" s="46"/>
      <c r="AF46" s="27"/>
      <c r="AG46" s="27"/>
      <c r="AH46" s="27"/>
      <c r="AI46" s="27"/>
      <c r="AJ46" s="27"/>
      <c r="AK46" s="27"/>
    </row>
    <row r="47" spans="1:37" ht="12" customHeight="1">
      <c r="A47" s="183"/>
      <c r="B47" s="617">
        <f t="shared" si="7"/>
        <v>47</v>
      </c>
      <c r="C47" s="780" t="s">
        <v>231</v>
      </c>
      <c r="D47" s="781"/>
      <c r="E47" s="782"/>
      <c r="F47" s="396" t="s">
        <v>232</v>
      </c>
      <c r="G47" s="419"/>
      <c r="H47" s="397">
        <f>G47</f>
        <v>0</v>
      </c>
      <c r="I47" s="397">
        <f t="shared" ref="I47:R49" si="14">H47</f>
        <v>0</v>
      </c>
      <c r="J47" s="397">
        <f t="shared" si="14"/>
        <v>0</v>
      </c>
      <c r="K47" s="397">
        <f t="shared" si="14"/>
        <v>0</v>
      </c>
      <c r="L47" s="397">
        <f t="shared" si="14"/>
        <v>0</v>
      </c>
      <c r="M47" s="397">
        <f t="shared" si="14"/>
        <v>0</v>
      </c>
      <c r="N47" s="397">
        <f t="shared" si="14"/>
        <v>0</v>
      </c>
      <c r="O47" s="397">
        <f t="shared" si="14"/>
        <v>0</v>
      </c>
      <c r="P47" s="397">
        <f t="shared" si="14"/>
        <v>0</v>
      </c>
      <c r="Q47" s="397">
        <f t="shared" si="14"/>
        <v>0</v>
      </c>
      <c r="R47" s="397">
        <f t="shared" si="14"/>
        <v>0</v>
      </c>
      <c r="S47" s="615">
        <f t="shared" si="10"/>
        <v>0</v>
      </c>
      <c r="T47" s="615">
        <f t="shared" si="10"/>
        <v>0</v>
      </c>
      <c r="U47" s="615">
        <f t="shared" si="10"/>
        <v>0</v>
      </c>
      <c r="V47" s="615">
        <f t="shared" si="10"/>
        <v>0</v>
      </c>
      <c r="W47" s="615">
        <f t="shared" si="10"/>
        <v>0</v>
      </c>
      <c r="X47" s="615">
        <f t="shared" si="10"/>
        <v>0</v>
      </c>
      <c r="Y47" s="615">
        <f t="shared" si="10"/>
        <v>0</v>
      </c>
      <c r="Z47" s="615">
        <f t="shared" si="10"/>
        <v>0</v>
      </c>
      <c r="AA47" s="615">
        <f t="shared" si="10"/>
        <v>0</v>
      </c>
      <c r="AB47" s="615">
        <f t="shared" si="10"/>
        <v>0</v>
      </c>
      <c r="AC47" s="615">
        <f t="shared" si="10"/>
        <v>0</v>
      </c>
      <c r="AD47" s="615">
        <f t="shared" si="10"/>
        <v>0</v>
      </c>
      <c r="AE47" s="398" t="s">
        <v>233</v>
      </c>
      <c r="AF47" s="27"/>
      <c r="AG47" s="27"/>
      <c r="AH47" s="27"/>
      <c r="AI47" s="27"/>
      <c r="AJ47" s="27"/>
      <c r="AK47" s="27"/>
    </row>
    <row r="48" spans="1:37" ht="12" customHeight="1">
      <c r="A48" s="183"/>
      <c r="B48" s="617">
        <f t="shared" si="7"/>
        <v>48</v>
      </c>
      <c r="C48" s="783"/>
      <c r="D48" s="784"/>
      <c r="E48" s="785"/>
      <c r="F48" s="399" t="s">
        <v>234</v>
      </c>
      <c r="G48" s="420"/>
      <c r="H48" s="400">
        <f>G48</f>
        <v>0</v>
      </c>
      <c r="I48" s="400">
        <f t="shared" si="14"/>
        <v>0</v>
      </c>
      <c r="J48" s="400">
        <f t="shared" si="14"/>
        <v>0</v>
      </c>
      <c r="K48" s="400">
        <f t="shared" si="14"/>
        <v>0</v>
      </c>
      <c r="L48" s="400">
        <f t="shared" si="14"/>
        <v>0</v>
      </c>
      <c r="M48" s="400">
        <f t="shared" si="14"/>
        <v>0</v>
      </c>
      <c r="N48" s="400">
        <f t="shared" si="14"/>
        <v>0</v>
      </c>
      <c r="O48" s="400">
        <f t="shared" si="14"/>
        <v>0</v>
      </c>
      <c r="P48" s="400">
        <f t="shared" si="14"/>
        <v>0</v>
      </c>
      <c r="Q48" s="400">
        <f t="shared" si="14"/>
        <v>0</v>
      </c>
      <c r="R48" s="400">
        <f t="shared" si="14"/>
        <v>0</v>
      </c>
      <c r="S48" s="615">
        <f t="shared" si="10"/>
        <v>0</v>
      </c>
      <c r="T48" s="615">
        <f t="shared" si="10"/>
        <v>0</v>
      </c>
      <c r="U48" s="615">
        <f t="shared" si="10"/>
        <v>0</v>
      </c>
      <c r="V48" s="615">
        <f t="shared" si="10"/>
        <v>0</v>
      </c>
      <c r="W48" s="615">
        <f t="shared" si="10"/>
        <v>0</v>
      </c>
      <c r="X48" s="615">
        <f t="shared" si="10"/>
        <v>0</v>
      </c>
      <c r="Y48" s="615">
        <f t="shared" si="10"/>
        <v>0</v>
      </c>
      <c r="Z48" s="615">
        <f t="shared" si="10"/>
        <v>0</v>
      </c>
      <c r="AA48" s="615">
        <f t="shared" si="10"/>
        <v>0</v>
      </c>
      <c r="AB48" s="615">
        <f t="shared" si="10"/>
        <v>0</v>
      </c>
      <c r="AC48" s="615">
        <f t="shared" si="10"/>
        <v>0</v>
      </c>
      <c r="AD48" s="615">
        <f t="shared" si="10"/>
        <v>0</v>
      </c>
      <c r="AE48" s="401" t="s">
        <v>235</v>
      </c>
      <c r="AF48" s="27"/>
      <c r="AG48" s="27"/>
      <c r="AH48" s="27"/>
      <c r="AI48" s="27"/>
      <c r="AJ48" s="27"/>
      <c r="AK48" s="27"/>
    </row>
    <row r="49" spans="1:37" ht="12" customHeight="1">
      <c r="A49" s="197"/>
      <c r="B49" s="617">
        <f t="shared" si="7"/>
        <v>49</v>
      </c>
      <c r="C49" s="786"/>
      <c r="D49" s="787"/>
      <c r="E49" s="788"/>
      <c r="F49" s="402" t="s">
        <v>236</v>
      </c>
      <c r="G49" s="421"/>
      <c r="H49" s="403">
        <f>G49</f>
        <v>0</v>
      </c>
      <c r="I49" s="403">
        <f t="shared" si="14"/>
        <v>0</v>
      </c>
      <c r="J49" s="403">
        <f t="shared" si="14"/>
        <v>0</v>
      </c>
      <c r="K49" s="403">
        <f t="shared" si="14"/>
        <v>0</v>
      </c>
      <c r="L49" s="403">
        <f t="shared" si="14"/>
        <v>0</v>
      </c>
      <c r="M49" s="403">
        <f t="shared" si="14"/>
        <v>0</v>
      </c>
      <c r="N49" s="403">
        <f t="shared" si="14"/>
        <v>0</v>
      </c>
      <c r="O49" s="403">
        <f t="shared" si="14"/>
        <v>0</v>
      </c>
      <c r="P49" s="403">
        <f t="shared" si="14"/>
        <v>0</v>
      </c>
      <c r="Q49" s="403">
        <f t="shared" si="14"/>
        <v>0</v>
      </c>
      <c r="R49" s="403">
        <f t="shared" si="14"/>
        <v>0</v>
      </c>
      <c r="S49" s="615">
        <f t="shared" si="10"/>
        <v>0</v>
      </c>
      <c r="T49" s="615">
        <f t="shared" si="10"/>
        <v>0</v>
      </c>
      <c r="U49" s="615">
        <f t="shared" si="10"/>
        <v>0</v>
      </c>
      <c r="V49" s="615">
        <f t="shared" si="10"/>
        <v>0</v>
      </c>
      <c r="W49" s="615">
        <f t="shared" si="10"/>
        <v>0</v>
      </c>
      <c r="X49" s="615">
        <f t="shared" si="10"/>
        <v>0</v>
      </c>
      <c r="Y49" s="615">
        <f t="shared" si="10"/>
        <v>0</v>
      </c>
      <c r="Z49" s="615">
        <f t="shared" si="10"/>
        <v>0</v>
      </c>
      <c r="AA49" s="615">
        <f t="shared" si="10"/>
        <v>0</v>
      </c>
      <c r="AB49" s="615">
        <f t="shared" si="10"/>
        <v>0</v>
      </c>
      <c r="AC49" s="615">
        <f t="shared" si="10"/>
        <v>0</v>
      </c>
      <c r="AD49" s="615">
        <f t="shared" si="10"/>
        <v>0</v>
      </c>
      <c r="AE49" s="404" t="s">
        <v>237</v>
      </c>
      <c r="AF49" s="27"/>
      <c r="AG49" s="27"/>
      <c r="AH49" s="27"/>
      <c r="AI49" s="27"/>
      <c r="AJ49" s="27"/>
      <c r="AK49" s="27"/>
    </row>
    <row r="50" spans="1:37" ht="32" customHeight="1">
      <c r="A50" s="176">
        <f>A3</f>
        <v>0</v>
      </c>
      <c r="B50" s="617">
        <f t="shared" si="7"/>
        <v>50</v>
      </c>
      <c r="C50" s="254"/>
      <c r="D50" s="255"/>
      <c r="E50" s="255"/>
      <c r="F50" s="53" t="s">
        <v>69</v>
      </c>
      <c r="G50" s="198" t="str">
        <f t="shared" ref="G50:AD50" si="15">G3</f>
        <v>AUG 25</v>
      </c>
      <c r="H50" s="176" t="str">
        <f t="shared" si="15"/>
        <v>SEP 25</v>
      </c>
      <c r="I50" s="176" t="str">
        <f t="shared" si="15"/>
        <v>OKT 25</v>
      </c>
      <c r="J50" s="176" t="str">
        <f t="shared" si="15"/>
        <v>NOV 25</v>
      </c>
      <c r="K50" s="176" t="str">
        <f t="shared" si="15"/>
        <v>DEC 25</v>
      </c>
      <c r="L50" s="176" t="str">
        <f t="shared" si="15"/>
        <v>JAN 26</v>
      </c>
      <c r="M50" s="176" t="str">
        <f t="shared" si="15"/>
        <v>FEB 26</v>
      </c>
      <c r="N50" s="176" t="str">
        <f t="shared" si="15"/>
        <v>MAR 26</v>
      </c>
      <c r="O50" s="176" t="str">
        <f t="shared" si="15"/>
        <v>APR 26</v>
      </c>
      <c r="P50" s="176" t="str">
        <f t="shared" si="15"/>
        <v>MAJ 26</v>
      </c>
      <c r="Q50" s="176" t="str">
        <f t="shared" si="15"/>
        <v>JUN 26</v>
      </c>
      <c r="R50" s="176" t="str">
        <f t="shared" si="15"/>
        <v>JUL 26</v>
      </c>
      <c r="S50" s="588" t="str">
        <f t="shared" si="15"/>
        <v>AUG 25</v>
      </c>
      <c r="T50" s="589" t="str">
        <f t="shared" si="15"/>
        <v>SEP 25</v>
      </c>
      <c r="U50" s="589" t="str">
        <f t="shared" si="15"/>
        <v>OKT 25</v>
      </c>
      <c r="V50" s="589" t="str">
        <f t="shared" si="15"/>
        <v>NOV 25</v>
      </c>
      <c r="W50" s="589" t="str">
        <f t="shared" si="15"/>
        <v>DEC 25</v>
      </c>
      <c r="X50" s="589" t="str">
        <f t="shared" si="15"/>
        <v>JAN 26</v>
      </c>
      <c r="Y50" s="589" t="str">
        <f t="shared" si="15"/>
        <v>FEB 26</v>
      </c>
      <c r="Z50" s="589" t="str">
        <f t="shared" si="15"/>
        <v>MAR 26</v>
      </c>
      <c r="AA50" s="589" t="str">
        <f t="shared" si="15"/>
        <v>APR 26</v>
      </c>
      <c r="AB50" s="589" t="str">
        <f t="shared" si="15"/>
        <v>MAJ 26</v>
      </c>
      <c r="AC50" s="589" t="str">
        <f t="shared" si="15"/>
        <v>JUN 26</v>
      </c>
      <c r="AD50" s="589" t="str">
        <f t="shared" si="15"/>
        <v>JUL 26</v>
      </c>
      <c r="AE50" s="22" t="s">
        <v>36</v>
      </c>
      <c r="AF50" s="27"/>
      <c r="AG50" s="27"/>
      <c r="AH50" s="27"/>
      <c r="AI50" s="27"/>
      <c r="AJ50" s="27"/>
      <c r="AK50" s="27"/>
    </row>
    <row r="51" spans="1:37">
      <c r="A51" s="230"/>
      <c r="B51" s="617">
        <f t="shared" si="7"/>
        <v>51</v>
      </c>
      <c r="C51" s="256">
        <f t="shared" ref="C51:E61" si="16">(C13&lt;&gt;"")*1</f>
        <v>1</v>
      </c>
      <c r="D51" s="20">
        <f t="shared" si="16"/>
        <v>1</v>
      </c>
      <c r="E51" s="20">
        <f t="shared" si="16"/>
        <v>1</v>
      </c>
      <c r="F51" s="50" t="str">
        <f>IF(ISNUMBER(G13),"Skalatrinsløn","HK-løn")</f>
        <v>HK-løn</v>
      </c>
      <c r="G51" s="199">
        <f t="shared" ref="G51:R51" si="17">IF(G7="Ja",0,ROUND(IF(AND(G$12&gt;0,G13&gt;0),ROUND((ROUND(VLOOKUP(G13,Skalalontabel12,G11,0)*G10,0))/12,2),0)*G12*G4,2))</f>
        <v>0</v>
      </c>
      <c r="H51" s="199">
        <f t="shared" si="17"/>
        <v>0</v>
      </c>
      <c r="I51" s="199">
        <f t="shared" si="17"/>
        <v>0</v>
      </c>
      <c r="J51" s="199">
        <f t="shared" si="17"/>
        <v>0</v>
      </c>
      <c r="K51" s="199">
        <f t="shared" si="17"/>
        <v>0</v>
      </c>
      <c r="L51" s="199">
        <f t="shared" si="17"/>
        <v>0</v>
      </c>
      <c r="M51" s="199">
        <f t="shared" si="17"/>
        <v>0</v>
      </c>
      <c r="N51" s="199">
        <f t="shared" si="17"/>
        <v>0</v>
      </c>
      <c r="O51" s="199">
        <f t="shared" si="17"/>
        <v>0</v>
      </c>
      <c r="P51" s="199">
        <f t="shared" si="17"/>
        <v>0</v>
      </c>
      <c r="Q51" s="199">
        <f t="shared" si="17"/>
        <v>0</v>
      </c>
      <c r="R51" s="199">
        <f t="shared" si="17"/>
        <v>0</v>
      </c>
      <c r="S51" s="591">
        <f t="shared" ref="S51:AD51" si="18">ROUND(IF(AND(S$12&gt;0,S13&gt;0),ROUND((ROUND(VLOOKUP(S13,Skalalontabel12,S11,0)*S10,0))/12,2),0)*S12*S4,2)</f>
        <v>0</v>
      </c>
      <c r="T51" s="591">
        <f t="shared" si="18"/>
        <v>0</v>
      </c>
      <c r="U51" s="591">
        <f t="shared" si="18"/>
        <v>0</v>
      </c>
      <c r="V51" s="591">
        <f t="shared" si="18"/>
        <v>0</v>
      </c>
      <c r="W51" s="591">
        <f t="shared" si="18"/>
        <v>0</v>
      </c>
      <c r="X51" s="591">
        <f t="shared" si="18"/>
        <v>0</v>
      </c>
      <c r="Y51" s="591">
        <f t="shared" si="18"/>
        <v>0</v>
      </c>
      <c r="Z51" s="591">
        <f t="shared" si="18"/>
        <v>0</v>
      </c>
      <c r="AA51" s="591">
        <f t="shared" si="18"/>
        <v>0</v>
      </c>
      <c r="AB51" s="591">
        <f t="shared" si="18"/>
        <v>0</v>
      </c>
      <c r="AC51" s="591">
        <f t="shared" si="18"/>
        <v>0</v>
      </c>
      <c r="AD51" s="591">
        <f t="shared" si="18"/>
        <v>0</v>
      </c>
      <c r="AE51" s="41">
        <f t="shared" ref="AE51:AE91" si="19">SUM(G51:R51)</f>
        <v>0</v>
      </c>
      <c r="AF51" s="27"/>
      <c r="AG51" s="27"/>
      <c r="AH51" s="27"/>
      <c r="AI51" s="27"/>
      <c r="AJ51" s="27"/>
      <c r="AK51" s="27"/>
    </row>
    <row r="52" spans="1:37">
      <c r="A52" s="231"/>
      <c r="B52" s="617">
        <f t="shared" si="7"/>
        <v>52</v>
      </c>
      <c r="C52" s="249">
        <f t="shared" si="16"/>
        <v>1</v>
      </c>
      <c r="D52" s="1">
        <f t="shared" si="16"/>
        <v>1</v>
      </c>
      <c r="E52" s="1">
        <f t="shared" si="16"/>
        <v>1</v>
      </c>
      <c r="F52" s="51" t="s">
        <v>292</v>
      </c>
      <c r="G52" s="200">
        <f t="shared" ref="G52:R52" si="20">IF(G7="Ja",0,ROUND(IF(G14&gt;0,G14/12)*IF($D14&lt;&gt;"",G$12,1)*IF($E14&lt;&gt;"",G$10,1)*G4,2))</f>
        <v>0</v>
      </c>
      <c r="H52" s="200">
        <f t="shared" si="20"/>
        <v>0</v>
      </c>
      <c r="I52" s="200">
        <f t="shared" si="20"/>
        <v>0</v>
      </c>
      <c r="J52" s="200">
        <f t="shared" si="20"/>
        <v>0</v>
      </c>
      <c r="K52" s="200">
        <f t="shared" si="20"/>
        <v>0</v>
      </c>
      <c r="L52" s="200">
        <f t="shared" si="20"/>
        <v>0</v>
      </c>
      <c r="M52" s="200">
        <f t="shared" si="20"/>
        <v>0</v>
      </c>
      <c r="N52" s="200">
        <f t="shared" si="20"/>
        <v>0</v>
      </c>
      <c r="O52" s="200">
        <f t="shared" si="20"/>
        <v>0</v>
      </c>
      <c r="P52" s="200">
        <f t="shared" si="20"/>
        <v>0</v>
      </c>
      <c r="Q52" s="200">
        <f t="shared" si="20"/>
        <v>0</v>
      </c>
      <c r="R52" s="200">
        <f t="shared" si="20"/>
        <v>0</v>
      </c>
      <c r="S52" s="592">
        <f t="shared" ref="S52:AD53" si="21">ROUND(IF(S14&gt;0,S14/12)*IF($D14&lt;&gt;"",S$12,1)*IF($E14&lt;&gt;"",S$10,1)*S4,2)</f>
        <v>0</v>
      </c>
      <c r="T52" s="592">
        <f t="shared" si="21"/>
        <v>0</v>
      </c>
      <c r="U52" s="592">
        <f t="shared" si="21"/>
        <v>0</v>
      </c>
      <c r="V52" s="592">
        <f t="shared" si="21"/>
        <v>0</v>
      </c>
      <c r="W52" s="592">
        <f t="shared" si="21"/>
        <v>0</v>
      </c>
      <c r="X52" s="592">
        <f t="shared" si="21"/>
        <v>0</v>
      </c>
      <c r="Y52" s="592">
        <f t="shared" si="21"/>
        <v>0</v>
      </c>
      <c r="Z52" s="592">
        <f t="shared" si="21"/>
        <v>0</v>
      </c>
      <c r="AA52" s="592">
        <f t="shared" si="21"/>
        <v>0</v>
      </c>
      <c r="AB52" s="592">
        <f t="shared" si="21"/>
        <v>0</v>
      </c>
      <c r="AC52" s="592">
        <f t="shared" si="21"/>
        <v>0</v>
      </c>
      <c r="AD52" s="592">
        <f t="shared" si="21"/>
        <v>0</v>
      </c>
      <c r="AE52" s="38">
        <f t="shared" si="19"/>
        <v>0</v>
      </c>
      <c r="AF52" s="27"/>
      <c r="AG52" s="27"/>
      <c r="AH52" s="27"/>
      <c r="AI52" s="27"/>
      <c r="AJ52" s="27"/>
      <c r="AK52" s="27"/>
    </row>
    <row r="53" spans="1:37">
      <c r="A53" s="231"/>
      <c r="B53" s="617">
        <f t="shared" si="7"/>
        <v>53</v>
      </c>
      <c r="C53" s="249">
        <f t="shared" si="16"/>
        <v>1</v>
      </c>
      <c r="D53" s="1">
        <f t="shared" si="16"/>
        <v>1</v>
      </c>
      <c r="E53" s="1">
        <f t="shared" si="16"/>
        <v>1</v>
      </c>
      <c r="F53" s="51" t="s">
        <v>293</v>
      </c>
      <c r="G53" s="200">
        <f>IF(G7="Ja",0,ROUND(IF(G15&gt;0,G15/12)*IF($D15&lt;&gt;"",G$12,1)*IF($E15&lt;&gt;"",G$10,1)*G4,2))</f>
        <v>0</v>
      </c>
      <c r="H53" s="200">
        <f>IF(H7="Ja",0,ROUND(IF(H15&gt;0,H15/12)*IF($D15&lt;&gt;"",H$12,1)*IF($E15&lt;&gt;"",H$10,1)*H4,2))</f>
        <v>0</v>
      </c>
      <c r="I53" s="200">
        <f t="shared" ref="I53:R53" si="22">IF(I7="Ja",0,ROUND(IF(I15&gt;0,I15/12)*IF($D15&lt;&gt;"",I$12,1)*IF($E15&lt;&gt;"",I$10,1)*I4,2))</f>
        <v>0</v>
      </c>
      <c r="J53" s="200">
        <f t="shared" si="22"/>
        <v>0</v>
      </c>
      <c r="K53" s="200">
        <f t="shared" si="22"/>
        <v>0</v>
      </c>
      <c r="L53" s="200">
        <f t="shared" si="22"/>
        <v>0</v>
      </c>
      <c r="M53" s="200">
        <f t="shared" si="22"/>
        <v>0</v>
      </c>
      <c r="N53" s="200">
        <f t="shared" si="22"/>
        <v>0</v>
      </c>
      <c r="O53" s="200">
        <f t="shared" si="22"/>
        <v>0</v>
      </c>
      <c r="P53" s="200">
        <f t="shared" si="22"/>
        <v>0</v>
      </c>
      <c r="Q53" s="200">
        <f t="shared" si="22"/>
        <v>0</v>
      </c>
      <c r="R53" s="200">
        <f t="shared" si="22"/>
        <v>0</v>
      </c>
      <c r="S53" s="592">
        <f t="shared" si="21"/>
        <v>0</v>
      </c>
      <c r="T53" s="592">
        <f t="shared" si="21"/>
        <v>0</v>
      </c>
      <c r="U53" s="592">
        <f t="shared" si="21"/>
        <v>0</v>
      </c>
      <c r="V53" s="592">
        <f t="shared" si="21"/>
        <v>0</v>
      </c>
      <c r="W53" s="592">
        <f t="shared" si="21"/>
        <v>0</v>
      </c>
      <c r="X53" s="592">
        <f t="shared" si="21"/>
        <v>0</v>
      </c>
      <c r="Y53" s="592">
        <f t="shared" si="21"/>
        <v>0</v>
      </c>
      <c r="Z53" s="592">
        <f t="shared" si="21"/>
        <v>0</v>
      </c>
      <c r="AA53" s="592">
        <f t="shared" si="21"/>
        <v>0</v>
      </c>
      <c r="AB53" s="592">
        <f t="shared" si="21"/>
        <v>0</v>
      </c>
      <c r="AC53" s="592">
        <f t="shared" si="21"/>
        <v>0</v>
      </c>
      <c r="AD53" s="592">
        <f t="shared" si="21"/>
        <v>0</v>
      </c>
      <c r="AE53" s="38">
        <f t="shared" ref="AE53" si="23">SUM(G53:R53)</f>
        <v>0</v>
      </c>
      <c r="AF53" s="27"/>
      <c r="AG53" s="27"/>
      <c r="AH53" s="27"/>
      <c r="AI53" s="27"/>
      <c r="AJ53" s="27"/>
      <c r="AK53" s="27"/>
    </row>
    <row r="54" spans="1:37">
      <c r="A54" s="231"/>
      <c r="B54" s="617">
        <f t="shared" si="7"/>
        <v>54</v>
      </c>
      <c r="C54" s="249">
        <f t="shared" si="16"/>
        <v>1</v>
      </c>
      <c r="D54" s="1">
        <f t="shared" si="16"/>
        <v>0</v>
      </c>
      <c r="E54" s="1">
        <f t="shared" si="16"/>
        <v>1</v>
      </c>
      <c r="F54" s="51" t="s">
        <v>177</v>
      </c>
      <c r="G54" s="200">
        <f t="shared" ref="G54:R54" si="24">IF(G7="Ja",0,ROUND(IF(AND(G$12&gt;0,G16&gt;0),G16/12)*IF($D16&lt;&gt;"",G$12,1)*IF($E16&lt;&gt;"",G$10,1)*G4,2))</f>
        <v>0</v>
      </c>
      <c r="H54" s="200">
        <f t="shared" si="24"/>
        <v>0</v>
      </c>
      <c r="I54" s="200">
        <f t="shared" si="24"/>
        <v>0</v>
      </c>
      <c r="J54" s="200">
        <f t="shared" si="24"/>
        <v>0</v>
      </c>
      <c r="K54" s="200">
        <f t="shared" si="24"/>
        <v>0</v>
      </c>
      <c r="L54" s="200">
        <f t="shared" si="24"/>
        <v>0</v>
      </c>
      <c r="M54" s="200">
        <f t="shared" si="24"/>
        <v>0</v>
      </c>
      <c r="N54" s="200">
        <f t="shared" si="24"/>
        <v>0</v>
      </c>
      <c r="O54" s="200">
        <f t="shared" si="24"/>
        <v>0</v>
      </c>
      <c r="P54" s="200">
        <f t="shared" si="24"/>
        <v>0</v>
      </c>
      <c r="Q54" s="200">
        <f t="shared" si="24"/>
        <v>0</v>
      </c>
      <c r="R54" s="200">
        <f t="shared" si="24"/>
        <v>0</v>
      </c>
      <c r="S54" s="592">
        <f t="shared" ref="S54:AD54" si="25">ROUND(IF(AND(S$12&gt;0,S16&gt;0),S16/12)*IF($D16&lt;&gt;"",S$12,1)*IF($E16&lt;&gt;"",S$10,1)*S4,2)</f>
        <v>0</v>
      </c>
      <c r="T54" s="592">
        <f t="shared" si="25"/>
        <v>0</v>
      </c>
      <c r="U54" s="592">
        <f t="shared" si="25"/>
        <v>0</v>
      </c>
      <c r="V54" s="592">
        <f t="shared" si="25"/>
        <v>0</v>
      </c>
      <c r="W54" s="592">
        <f t="shared" si="25"/>
        <v>0</v>
      </c>
      <c r="X54" s="592">
        <f t="shared" si="25"/>
        <v>0</v>
      </c>
      <c r="Y54" s="592">
        <f t="shared" si="25"/>
        <v>0</v>
      </c>
      <c r="Z54" s="592">
        <f t="shared" si="25"/>
        <v>0</v>
      </c>
      <c r="AA54" s="592">
        <f t="shared" si="25"/>
        <v>0</v>
      </c>
      <c r="AB54" s="592">
        <f t="shared" si="25"/>
        <v>0</v>
      </c>
      <c r="AC54" s="592">
        <f t="shared" si="25"/>
        <v>0</v>
      </c>
      <c r="AD54" s="592">
        <f t="shared" si="25"/>
        <v>0</v>
      </c>
      <c r="AE54" s="38">
        <f t="shared" si="19"/>
        <v>0</v>
      </c>
      <c r="AF54" s="27"/>
      <c r="AG54" s="27"/>
      <c r="AH54" s="27"/>
      <c r="AI54" s="27"/>
      <c r="AJ54" s="27"/>
      <c r="AK54" s="27"/>
    </row>
    <row r="55" spans="1:37">
      <c r="A55" s="231"/>
      <c r="B55" s="617">
        <f t="shared" si="7"/>
        <v>55</v>
      </c>
      <c r="C55" s="249">
        <f t="shared" si="16"/>
        <v>1</v>
      </c>
      <c r="D55" s="1">
        <f t="shared" si="16"/>
        <v>0</v>
      </c>
      <c r="E55" s="1">
        <f t="shared" si="16"/>
        <v>1</v>
      </c>
      <c r="F55" s="51" t="s">
        <v>185</v>
      </c>
      <c r="G55" s="200">
        <f t="shared" ref="G55:R55" si="26">IF(G7="Ja",0,ROUND(IF(AND(G$12&gt;0,G17&gt;0),G17/12)*IF($D17&lt;&gt;"",G$12,1)*IF($E17&lt;&gt;"",G$10,1)*G4,2))</f>
        <v>0</v>
      </c>
      <c r="H55" s="200">
        <f t="shared" si="26"/>
        <v>0</v>
      </c>
      <c r="I55" s="200">
        <f t="shared" si="26"/>
        <v>0</v>
      </c>
      <c r="J55" s="200">
        <f t="shared" si="26"/>
        <v>0</v>
      </c>
      <c r="K55" s="200">
        <f t="shared" si="26"/>
        <v>0</v>
      </c>
      <c r="L55" s="200">
        <f t="shared" si="26"/>
        <v>0</v>
      </c>
      <c r="M55" s="200">
        <f t="shared" si="26"/>
        <v>0</v>
      </c>
      <c r="N55" s="200">
        <f t="shared" si="26"/>
        <v>0</v>
      </c>
      <c r="O55" s="200">
        <f t="shared" si="26"/>
        <v>0</v>
      </c>
      <c r="P55" s="200">
        <f t="shared" si="26"/>
        <v>0</v>
      </c>
      <c r="Q55" s="200">
        <f t="shared" si="26"/>
        <v>0</v>
      </c>
      <c r="R55" s="200">
        <f t="shared" si="26"/>
        <v>0</v>
      </c>
      <c r="S55" s="592">
        <f t="shared" ref="S55:AD55" si="27">ROUND(IF(AND(S$12&gt;0,S17&gt;0),S17/12)*IF($D17&lt;&gt;"",S$12,1)*IF($E17&lt;&gt;"",S$10,1)*S4,2)</f>
        <v>0</v>
      </c>
      <c r="T55" s="592">
        <f t="shared" si="27"/>
        <v>0</v>
      </c>
      <c r="U55" s="592">
        <f t="shared" si="27"/>
        <v>0</v>
      </c>
      <c r="V55" s="592">
        <f t="shared" si="27"/>
        <v>0</v>
      </c>
      <c r="W55" s="592">
        <f t="shared" si="27"/>
        <v>0</v>
      </c>
      <c r="X55" s="592">
        <f t="shared" si="27"/>
        <v>0</v>
      </c>
      <c r="Y55" s="592">
        <f t="shared" si="27"/>
        <v>0</v>
      </c>
      <c r="Z55" s="592">
        <f t="shared" si="27"/>
        <v>0</v>
      </c>
      <c r="AA55" s="592">
        <f t="shared" si="27"/>
        <v>0</v>
      </c>
      <c r="AB55" s="592">
        <f t="shared" si="27"/>
        <v>0</v>
      </c>
      <c r="AC55" s="592">
        <f t="shared" si="27"/>
        <v>0</v>
      </c>
      <c r="AD55" s="592">
        <f t="shared" si="27"/>
        <v>0</v>
      </c>
      <c r="AE55" s="38">
        <f t="shared" si="19"/>
        <v>0</v>
      </c>
      <c r="AF55" s="27"/>
      <c r="AG55" s="27"/>
      <c r="AH55" s="27"/>
      <c r="AI55" s="27"/>
      <c r="AJ55" s="27"/>
      <c r="AK55" s="27"/>
    </row>
    <row r="56" spans="1:37">
      <c r="A56" s="231"/>
      <c r="B56" s="617">
        <f t="shared" si="7"/>
        <v>56</v>
      </c>
      <c r="C56" s="249">
        <f t="shared" si="16"/>
        <v>1</v>
      </c>
      <c r="D56" s="1">
        <f t="shared" si="16"/>
        <v>0</v>
      </c>
      <c r="E56" s="1">
        <f t="shared" si="16"/>
        <v>1</v>
      </c>
      <c r="F56" s="51" t="s">
        <v>57</v>
      </c>
      <c r="G56" s="200">
        <f t="shared" ref="G56:R56" si="28">IF(G7="Ja",0,ROUND(IF(AND(G$12&gt;0,G18&gt;0),G18/12)*IF($D18&lt;&gt;"",G$12,1)*IF($E18&lt;&gt;"",G$10,1)*G4,2))</f>
        <v>0</v>
      </c>
      <c r="H56" s="200">
        <f t="shared" si="28"/>
        <v>0</v>
      </c>
      <c r="I56" s="200">
        <f t="shared" si="28"/>
        <v>0</v>
      </c>
      <c r="J56" s="200">
        <f t="shared" si="28"/>
        <v>0</v>
      </c>
      <c r="K56" s="200">
        <f t="shared" si="28"/>
        <v>0</v>
      </c>
      <c r="L56" s="200">
        <f t="shared" si="28"/>
        <v>0</v>
      </c>
      <c r="M56" s="200">
        <f t="shared" si="28"/>
        <v>0</v>
      </c>
      <c r="N56" s="200">
        <f t="shared" si="28"/>
        <v>0</v>
      </c>
      <c r="O56" s="200">
        <f t="shared" si="28"/>
        <v>0</v>
      </c>
      <c r="P56" s="200">
        <f t="shared" si="28"/>
        <v>0</v>
      </c>
      <c r="Q56" s="200">
        <f t="shared" si="28"/>
        <v>0</v>
      </c>
      <c r="R56" s="200">
        <f t="shared" si="28"/>
        <v>0</v>
      </c>
      <c r="S56" s="592">
        <f t="shared" ref="S56:AD56" si="29">ROUND(IF(AND(S$12&gt;0,S18&gt;0),S18/12)*IF($D18&lt;&gt;"",S$12,1)*IF($E18&lt;&gt;"",S$10,1)*S4,2)</f>
        <v>0</v>
      </c>
      <c r="T56" s="592">
        <f t="shared" si="29"/>
        <v>0</v>
      </c>
      <c r="U56" s="592">
        <f t="shared" si="29"/>
        <v>0</v>
      </c>
      <c r="V56" s="592">
        <f t="shared" si="29"/>
        <v>0</v>
      </c>
      <c r="W56" s="592">
        <f t="shared" si="29"/>
        <v>0</v>
      </c>
      <c r="X56" s="592">
        <f t="shared" si="29"/>
        <v>0</v>
      </c>
      <c r="Y56" s="592">
        <f t="shared" si="29"/>
        <v>0</v>
      </c>
      <c r="Z56" s="592">
        <f t="shared" si="29"/>
        <v>0</v>
      </c>
      <c r="AA56" s="592">
        <f t="shared" si="29"/>
        <v>0</v>
      </c>
      <c r="AB56" s="592">
        <f t="shared" si="29"/>
        <v>0</v>
      </c>
      <c r="AC56" s="592">
        <f t="shared" si="29"/>
        <v>0</v>
      </c>
      <c r="AD56" s="592">
        <f t="shared" si="29"/>
        <v>0</v>
      </c>
      <c r="AE56" s="38">
        <f t="shared" si="19"/>
        <v>0</v>
      </c>
      <c r="AF56" s="27"/>
      <c r="AG56" s="27"/>
      <c r="AH56" s="27"/>
      <c r="AI56" s="27"/>
      <c r="AJ56" s="27"/>
      <c r="AK56" s="27"/>
    </row>
    <row r="57" spans="1:37">
      <c r="A57" s="231"/>
      <c r="B57" s="617">
        <f t="shared" si="7"/>
        <v>57</v>
      </c>
      <c r="C57" s="249">
        <f t="shared" si="16"/>
        <v>1</v>
      </c>
      <c r="D57" s="1">
        <f t="shared" si="16"/>
        <v>0</v>
      </c>
      <c r="E57" s="1">
        <f t="shared" si="16"/>
        <v>1</v>
      </c>
      <c r="F57" s="51" t="s">
        <v>58</v>
      </c>
      <c r="G57" s="200">
        <f t="shared" ref="G57:R57" si="30">IF(G7="Ja",0,ROUND(IF(AND(G$12&gt;0,G19&gt;0),G19/12)*IF($D19&lt;&gt;"",G$12,1)*IF($E19&lt;&gt;"",G$10,1)*G4,2))</f>
        <v>0</v>
      </c>
      <c r="H57" s="200">
        <f t="shared" si="30"/>
        <v>0</v>
      </c>
      <c r="I57" s="200">
        <f t="shared" si="30"/>
        <v>0</v>
      </c>
      <c r="J57" s="200">
        <f t="shared" si="30"/>
        <v>0</v>
      </c>
      <c r="K57" s="200">
        <f t="shared" si="30"/>
        <v>0</v>
      </c>
      <c r="L57" s="200">
        <f t="shared" si="30"/>
        <v>0</v>
      </c>
      <c r="M57" s="200">
        <f t="shared" si="30"/>
        <v>0</v>
      </c>
      <c r="N57" s="200">
        <f t="shared" si="30"/>
        <v>0</v>
      </c>
      <c r="O57" s="200">
        <f t="shared" si="30"/>
        <v>0</v>
      </c>
      <c r="P57" s="200">
        <f t="shared" si="30"/>
        <v>0</v>
      </c>
      <c r="Q57" s="200">
        <f t="shared" si="30"/>
        <v>0</v>
      </c>
      <c r="R57" s="200">
        <f t="shared" si="30"/>
        <v>0</v>
      </c>
      <c r="S57" s="592">
        <f t="shared" ref="S57:AD57" si="31">ROUND(IF(AND(S$12&gt;0,S19&gt;0),S19/12)*IF($D19&lt;&gt;"",S$12,1)*IF($E19&lt;&gt;"",S$10,1)*S4,2)</f>
        <v>0</v>
      </c>
      <c r="T57" s="592">
        <f t="shared" si="31"/>
        <v>0</v>
      </c>
      <c r="U57" s="592">
        <f t="shared" si="31"/>
        <v>0</v>
      </c>
      <c r="V57" s="592">
        <f t="shared" si="31"/>
        <v>0</v>
      </c>
      <c r="W57" s="592">
        <f t="shared" si="31"/>
        <v>0</v>
      </c>
      <c r="X57" s="592">
        <f t="shared" si="31"/>
        <v>0</v>
      </c>
      <c r="Y57" s="592">
        <f t="shared" si="31"/>
        <v>0</v>
      </c>
      <c r="Z57" s="592">
        <f t="shared" si="31"/>
        <v>0</v>
      </c>
      <c r="AA57" s="592">
        <f t="shared" si="31"/>
        <v>0</v>
      </c>
      <c r="AB57" s="592">
        <f t="shared" si="31"/>
        <v>0</v>
      </c>
      <c r="AC57" s="592">
        <f t="shared" si="31"/>
        <v>0</v>
      </c>
      <c r="AD57" s="592">
        <f t="shared" si="31"/>
        <v>0</v>
      </c>
      <c r="AE57" s="38">
        <f t="shared" si="19"/>
        <v>0</v>
      </c>
      <c r="AF57" s="27"/>
      <c r="AG57" s="27"/>
      <c r="AH57" s="27"/>
      <c r="AI57" s="27"/>
      <c r="AJ57" s="27"/>
      <c r="AK57" s="27"/>
    </row>
    <row r="58" spans="1:37">
      <c r="A58" s="231"/>
      <c r="B58" s="617">
        <f t="shared" si="7"/>
        <v>58</v>
      </c>
      <c r="C58" s="249">
        <f t="shared" si="16"/>
        <v>1</v>
      </c>
      <c r="D58" s="1">
        <f t="shared" si="16"/>
        <v>1</v>
      </c>
      <c r="E58" s="1">
        <f t="shared" si="16"/>
        <v>1</v>
      </c>
      <c r="F58" s="51" t="s">
        <v>59</v>
      </c>
      <c r="G58" s="200">
        <f t="shared" ref="G58:R58" si="32">IF(G7="Ja",0,ROUND(IF(AND(G$12&gt;0,G20&gt;0),G20/12)*IF($D20&lt;&gt;"",G$12,1)*IF($E20&lt;&gt;"",G$10,1)*G4,2))</f>
        <v>0</v>
      </c>
      <c r="H58" s="200">
        <f t="shared" si="32"/>
        <v>0</v>
      </c>
      <c r="I58" s="200">
        <f t="shared" si="32"/>
        <v>0</v>
      </c>
      <c r="J58" s="200">
        <f t="shared" si="32"/>
        <v>0</v>
      </c>
      <c r="K58" s="200">
        <f t="shared" si="32"/>
        <v>0</v>
      </c>
      <c r="L58" s="200">
        <f t="shared" si="32"/>
        <v>0</v>
      </c>
      <c r="M58" s="200">
        <f t="shared" si="32"/>
        <v>0</v>
      </c>
      <c r="N58" s="200">
        <f t="shared" si="32"/>
        <v>0</v>
      </c>
      <c r="O58" s="200">
        <f t="shared" si="32"/>
        <v>0</v>
      </c>
      <c r="P58" s="200">
        <f t="shared" si="32"/>
        <v>0</v>
      </c>
      <c r="Q58" s="200">
        <f t="shared" si="32"/>
        <v>0</v>
      </c>
      <c r="R58" s="200">
        <f t="shared" si="32"/>
        <v>0</v>
      </c>
      <c r="S58" s="592">
        <f t="shared" ref="S58:AD58" si="33">ROUND(IF(AND(S$12&gt;0,S20&gt;0),S20/12)*IF($D20&lt;&gt;"",S$12,1)*IF($E20&lt;&gt;"",S$10,1)*S4,2)</f>
        <v>0</v>
      </c>
      <c r="T58" s="592">
        <f t="shared" si="33"/>
        <v>0</v>
      </c>
      <c r="U58" s="592">
        <f t="shared" si="33"/>
        <v>0</v>
      </c>
      <c r="V58" s="592">
        <f t="shared" si="33"/>
        <v>0</v>
      </c>
      <c r="W58" s="592">
        <f t="shared" si="33"/>
        <v>0</v>
      </c>
      <c r="X58" s="592">
        <f t="shared" si="33"/>
        <v>0</v>
      </c>
      <c r="Y58" s="592">
        <f t="shared" si="33"/>
        <v>0</v>
      </c>
      <c r="Z58" s="592">
        <f t="shared" si="33"/>
        <v>0</v>
      </c>
      <c r="AA58" s="592">
        <f t="shared" si="33"/>
        <v>0</v>
      </c>
      <c r="AB58" s="592">
        <f t="shared" si="33"/>
        <v>0</v>
      </c>
      <c r="AC58" s="592">
        <f t="shared" si="33"/>
        <v>0</v>
      </c>
      <c r="AD58" s="592">
        <f t="shared" si="33"/>
        <v>0</v>
      </c>
      <c r="AE58" s="38">
        <f t="shared" si="19"/>
        <v>0</v>
      </c>
      <c r="AF58" s="27"/>
      <c r="AG58" s="27"/>
      <c r="AH58" s="27"/>
      <c r="AI58" s="27"/>
      <c r="AJ58" s="27"/>
      <c r="AK58" s="27"/>
    </row>
    <row r="59" spans="1:37">
      <c r="A59" s="231"/>
      <c r="B59" s="617">
        <f t="shared" si="7"/>
        <v>59</v>
      </c>
      <c r="C59" s="249">
        <f t="shared" si="16"/>
        <v>1</v>
      </c>
      <c r="D59" s="1">
        <f t="shared" si="16"/>
        <v>1</v>
      </c>
      <c r="E59" s="1">
        <f t="shared" si="16"/>
        <v>1</v>
      </c>
      <c r="F59" s="51" t="s">
        <v>60</v>
      </c>
      <c r="G59" s="200">
        <f t="shared" ref="G59:R59" si="34">IF(G7="Ja",0,ROUND(IF(AND(G$12&gt;0,G21&gt;0),G21/12)*IF($D21&lt;&gt;"",G$12,1)*IF($E21&lt;&gt;"",G$10,1)*G4,2))</f>
        <v>0</v>
      </c>
      <c r="H59" s="200">
        <f t="shared" si="34"/>
        <v>0</v>
      </c>
      <c r="I59" s="200">
        <f t="shared" si="34"/>
        <v>0</v>
      </c>
      <c r="J59" s="200">
        <f t="shared" si="34"/>
        <v>0</v>
      </c>
      <c r="K59" s="200">
        <f t="shared" si="34"/>
        <v>0</v>
      </c>
      <c r="L59" s="200">
        <f t="shared" si="34"/>
        <v>0</v>
      </c>
      <c r="M59" s="200">
        <f t="shared" si="34"/>
        <v>0</v>
      </c>
      <c r="N59" s="200">
        <f t="shared" si="34"/>
        <v>0</v>
      </c>
      <c r="O59" s="200">
        <f t="shared" si="34"/>
        <v>0</v>
      </c>
      <c r="P59" s="200">
        <f t="shared" si="34"/>
        <v>0</v>
      </c>
      <c r="Q59" s="200">
        <f t="shared" si="34"/>
        <v>0</v>
      </c>
      <c r="R59" s="200">
        <f t="shared" si="34"/>
        <v>0</v>
      </c>
      <c r="S59" s="592">
        <f t="shared" ref="S59:AD59" si="35">ROUND(IF(AND(S$12&gt;0,S21&gt;0),S21/12)*IF($D21&lt;&gt;"",S$12,1)*IF($E21&lt;&gt;"",S$10,1)*S4,2)</f>
        <v>0</v>
      </c>
      <c r="T59" s="592">
        <f t="shared" si="35"/>
        <v>0</v>
      </c>
      <c r="U59" s="592">
        <f t="shared" si="35"/>
        <v>0</v>
      </c>
      <c r="V59" s="592">
        <f t="shared" si="35"/>
        <v>0</v>
      </c>
      <c r="W59" s="592">
        <f t="shared" si="35"/>
        <v>0</v>
      </c>
      <c r="X59" s="592">
        <f t="shared" si="35"/>
        <v>0</v>
      </c>
      <c r="Y59" s="592">
        <f t="shared" si="35"/>
        <v>0</v>
      </c>
      <c r="Z59" s="592">
        <f t="shared" si="35"/>
        <v>0</v>
      </c>
      <c r="AA59" s="592">
        <f t="shared" si="35"/>
        <v>0</v>
      </c>
      <c r="AB59" s="592">
        <f t="shared" si="35"/>
        <v>0</v>
      </c>
      <c r="AC59" s="592">
        <f t="shared" si="35"/>
        <v>0</v>
      </c>
      <c r="AD59" s="592">
        <f t="shared" si="35"/>
        <v>0</v>
      </c>
      <c r="AE59" s="38">
        <f t="shared" si="19"/>
        <v>0</v>
      </c>
      <c r="AF59" s="27"/>
      <c r="AG59" s="27"/>
      <c r="AH59" s="27"/>
      <c r="AI59" s="27"/>
      <c r="AJ59" s="27"/>
      <c r="AK59" s="27"/>
    </row>
    <row r="60" spans="1:37">
      <c r="A60" s="231"/>
      <c r="B60" s="617">
        <f t="shared" si="7"/>
        <v>60</v>
      </c>
      <c r="C60" s="249">
        <f t="shared" si="16"/>
        <v>1</v>
      </c>
      <c r="D60" s="1">
        <f t="shared" si="16"/>
        <v>1</v>
      </c>
      <c r="E60" s="1">
        <f t="shared" si="16"/>
        <v>1</v>
      </c>
      <c r="F60" s="51" t="s">
        <v>61</v>
      </c>
      <c r="G60" s="200">
        <f t="shared" ref="G60:R60" si="36">IF(G7="Ja",0,ROUND(IF(AND(G$12&gt;0,G22&gt;0),G22/12)*IF($D22&lt;&gt;"",G$12,1)*IF($E22&lt;&gt;"",G$10,1)*G$4,2))</f>
        <v>0</v>
      </c>
      <c r="H60" s="200">
        <f t="shared" si="36"/>
        <v>0</v>
      </c>
      <c r="I60" s="200">
        <f t="shared" si="36"/>
        <v>0</v>
      </c>
      <c r="J60" s="200">
        <f t="shared" si="36"/>
        <v>0</v>
      </c>
      <c r="K60" s="200">
        <f t="shared" si="36"/>
        <v>0</v>
      </c>
      <c r="L60" s="200">
        <f t="shared" si="36"/>
        <v>0</v>
      </c>
      <c r="M60" s="200">
        <f t="shared" si="36"/>
        <v>0</v>
      </c>
      <c r="N60" s="200">
        <f t="shared" si="36"/>
        <v>0</v>
      </c>
      <c r="O60" s="200">
        <f t="shared" si="36"/>
        <v>0</v>
      </c>
      <c r="P60" s="200">
        <f t="shared" si="36"/>
        <v>0</v>
      </c>
      <c r="Q60" s="200">
        <f t="shared" si="36"/>
        <v>0</v>
      </c>
      <c r="R60" s="200">
        <f t="shared" si="36"/>
        <v>0</v>
      </c>
      <c r="S60" s="592">
        <f t="shared" ref="S60:AD61" si="37">ROUND(IF(AND(S$12&gt;0,S22&gt;0),S22/12)*IF($D22&lt;&gt;"",S$12,1)*IF($E22&lt;&gt;"",S$10,1)*S$4,2)</f>
        <v>0</v>
      </c>
      <c r="T60" s="592">
        <f t="shared" si="37"/>
        <v>0</v>
      </c>
      <c r="U60" s="592">
        <f t="shared" si="37"/>
        <v>0</v>
      </c>
      <c r="V60" s="592">
        <f t="shared" si="37"/>
        <v>0</v>
      </c>
      <c r="W60" s="592">
        <f t="shared" si="37"/>
        <v>0</v>
      </c>
      <c r="X60" s="592">
        <f t="shared" si="37"/>
        <v>0</v>
      </c>
      <c r="Y60" s="592">
        <f t="shared" si="37"/>
        <v>0</v>
      </c>
      <c r="Z60" s="592">
        <f t="shared" si="37"/>
        <v>0</v>
      </c>
      <c r="AA60" s="592">
        <f t="shared" si="37"/>
        <v>0</v>
      </c>
      <c r="AB60" s="592">
        <f t="shared" si="37"/>
        <v>0</v>
      </c>
      <c r="AC60" s="592">
        <f t="shared" si="37"/>
        <v>0</v>
      </c>
      <c r="AD60" s="592">
        <f t="shared" si="37"/>
        <v>0</v>
      </c>
      <c r="AE60" s="38">
        <f t="shared" si="19"/>
        <v>0</v>
      </c>
      <c r="AF60" s="27"/>
      <c r="AG60" s="27"/>
      <c r="AH60" s="27"/>
      <c r="AI60" s="27"/>
      <c r="AJ60" s="27"/>
      <c r="AK60" s="27"/>
    </row>
    <row r="61" spans="1:37">
      <c r="A61" s="231"/>
      <c r="B61" s="617">
        <f t="shared" si="7"/>
        <v>61</v>
      </c>
      <c r="C61" s="249">
        <f t="shared" si="16"/>
        <v>1</v>
      </c>
      <c r="D61" s="1">
        <f t="shared" si="16"/>
        <v>1</v>
      </c>
      <c r="E61" s="1">
        <f t="shared" si="16"/>
        <v>1</v>
      </c>
      <c r="F61" s="51" t="s">
        <v>130</v>
      </c>
      <c r="G61" s="200">
        <f t="shared" ref="G61:R61" si="38">IF(G7="Ja",0,ROUND(IF(AND(G$12&gt;0,G23&gt;0),G23/12)*IF($D23&lt;&gt;"",G$12,1)*IF($E23&lt;&gt;"",G$10,1)*G$4,2))</f>
        <v>0</v>
      </c>
      <c r="H61" s="200">
        <f t="shared" si="38"/>
        <v>0</v>
      </c>
      <c r="I61" s="200">
        <f t="shared" si="38"/>
        <v>0</v>
      </c>
      <c r="J61" s="200">
        <f t="shared" si="38"/>
        <v>0</v>
      </c>
      <c r="K61" s="200">
        <f t="shared" si="38"/>
        <v>0</v>
      </c>
      <c r="L61" s="200">
        <f t="shared" si="38"/>
        <v>0</v>
      </c>
      <c r="M61" s="200">
        <f t="shared" si="38"/>
        <v>0</v>
      </c>
      <c r="N61" s="200">
        <f t="shared" si="38"/>
        <v>0</v>
      </c>
      <c r="O61" s="200">
        <f t="shared" si="38"/>
        <v>0</v>
      </c>
      <c r="P61" s="200">
        <f t="shared" si="38"/>
        <v>0</v>
      </c>
      <c r="Q61" s="200">
        <f t="shared" si="38"/>
        <v>0</v>
      </c>
      <c r="R61" s="200">
        <f t="shared" si="38"/>
        <v>0</v>
      </c>
      <c r="S61" s="592">
        <f t="shared" si="37"/>
        <v>0</v>
      </c>
      <c r="T61" s="592">
        <f t="shared" si="37"/>
        <v>0</v>
      </c>
      <c r="U61" s="592">
        <f t="shared" si="37"/>
        <v>0</v>
      </c>
      <c r="V61" s="592">
        <f t="shared" si="37"/>
        <v>0</v>
      </c>
      <c r="W61" s="592">
        <f t="shared" si="37"/>
        <v>0</v>
      </c>
      <c r="X61" s="592">
        <f t="shared" si="37"/>
        <v>0</v>
      </c>
      <c r="Y61" s="592">
        <f t="shared" si="37"/>
        <v>0</v>
      </c>
      <c r="Z61" s="592">
        <f t="shared" si="37"/>
        <v>0</v>
      </c>
      <c r="AA61" s="592">
        <f t="shared" si="37"/>
        <v>0</v>
      </c>
      <c r="AB61" s="592">
        <f t="shared" si="37"/>
        <v>0</v>
      </c>
      <c r="AC61" s="592">
        <f t="shared" si="37"/>
        <v>0</v>
      </c>
      <c r="AD61" s="592">
        <f t="shared" si="37"/>
        <v>0</v>
      </c>
      <c r="AE61" s="38">
        <f t="shared" si="19"/>
        <v>0</v>
      </c>
      <c r="AF61" s="27"/>
      <c r="AG61" s="27"/>
      <c r="AH61" s="27"/>
      <c r="AI61" s="27"/>
      <c r="AJ61" s="27"/>
      <c r="AK61" s="27"/>
    </row>
    <row r="62" spans="1:37">
      <c r="A62" s="231"/>
      <c r="B62" s="617">
        <f t="shared" si="7"/>
        <v>62</v>
      </c>
      <c r="C62" s="249">
        <v>1</v>
      </c>
      <c r="D62" s="1"/>
      <c r="E62" s="1"/>
      <c r="F62" s="51" t="s">
        <v>294</v>
      </c>
      <c r="G62" s="200">
        <f>IF(G8="Ja",(SUM(G51:G61)*0.8%),0)</f>
        <v>0</v>
      </c>
      <c r="H62" s="200">
        <f t="shared" ref="H62:R62" si="39">IF(H8="Ja",(SUM(H51:H61)*0.8%),0)</f>
        <v>0</v>
      </c>
      <c r="I62" s="200">
        <f t="shared" si="39"/>
        <v>0</v>
      </c>
      <c r="J62" s="200">
        <f t="shared" si="39"/>
        <v>0</v>
      </c>
      <c r="K62" s="200">
        <f t="shared" si="39"/>
        <v>0</v>
      </c>
      <c r="L62" s="200">
        <f t="shared" si="39"/>
        <v>0</v>
      </c>
      <c r="M62" s="200">
        <f t="shared" si="39"/>
        <v>0</v>
      </c>
      <c r="N62" s="200">
        <f t="shared" si="39"/>
        <v>0</v>
      </c>
      <c r="O62" s="200">
        <f t="shared" si="39"/>
        <v>0</v>
      </c>
      <c r="P62" s="200">
        <f t="shared" si="39"/>
        <v>0</v>
      </c>
      <c r="Q62" s="200">
        <f t="shared" si="39"/>
        <v>0</v>
      </c>
      <c r="R62" s="200">
        <f t="shared" si="39"/>
        <v>0</v>
      </c>
      <c r="S62" s="592"/>
      <c r="T62" s="592"/>
      <c r="U62" s="592"/>
      <c r="V62" s="592"/>
      <c r="W62" s="592"/>
      <c r="X62" s="592"/>
      <c r="Y62" s="592"/>
      <c r="Z62" s="592"/>
      <c r="AA62" s="592"/>
      <c r="AB62" s="592"/>
      <c r="AC62" s="592"/>
      <c r="AD62" s="592"/>
      <c r="AE62" s="38"/>
      <c r="AF62" s="27"/>
      <c r="AG62" s="27"/>
      <c r="AH62" s="27"/>
      <c r="AI62" s="27"/>
      <c r="AJ62" s="27"/>
      <c r="AK62" s="27"/>
    </row>
    <row r="63" spans="1:37">
      <c r="A63" s="231"/>
      <c r="B63" s="617">
        <f t="shared" si="7"/>
        <v>63</v>
      </c>
      <c r="C63" s="249"/>
      <c r="D63" s="1"/>
      <c r="E63" s="1"/>
      <c r="F63" s="51" t="s">
        <v>133</v>
      </c>
      <c r="G63" s="200">
        <f>IF(G7="Ja",0,ROUND(IF(AND(G$12&gt;0,G24&gt;0),G24)*IF($D24&lt;&gt;"",G$12,1)*IF($E24&lt;&gt;"",G$10,1),2))</f>
        <v>0</v>
      </c>
      <c r="H63" s="200">
        <f t="shared" ref="H63:R63" si="40">IF(H7="Ja",0,ROUND(IF(AND(H$12&gt;0,H24&gt;0),H24)*IF($D24&lt;&gt;"",H$12,1)*IF($E24&lt;&gt;"",H$10,1),2))</f>
        <v>0</v>
      </c>
      <c r="I63" s="200">
        <f t="shared" si="40"/>
        <v>0</v>
      </c>
      <c r="J63" s="200">
        <f t="shared" si="40"/>
        <v>0</v>
      </c>
      <c r="K63" s="200">
        <f t="shared" si="40"/>
        <v>0</v>
      </c>
      <c r="L63" s="200">
        <f t="shared" si="40"/>
        <v>0</v>
      </c>
      <c r="M63" s="200">
        <f t="shared" si="40"/>
        <v>0</v>
      </c>
      <c r="N63" s="200">
        <f t="shared" si="40"/>
        <v>0</v>
      </c>
      <c r="O63" s="200">
        <f t="shared" si="40"/>
        <v>0</v>
      </c>
      <c r="P63" s="200">
        <f t="shared" si="40"/>
        <v>0</v>
      </c>
      <c r="Q63" s="200">
        <f t="shared" si="40"/>
        <v>0</v>
      </c>
      <c r="R63" s="200">
        <f t="shared" si="40"/>
        <v>0</v>
      </c>
      <c r="S63" s="592">
        <f t="shared" ref="S63:AD64" si="41">ROUND(IF(AND(S$12&gt;0,S24&gt;0),S24)*IF($D24&lt;&gt;"",S$12,1)*IF($E24&lt;&gt;"",S$10,1)*S$4,2)</f>
        <v>0</v>
      </c>
      <c r="T63" s="592">
        <f t="shared" si="41"/>
        <v>0</v>
      </c>
      <c r="U63" s="592">
        <f t="shared" si="41"/>
        <v>0</v>
      </c>
      <c r="V63" s="592">
        <f t="shared" si="41"/>
        <v>0</v>
      </c>
      <c r="W63" s="592">
        <f t="shared" si="41"/>
        <v>0</v>
      </c>
      <c r="X63" s="592">
        <f t="shared" si="41"/>
        <v>0</v>
      </c>
      <c r="Y63" s="592">
        <f t="shared" si="41"/>
        <v>0</v>
      </c>
      <c r="Z63" s="592">
        <f t="shared" si="41"/>
        <v>0</v>
      </c>
      <c r="AA63" s="592">
        <f t="shared" si="41"/>
        <v>0</v>
      </c>
      <c r="AB63" s="592">
        <f t="shared" si="41"/>
        <v>0</v>
      </c>
      <c r="AC63" s="592">
        <f t="shared" si="41"/>
        <v>0</v>
      </c>
      <c r="AD63" s="592">
        <f t="shared" si="41"/>
        <v>0</v>
      </c>
      <c r="AE63" s="38">
        <f t="shared" si="19"/>
        <v>0</v>
      </c>
      <c r="AF63" s="27"/>
      <c r="AG63" s="27"/>
      <c r="AH63" s="27"/>
      <c r="AI63" s="27"/>
      <c r="AJ63" s="27"/>
      <c r="AK63" s="27"/>
    </row>
    <row r="64" spans="1:37">
      <c r="A64" s="231"/>
      <c r="B64" s="617">
        <f t="shared" si="7"/>
        <v>64</v>
      </c>
      <c r="C64" s="249"/>
      <c r="D64" s="1">
        <f>(D25&lt;&gt;"")*1</f>
        <v>0</v>
      </c>
      <c r="E64" s="1">
        <f>(E25&lt;&gt;"")*1</f>
        <v>1</v>
      </c>
      <c r="F64" s="51" t="s">
        <v>131</v>
      </c>
      <c r="G64" s="200">
        <f>IF(G7="Ja",0,ROUND(IF(AND(G$12&gt;0,G25&gt;0),G25)*IF($D25&lt;&gt;"",G$12,1)*IF($E25&lt;&gt;"",G$10,1)*G$4,2))</f>
        <v>0</v>
      </c>
      <c r="H64" s="200">
        <f t="shared" ref="H64:R64" si="42">IF(H7="Ja",0,ROUND(IF(AND(H$12&gt;0,H25&gt;0),H25)*IF($D25&lt;&gt;"",H$12,1)*IF($E25&lt;&gt;"",H$10,1)*H$4,2))</f>
        <v>0</v>
      </c>
      <c r="I64" s="200">
        <f t="shared" si="42"/>
        <v>0</v>
      </c>
      <c r="J64" s="200">
        <f t="shared" si="42"/>
        <v>0</v>
      </c>
      <c r="K64" s="200">
        <f t="shared" si="42"/>
        <v>0</v>
      </c>
      <c r="L64" s="200">
        <f t="shared" si="42"/>
        <v>0</v>
      </c>
      <c r="M64" s="200">
        <f t="shared" si="42"/>
        <v>0</v>
      </c>
      <c r="N64" s="200">
        <f t="shared" si="42"/>
        <v>0</v>
      </c>
      <c r="O64" s="200">
        <f t="shared" si="42"/>
        <v>0</v>
      </c>
      <c r="P64" s="200">
        <f t="shared" si="42"/>
        <v>0</v>
      </c>
      <c r="Q64" s="200">
        <f t="shared" si="42"/>
        <v>0</v>
      </c>
      <c r="R64" s="200">
        <f t="shared" si="42"/>
        <v>0</v>
      </c>
      <c r="S64" s="592">
        <f t="shared" si="41"/>
        <v>0</v>
      </c>
      <c r="T64" s="592">
        <f t="shared" si="41"/>
        <v>0</v>
      </c>
      <c r="U64" s="592">
        <f t="shared" si="41"/>
        <v>0</v>
      </c>
      <c r="V64" s="592">
        <f t="shared" si="41"/>
        <v>0</v>
      </c>
      <c r="W64" s="592">
        <f t="shared" si="41"/>
        <v>0</v>
      </c>
      <c r="X64" s="592">
        <f t="shared" si="41"/>
        <v>0</v>
      </c>
      <c r="Y64" s="592">
        <f t="shared" si="41"/>
        <v>0</v>
      </c>
      <c r="Z64" s="592">
        <f t="shared" si="41"/>
        <v>0</v>
      </c>
      <c r="AA64" s="592">
        <f t="shared" si="41"/>
        <v>0</v>
      </c>
      <c r="AB64" s="592">
        <f t="shared" si="41"/>
        <v>0</v>
      </c>
      <c r="AC64" s="592">
        <f t="shared" si="41"/>
        <v>0</v>
      </c>
      <c r="AD64" s="592">
        <f t="shared" si="41"/>
        <v>0</v>
      </c>
      <c r="AE64" s="38">
        <f t="shared" si="19"/>
        <v>0</v>
      </c>
      <c r="AF64" s="27"/>
      <c r="AG64" s="27"/>
      <c r="AH64" s="27"/>
      <c r="AI64" s="27"/>
      <c r="AJ64" s="27"/>
      <c r="AK64" s="27"/>
    </row>
    <row r="65" spans="1:37">
      <c r="A65" s="231"/>
      <c r="B65" s="617">
        <f t="shared" si="7"/>
        <v>65</v>
      </c>
      <c r="C65" s="249">
        <v>1</v>
      </c>
      <c r="D65" s="1"/>
      <c r="E65" s="1"/>
      <c r="F65" s="51" t="s">
        <v>74</v>
      </c>
      <c r="G65" s="201">
        <f>-ROUND((MAX(0,MIN(S26,S27*1))+S30)*IF(S9="JA",4.62%,4.8%)*(S51+S52+G53+S54+S55+S56+S57+S58+S59+S60+S61+G62+S64)*S$4,2)</f>
        <v>0</v>
      </c>
      <c r="H65" s="201">
        <f t="shared" ref="H65:Q65" si="43">-ROUND((MAX(0,MIN(T26,T27*1))+T30)*IF(T9="JA",4.62%,4.8%)*(T51+T52+H53+T54+T55+T56+T57+T58+T59+T60+T61+H62+T64)*T$4,2)</f>
        <v>0</v>
      </c>
      <c r="I65" s="201">
        <f t="shared" si="43"/>
        <v>0</v>
      </c>
      <c r="J65" s="201">
        <f t="shared" si="43"/>
        <v>0</v>
      </c>
      <c r="K65" s="201">
        <f t="shared" si="43"/>
        <v>0</v>
      </c>
      <c r="L65" s="201">
        <f t="shared" si="43"/>
        <v>0</v>
      </c>
      <c r="M65" s="201">
        <f t="shared" si="43"/>
        <v>0</v>
      </c>
      <c r="N65" s="201">
        <f t="shared" si="43"/>
        <v>0</v>
      </c>
      <c r="O65" s="201">
        <f t="shared" si="43"/>
        <v>0</v>
      </c>
      <c r="P65" s="201">
        <f t="shared" si="43"/>
        <v>0</v>
      </c>
      <c r="Q65" s="201">
        <f t="shared" si="43"/>
        <v>0</v>
      </c>
      <c r="R65" s="201">
        <f>-ROUND((MAX(0,MIN(AD26,AD27*1))+AD30)*IF(AD9="JA",4.62%,4.8%)*(AD51+AD52+R53+AD54+AD55+AD56+AD57+AD58+AD59+AD60+AD61+R62+AD64)*AD$4,2)</f>
        <v>0</v>
      </c>
      <c r="S65" s="593">
        <f t="shared" ref="S65:AD65" si="44">-ROUND((MAX(0,MIN(S26,S27*1))+S30)*IF(S9="JA",4.62%,4.8%)*(S51+S52+S54+S55+S56+S57+S58+S59+S60+S61+S64)*S$4,2)</f>
        <v>0</v>
      </c>
      <c r="T65" s="593">
        <f t="shared" si="44"/>
        <v>0</v>
      </c>
      <c r="U65" s="593">
        <f t="shared" si="44"/>
        <v>0</v>
      </c>
      <c r="V65" s="593">
        <f t="shared" si="44"/>
        <v>0</v>
      </c>
      <c r="W65" s="593">
        <f t="shared" si="44"/>
        <v>0</v>
      </c>
      <c r="X65" s="593">
        <f t="shared" si="44"/>
        <v>0</v>
      </c>
      <c r="Y65" s="593">
        <f t="shared" si="44"/>
        <v>0</v>
      </c>
      <c r="Z65" s="593">
        <f t="shared" si="44"/>
        <v>0</v>
      </c>
      <c r="AA65" s="593">
        <f t="shared" si="44"/>
        <v>0</v>
      </c>
      <c r="AB65" s="593">
        <f t="shared" si="44"/>
        <v>0</v>
      </c>
      <c r="AC65" s="593">
        <f t="shared" si="44"/>
        <v>0</v>
      </c>
      <c r="AD65" s="593">
        <f t="shared" si="44"/>
        <v>0</v>
      </c>
      <c r="AE65" s="38">
        <f t="shared" si="19"/>
        <v>0</v>
      </c>
      <c r="AF65" s="27"/>
      <c r="AG65" s="27"/>
      <c r="AH65" s="27"/>
      <c r="AI65" s="27"/>
      <c r="AJ65" s="27"/>
      <c r="AK65" s="27"/>
    </row>
    <row r="66" spans="1:37">
      <c r="A66" s="231"/>
      <c r="B66" s="617">
        <f t="shared" si="7"/>
        <v>66</v>
      </c>
      <c r="C66" s="249">
        <v>1</v>
      </c>
      <c r="D66" s="1"/>
      <c r="E66" s="1"/>
      <c r="F66" s="51" t="s">
        <v>263</v>
      </c>
      <c r="G66" s="201">
        <f>G28</f>
        <v>0</v>
      </c>
      <c r="H66" s="201">
        <f t="shared" ref="H66:R67" si="45">H28</f>
        <v>0</v>
      </c>
      <c r="I66" s="201">
        <f t="shared" si="45"/>
        <v>0</v>
      </c>
      <c r="J66" s="201">
        <f t="shared" si="45"/>
        <v>0</v>
      </c>
      <c r="K66" s="201">
        <f t="shared" si="45"/>
        <v>0</v>
      </c>
      <c r="L66" s="201">
        <f t="shared" si="45"/>
        <v>0</v>
      </c>
      <c r="M66" s="201">
        <f t="shared" si="45"/>
        <v>0</v>
      </c>
      <c r="N66" s="201">
        <f t="shared" si="45"/>
        <v>0</v>
      </c>
      <c r="O66" s="201">
        <f t="shared" si="45"/>
        <v>0</v>
      </c>
      <c r="P66" s="201">
        <f t="shared" si="45"/>
        <v>0</v>
      </c>
      <c r="Q66" s="201">
        <f t="shared" si="45"/>
        <v>0</v>
      </c>
      <c r="R66" s="201">
        <f t="shared" si="45"/>
        <v>0</v>
      </c>
      <c r="S66" s="593">
        <f>S28</f>
        <v>0</v>
      </c>
      <c r="T66" s="593">
        <f t="shared" ref="T66:AD67" si="46">T28</f>
        <v>0</v>
      </c>
      <c r="U66" s="593">
        <f t="shared" si="46"/>
        <v>0</v>
      </c>
      <c r="V66" s="593">
        <f t="shared" si="46"/>
        <v>0</v>
      </c>
      <c r="W66" s="593">
        <f t="shared" si="46"/>
        <v>0</v>
      </c>
      <c r="X66" s="593">
        <f t="shared" si="46"/>
        <v>0</v>
      </c>
      <c r="Y66" s="593">
        <f t="shared" si="46"/>
        <v>0</v>
      </c>
      <c r="Z66" s="593">
        <f t="shared" si="46"/>
        <v>0</v>
      </c>
      <c r="AA66" s="593">
        <f t="shared" si="46"/>
        <v>0</v>
      </c>
      <c r="AB66" s="593">
        <f t="shared" si="46"/>
        <v>0</v>
      </c>
      <c r="AC66" s="593">
        <f t="shared" si="46"/>
        <v>0</v>
      </c>
      <c r="AD66" s="593">
        <f t="shared" si="46"/>
        <v>0</v>
      </c>
      <c r="AE66" s="38">
        <f t="shared" si="19"/>
        <v>0</v>
      </c>
      <c r="AF66" s="27"/>
      <c r="AG66" s="27"/>
      <c r="AH66" s="27"/>
      <c r="AI66" s="27"/>
      <c r="AJ66" s="27"/>
      <c r="AK66" s="27"/>
    </row>
    <row r="67" spans="1:37">
      <c r="A67" s="231"/>
      <c r="B67" s="617">
        <f t="shared" si="7"/>
        <v>67</v>
      </c>
      <c r="C67" s="249"/>
      <c r="D67" s="1"/>
      <c r="E67" s="1"/>
      <c r="F67" s="51" t="s">
        <v>264</v>
      </c>
      <c r="G67" s="201">
        <f>G29</f>
        <v>0</v>
      </c>
      <c r="H67" s="201">
        <f>H29</f>
        <v>0</v>
      </c>
      <c r="I67" s="201">
        <f t="shared" si="45"/>
        <v>0</v>
      </c>
      <c r="J67" s="201">
        <f t="shared" si="45"/>
        <v>0</v>
      </c>
      <c r="K67" s="201">
        <f t="shared" si="45"/>
        <v>0</v>
      </c>
      <c r="L67" s="201">
        <f t="shared" si="45"/>
        <v>0</v>
      </c>
      <c r="M67" s="201">
        <f t="shared" si="45"/>
        <v>0</v>
      </c>
      <c r="N67" s="201">
        <f t="shared" si="45"/>
        <v>0</v>
      </c>
      <c r="O67" s="201">
        <f t="shared" si="45"/>
        <v>0</v>
      </c>
      <c r="P67" s="201">
        <f t="shared" si="45"/>
        <v>0</v>
      </c>
      <c r="Q67" s="201">
        <f t="shared" si="45"/>
        <v>0</v>
      </c>
      <c r="R67" s="201">
        <f t="shared" si="45"/>
        <v>0</v>
      </c>
      <c r="S67" s="593">
        <f>S29</f>
        <v>0</v>
      </c>
      <c r="T67" s="593">
        <f t="shared" si="46"/>
        <v>0</v>
      </c>
      <c r="U67" s="593">
        <f t="shared" si="46"/>
        <v>0</v>
      </c>
      <c r="V67" s="593">
        <f t="shared" si="46"/>
        <v>0</v>
      </c>
      <c r="W67" s="593">
        <f t="shared" si="46"/>
        <v>0</v>
      </c>
      <c r="X67" s="593">
        <f t="shared" si="46"/>
        <v>0</v>
      </c>
      <c r="Y67" s="593">
        <f t="shared" si="46"/>
        <v>0</v>
      </c>
      <c r="Z67" s="593">
        <f t="shared" si="46"/>
        <v>0</v>
      </c>
      <c r="AA67" s="593">
        <f t="shared" si="46"/>
        <v>0</v>
      </c>
      <c r="AB67" s="593">
        <f t="shared" si="46"/>
        <v>0</v>
      </c>
      <c r="AC67" s="593">
        <f t="shared" si="46"/>
        <v>0</v>
      </c>
      <c r="AD67" s="593">
        <f t="shared" si="46"/>
        <v>0</v>
      </c>
      <c r="AE67" s="38"/>
      <c r="AF67" s="27"/>
      <c r="AG67" s="27"/>
      <c r="AH67" s="27"/>
      <c r="AI67" s="27"/>
      <c r="AJ67" s="27"/>
      <c r="AK67" s="27"/>
    </row>
    <row r="68" spans="1:37">
      <c r="A68" s="231"/>
      <c r="B68" s="617">
        <f t="shared" si="7"/>
        <v>68</v>
      </c>
      <c r="C68" s="249"/>
      <c r="D68" s="1"/>
      <c r="E68" s="1"/>
      <c r="F68" s="51" t="s">
        <v>62</v>
      </c>
      <c r="G68" s="200">
        <f>SUM(G37:G46)</f>
        <v>0</v>
      </c>
      <c r="H68" s="200">
        <f t="shared" ref="H68:R68" si="47">SUM(H37:H46)</f>
        <v>0</v>
      </c>
      <c r="I68" s="200">
        <f t="shared" si="47"/>
        <v>0</v>
      </c>
      <c r="J68" s="200">
        <f t="shared" si="47"/>
        <v>0</v>
      </c>
      <c r="K68" s="200">
        <f t="shared" si="47"/>
        <v>0</v>
      </c>
      <c r="L68" s="200">
        <f t="shared" si="47"/>
        <v>0</v>
      </c>
      <c r="M68" s="200">
        <f t="shared" si="47"/>
        <v>0</v>
      </c>
      <c r="N68" s="200">
        <f t="shared" si="47"/>
        <v>0</v>
      </c>
      <c r="O68" s="200">
        <f t="shared" si="47"/>
        <v>0</v>
      </c>
      <c r="P68" s="200">
        <f t="shared" si="47"/>
        <v>0</v>
      </c>
      <c r="Q68" s="200">
        <f t="shared" si="47"/>
        <v>0</v>
      </c>
      <c r="R68" s="200">
        <f t="shared" si="47"/>
        <v>0</v>
      </c>
      <c r="S68" s="592">
        <f>SUM(S37:S46)</f>
        <v>0</v>
      </c>
      <c r="T68" s="592">
        <f t="shared" ref="T68:AD68" si="48">SUM(T37:T46)+MAX(T36*T10-8000,0)</f>
        <v>0</v>
      </c>
      <c r="U68" s="592">
        <f t="shared" si="48"/>
        <v>0</v>
      </c>
      <c r="V68" s="592">
        <f t="shared" si="48"/>
        <v>0</v>
      </c>
      <c r="W68" s="592">
        <f t="shared" si="48"/>
        <v>0</v>
      </c>
      <c r="X68" s="592">
        <f t="shared" si="48"/>
        <v>0</v>
      </c>
      <c r="Y68" s="592">
        <f t="shared" si="48"/>
        <v>0</v>
      </c>
      <c r="Z68" s="592">
        <f t="shared" si="48"/>
        <v>0</v>
      </c>
      <c r="AA68" s="592">
        <f t="shared" si="48"/>
        <v>0</v>
      </c>
      <c r="AB68" s="592">
        <f t="shared" si="48"/>
        <v>0</v>
      </c>
      <c r="AC68" s="592">
        <f t="shared" si="48"/>
        <v>0</v>
      </c>
      <c r="AD68" s="592">
        <f t="shared" si="48"/>
        <v>0</v>
      </c>
      <c r="AE68" s="38">
        <f t="shared" si="19"/>
        <v>0</v>
      </c>
      <c r="AF68" s="27"/>
      <c r="AG68" s="27"/>
      <c r="AH68" s="27"/>
      <c r="AI68" s="27"/>
      <c r="AJ68" s="27"/>
      <c r="AK68" s="27"/>
    </row>
    <row r="69" spans="1:37">
      <c r="A69" s="560"/>
      <c r="B69" s="617">
        <f t="shared" si="7"/>
        <v>69</v>
      </c>
      <c r="C69" s="259"/>
      <c r="D69" s="260"/>
      <c r="E69" s="260"/>
      <c r="F69" s="52" t="s">
        <v>275</v>
      </c>
      <c r="G69" s="561">
        <f>G33*$D$33</f>
        <v>0</v>
      </c>
      <c r="H69" s="561">
        <f t="shared" ref="H69:R69" si="49">H33*$D$33</f>
        <v>0</v>
      </c>
      <c r="I69" s="561">
        <f t="shared" si="49"/>
        <v>0</v>
      </c>
      <c r="J69" s="561">
        <f t="shared" si="49"/>
        <v>0</v>
      </c>
      <c r="K69" s="561">
        <f t="shared" si="49"/>
        <v>0</v>
      </c>
      <c r="L69" s="561">
        <f t="shared" si="49"/>
        <v>0</v>
      </c>
      <c r="M69" s="561">
        <f t="shared" si="49"/>
        <v>0</v>
      </c>
      <c r="N69" s="561">
        <f t="shared" si="49"/>
        <v>0</v>
      </c>
      <c r="O69" s="561">
        <f t="shared" si="49"/>
        <v>0</v>
      </c>
      <c r="P69" s="561">
        <f t="shared" si="49"/>
        <v>0</v>
      </c>
      <c r="Q69" s="561">
        <f t="shared" si="49"/>
        <v>0</v>
      </c>
      <c r="R69" s="561">
        <f t="shared" si="49"/>
        <v>0</v>
      </c>
      <c r="S69" s="594">
        <f>S33*$D$33</f>
        <v>0</v>
      </c>
      <c r="T69" s="594">
        <f t="shared" ref="T69:AD69" si="50">T33*$D$33</f>
        <v>0</v>
      </c>
      <c r="U69" s="594">
        <f t="shared" si="50"/>
        <v>0</v>
      </c>
      <c r="V69" s="594">
        <f t="shared" si="50"/>
        <v>0</v>
      </c>
      <c r="W69" s="594">
        <f t="shared" si="50"/>
        <v>0</v>
      </c>
      <c r="X69" s="594">
        <f t="shared" si="50"/>
        <v>0</v>
      </c>
      <c r="Y69" s="594">
        <f t="shared" si="50"/>
        <v>0</v>
      </c>
      <c r="Z69" s="594">
        <f t="shared" si="50"/>
        <v>0</v>
      </c>
      <c r="AA69" s="594">
        <f t="shared" si="50"/>
        <v>0</v>
      </c>
      <c r="AB69" s="594">
        <f t="shared" si="50"/>
        <v>0</v>
      </c>
      <c r="AC69" s="594">
        <f t="shared" si="50"/>
        <v>0</v>
      </c>
      <c r="AD69" s="594">
        <f t="shared" si="50"/>
        <v>0</v>
      </c>
      <c r="AE69" s="43"/>
      <c r="AF69" s="27"/>
      <c r="AG69" s="27"/>
      <c r="AH69" s="27"/>
      <c r="AI69" s="27"/>
      <c r="AJ69" s="27"/>
      <c r="AK69" s="27"/>
    </row>
    <row r="70" spans="1:37">
      <c r="A70" s="560"/>
      <c r="B70" s="617">
        <f t="shared" si="7"/>
        <v>70</v>
      </c>
      <c r="C70" s="259"/>
      <c r="D70" s="260"/>
      <c r="E70" s="260"/>
      <c r="F70" s="52" t="s">
        <v>276</v>
      </c>
      <c r="G70" s="561">
        <f>G34*$D$34</f>
        <v>0</v>
      </c>
      <c r="H70" s="561">
        <f t="shared" ref="H70:R70" si="51">H34*$D$34</f>
        <v>0</v>
      </c>
      <c r="I70" s="561">
        <f t="shared" si="51"/>
        <v>0</v>
      </c>
      <c r="J70" s="561">
        <f t="shared" si="51"/>
        <v>0</v>
      </c>
      <c r="K70" s="561">
        <f t="shared" si="51"/>
        <v>0</v>
      </c>
      <c r="L70" s="561">
        <f t="shared" si="51"/>
        <v>0</v>
      </c>
      <c r="M70" s="561">
        <f t="shared" si="51"/>
        <v>0</v>
      </c>
      <c r="N70" s="561">
        <f t="shared" si="51"/>
        <v>0</v>
      </c>
      <c r="O70" s="561">
        <f t="shared" si="51"/>
        <v>0</v>
      </c>
      <c r="P70" s="561">
        <f t="shared" si="51"/>
        <v>0</v>
      </c>
      <c r="Q70" s="561">
        <f t="shared" si="51"/>
        <v>0</v>
      </c>
      <c r="R70" s="561">
        <f t="shared" si="51"/>
        <v>0</v>
      </c>
      <c r="S70" s="594">
        <f>S34*$D$34</f>
        <v>0</v>
      </c>
      <c r="T70" s="594">
        <f t="shared" ref="T70:AD70" si="52">T34*$D$34</f>
        <v>0</v>
      </c>
      <c r="U70" s="594">
        <f t="shared" si="52"/>
        <v>0</v>
      </c>
      <c r="V70" s="594">
        <f t="shared" si="52"/>
        <v>0</v>
      </c>
      <c r="W70" s="594">
        <f t="shared" si="52"/>
        <v>0</v>
      </c>
      <c r="X70" s="594">
        <f t="shared" si="52"/>
        <v>0</v>
      </c>
      <c r="Y70" s="594">
        <f t="shared" si="52"/>
        <v>0</v>
      </c>
      <c r="Z70" s="594">
        <f t="shared" si="52"/>
        <v>0</v>
      </c>
      <c r="AA70" s="594">
        <f t="shared" si="52"/>
        <v>0</v>
      </c>
      <c r="AB70" s="594">
        <f t="shared" si="52"/>
        <v>0</v>
      </c>
      <c r="AC70" s="594">
        <f t="shared" si="52"/>
        <v>0</v>
      </c>
      <c r="AD70" s="594">
        <f t="shared" si="52"/>
        <v>0</v>
      </c>
      <c r="AE70" s="43"/>
      <c r="AF70" s="27"/>
      <c r="AG70" s="27"/>
      <c r="AH70" s="27"/>
      <c r="AI70" s="27"/>
      <c r="AJ70" s="27"/>
      <c r="AK70" s="27"/>
    </row>
    <row r="71" spans="1:37">
      <c r="A71" s="233"/>
      <c r="B71" s="617">
        <f t="shared" si="7"/>
        <v>71</v>
      </c>
      <c r="C71" s="250"/>
      <c r="D71" s="232"/>
      <c r="E71" s="232"/>
      <c r="F71" s="54" t="s">
        <v>280</v>
      </c>
      <c r="G71" s="202">
        <f>IF(G35&gt;0,G35,0)</f>
        <v>0</v>
      </c>
      <c r="H71" s="202">
        <f t="shared" ref="H71:R71" si="53">IF(H35&gt;0,H35,0)</f>
        <v>0</v>
      </c>
      <c r="I71" s="202">
        <f t="shared" si="53"/>
        <v>0</v>
      </c>
      <c r="J71" s="202">
        <f t="shared" si="53"/>
        <v>0</v>
      </c>
      <c r="K71" s="202">
        <f t="shared" si="53"/>
        <v>0</v>
      </c>
      <c r="L71" s="202">
        <f t="shared" si="53"/>
        <v>0</v>
      </c>
      <c r="M71" s="202">
        <f t="shared" si="53"/>
        <v>0</v>
      </c>
      <c r="N71" s="202">
        <f t="shared" si="53"/>
        <v>0</v>
      </c>
      <c r="O71" s="202">
        <f t="shared" si="53"/>
        <v>0</v>
      </c>
      <c r="P71" s="202">
        <f t="shared" si="53"/>
        <v>0</v>
      </c>
      <c r="Q71" s="202">
        <f t="shared" si="53"/>
        <v>0</v>
      </c>
      <c r="R71" s="202">
        <f t="shared" si="53"/>
        <v>0</v>
      </c>
      <c r="S71" s="595">
        <f>IF(S35&gt;0,S35,0)</f>
        <v>0</v>
      </c>
      <c r="T71" s="595">
        <f t="shared" ref="T71:AD71" si="54">IF(T35&gt;0,T35,0)</f>
        <v>0</v>
      </c>
      <c r="U71" s="595">
        <f t="shared" si="54"/>
        <v>0</v>
      </c>
      <c r="V71" s="595">
        <f t="shared" si="54"/>
        <v>0</v>
      </c>
      <c r="W71" s="595">
        <f t="shared" si="54"/>
        <v>0</v>
      </c>
      <c r="X71" s="595">
        <f t="shared" si="54"/>
        <v>0</v>
      </c>
      <c r="Y71" s="595">
        <f t="shared" si="54"/>
        <v>0</v>
      </c>
      <c r="Z71" s="595">
        <f t="shared" si="54"/>
        <v>0</v>
      </c>
      <c r="AA71" s="595">
        <f t="shared" si="54"/>
        <v>0</v>
      </c>
      <c r="AB71" s="595">
        <f t="shared" si="54"/>
        <v>0</v>
      </c>
      <c r="AC71" s="595">
        <f t="shared" si="54"/>
        <v>0</v>
      </c>
      <c r="AD71" s="595">
        <f t="shared" si="54"/>
        <v>0</v>
      </c>
      <c r="AE71" s="39">
        <f t="shared" si="19"/>
        <v>0</v>
      </c>
      <c r="AF71" s="27"/>
      <c r="AG71" s="27"/>
      <c r="AH71" s="27"/>
      <c r="AI71" s="27"/>
      <c r="AJ71" s="27"/>
      <c r="AK71" s="27"/>
    </row>
    <row r="72" spans="1:37">
      <c r="A72" s="562"/>
      <c r="B72" s="617">
        <f t="shared" si="7"/>
        <v>72</v>
      </c>
      <c r="C72" s="563"/>
      <c r="D72" s="221"/>
      <c r="E72" s="221"/>
      <c r="F72" s="45" t="s">
        <v>279</v>
      </c>
      <c r="G72" s="202">
        <f t="shared" ref="G72:AD72" si="55">MIN(8000,G36*G10)</f>
        <v>0</v>
      </c>
      <c r="H72" s="202">
        <f t="shared" si="55"/>
        <v>0</v>
      </c>
      <c r="I72" s="202">
        <f t="shared" si="55"/>
        <v>0</v>
      </c>
      <c r="J72" s="202">
        <f t="shared" si="55"/>
        <v>0</v>
      </c>
      <c r="K72" s="202">
        <f t="shared" si="55"/>
        <v>0</v>
      </c>
      <c r="L72" s="202">
        <f t="shared" si="55"/>
        <v>0</v>
      </c>
      <c r="M72" s="202">
        <f t="shared" si="55"/>
        <v>0</v>
      </c>
      <c r="N72" s="202">
        <f t="shared" si="55"/>
        <v>0</v>
      </c>
      <c r="O72" s="202">
        <f t="shared" si="55"/>
        <v>0</v>
      </c>
      <c r="P72" s="202">
        <f t="shared" si="55"/>
        <v>0</v>
      </c>
      <c r="Q72" s="202">
        <f t="shared" si="55"/>
        <v>0</v>
      </c>
      <c r="R72" s="202">
        <f t="shared" si="55"/>
        <v>0</v>
      </c>
      <c r="S72" s="595">
        <f t="shared" si="55"/>
        <v>0</v>
      </c>
      <c r="T72" s="595">
        <f t="shared" si="55"/>
        <v>0</v>
      </c>
      <c r="U72" s="595">
        <f t="shared" si="55"/>
        <v>0</v>
      </c>
      <c r="V72" s="595">
        <f t="shared" si="55"/>
        <v>0</v>
      </c>
      <c r="W72" s="595">
        <f t="shared" si="55"/>
        <v>0</v>
      </c>
      <c r="X72" s="595">
        <f t="shared" si="55"/>
        <v>0</v>
      </c>
      <c r="Y72" s="595">
        <f t="shared" si="55"/>
        <v>0</v>
      </c>
      <c r="Z72" s="595">
        <f t="shared" si="55"/>
        <v>0</v>
      </c>
      <c r="AA72" s="595">
        <f t="shared" si="55"/>
        <v>0</v>
      </c>
      <c r="AB72" s="595">
        <f t="shared" si="55"/>
        <v>0</v>
      </c>
      <c r="AC72" s="595">
        <f t="shared" si="55"/>
        <v>0</v>
      </c>
      <c r="AD72" s="595">
        <f t="shared" si="55"/>
        <v>0</v>
      </c>
      <c r="AE72" s="565"/>
      <c r="AF72" s="27"/>
      <c r="AG72" s="27"/>
      <c r="AH72" s="27"/>
      <c r="AI72" s="27"/>
      <c r="AJ72" s="27"/>
      <c r="AK72" s="27"/>
    </row>
    <row r="73" spans="1:37">
      <c r="A73" s="562"/>
      <c r="B73" s="617">
        <f t="shared" ref="B73:B110" si="56">B72+1</f>
        <v>73</v>
      </c>
      <c r="C73" s="563"/>
      <c r="D73" s="221"/>
      <c r="E73" s="221"/>
      <c r="F73" s="45" t="s">
        <v>277</v>
      </c>
      <c r="G73" s="564">
        <f t="shared" ref="G73:AD73" si="57">IF(G36&gt;0,MAX(G36*G10-8000,0),0)</f>
        <v>0</v>
      </c>
      <c r="H73" s="564">
        <f t="shared" si="57"/>
        <v>0</v>
      </c>
      <c r="I73" s="564">
        <f t="shared" si="57"/>
        <v>0</v>
      </c>
      <c r="J73" s="564">
        <f t="shared" si="57"/>
        <v>0</v>
      </c>
      <c r="K73" s="564">
        <f t="shared" si="57"/>
        <v>0</v>
      </c>
      <c r="L73" s="564">
        <f t="shared" si="57"/>
        <v>0</v>
      </c>
      <c r="M73" s="564">
        <f t="shared" si="57"/>
        <v>0</v>
      </c>
      <c r="N73" s="564">
        <f t="shared" si="57"/>
        <v>0</v>
      </c>
      <c r="O73" s="564">
        <f t="shared" si="57"/>
        <v>0</v>
      </c>
      <c r="P73" s="564">
        <f t="shared" si="57"/>
        <v>0</v>
      </c>
      <c r="Q73" s="564">
        <f t="shared" si="57"/>
        <v>0</v>
      </c>
      <c r="R73" s="564">
        <f t="shared" si="57"/>
        <v>0</v>
      </c>
      <c r="S73" s="596">
        <f t="shared" si="57"/>
        <v>0</v>
      </c>
      <c r="T73" s="596">
        <f t="shared" si="57"/>
        <v>0</v>
      </c>
      <c r="U73" s="596">
        <f t="shared" si="57"/>
        <v>0</v>
      </c>
      <c r="V73" s="596">
        <f t="shared" si="57"/>
        <v>0</v>
      </c>
      <c r="W73" s="596">
        <f t="shared" si="57"/>
        <v>0</v>
      </c>
      <c r="X73" s="596">
        <f t="shared" si="57"/>
        <v>0</v>
      </c>
      <c r="Y73" s="596">
        <f t="shared" si="57"/>
        <v>0</v>
      </c>
      <c r="Z73" s="596">
        <f t="shared" si="57"/>
        <v>0</v>
      </c>
      <c r="AA73" s="596">
        <f t="shared" si="57"/>
        <v>0</v>
      </c>
      <c r="AB73" s="596">
        <f t="shared" si="57"/>
        <v>0</v>
      </c>
      <c r="AC73" s="596">
        <f t="shared" si="57"/>
        <v>0</v>
      </c>
      <c r="AD73" s="596">
        <f t="shared" si="57"/>
        <v>0</v>
      </c>
      <c r="AE73" s="565"/>
      <c r="AF73" s="27"/>
      <c r="AG73" s="27"/>
      <c r="AH73" s="27"/>
      <c r="AI73" s="27"/>
      <c r="AJ73" s="27"/>
      <c r="AK73" s="27"/>
    </row>
    <row r="74" spans="1:37">
      <c r="A74" s="229"/>
      <c r="B74" s="617">
        <f t="shared" si="56"/>
        <v>74</v>
      </c>
      <c r="C74" s="257"/>
      <c r="D74" s="258"/>
      <c r="E74" s="258"/>
      <c r="F74" s="21" t="s">
        <v>33</v>
      </c>
      <c r="G74" s="274">
        <f>SUM(G51:G73)</f>
        <v>0</v>
      </c>
      <c r="H74" s="274">
        <f>SUM(H51:H73)</f>
        <v>0</v>
      </c>
      <c r="I74" s="274">
        <f t="shared" ref="I74:AD74" si="58">SUM(I51:I73)</f>
        <v>0</v>
      </c>
      <c r="J74" s="274">
        <f t="shared" si="58"/>
        <v>0</v>
      </c>
      <c r="K74" s="274">
        <f t="shared" si="58"/>
        <v>0</v>
      </c>
      <c r="L74" s="274">
        <f t="shared" si="58"/>
        <v>0</v>
      </c>
      <c r="M74" s="274">
        <f t="shared" si="58"/>
        <v>0</v>
      </c>
      <c r="N74" s="274">
        <f t="shared" si="58"/>
        <v>0</v>
      </c>
      <c r="O74" s="274">
        <f t="shared" si="58"/>
        <v>0</v>
      </c>
      <c r="P74" s="274">
        <f t="shared" si="58"/>
        <v>0</v>
      </c>
      <c r="Q74" s="274">
        <f t="shared" si="58"/>
        <v>0</v>
      </c>
      <c r="R74" s="274">
        <f t="shared" si="58"/>
        <v>0</v>
      </c>
      <c r="S74" s="274">
        <f t="shared" si="58"/>
        <v>0</v>
      </c>
      <c r="T74" s="274">
        <f t="shared" si="58"/>
        <v>0</v>
      </c>
      <c r="U74" s="274">
        <f t="shared" si="58"/>
        <v>0</v>
      </c>
      <c r="V74" s="274">
        <f t="shared" si="58"/>
        <v>0</v>
      </c>
      <c r="W74" s="274">
        <f t="shared" si="58"/>
        <v>0</v>
      </c>
      <c r="X74" s="274">
        <f t="shared" si="58"/>
        <v>0</v>
      </c>
      <c r="Y74" s="274">
        <f t="shared" si="58"/>
        <v>0</v>
      </c>
      <c r="Z74" s="274">
        <f t="shared" si="58"/>
        <v>0</v>
      </c>
      <c r="AA74" s="274">
        <f t="shared" si="58"/>
        <v>0</v>
      </c>
      <c r="AB74" s="274">
        <f t="shared" si="58"/>
        <v>0</v>
      </c>
      <c r="AC74" s="274">
        <f t="shared" si="58"/>
        <v>0</v>
      </c>
      <c r="AD74" s="274">
        <f t="shared" si="58"/>
        <v>0</v>
      </c>
      <c r="AE74" s="23">
        <f t="shared" si="19"/>
        <v>0</v>
      </c>
      <c r="AF74" s="27"/>
      <c r="AG74" s="27"/>
      <c r="AH74" s="27"/>
      <c r="AI74" s="27"/>
      <c r="AJ74" s="27"/>
      <c r="AK74" s="27"/>
    </row>
    <row r="75" spans="1:37">
      <c r="A75" s="230"/>
      <c r="B75" s="617">
        <f t="shared" si="56"/>
        <v>75</v>
      </c>
      <c r="C75" s="256"/>
      <c r="D75" s="20"/>
      <c r="E75" s="20"/>
      <c r="F75" s="50" t="str">
        <f>"Pensionstillæg af pensionsg. "&amp;IF(ISNUMBER(G13),"Skalatrinsløn","HK-løn")</f>
        <v>Pensionstillæg af pensionsg. HK-løn</v>
      </c>
      <c r="G75" s="199">
        <f t="shared" ref="G75:R75" si="59">IF(G7="Ja",0,ROUND(IF(AND(G$12&gt;0,G13&gt;0),ROUND((ROUND(VLOOKUP(G13,Skalalontabel12,7,0)*G10,0))/12,2),0)*G12*G4*G5/100/3,2))</f>
        <v>0</v>
      </c>
      <c r="H75" s="199">
        <f t="shared" si="59"/>
        <v>0</v>
      </c>
      <c r="I75" s="199">
        <f t="shared" si="59"/>
        <v>0</v>
      </c>
      <c r="J75" s="199">
        <f t="shared" si="59"/>
        <v>0</v>
      </c>
      <c r="K75" s="199">
        <f t="shared" si="59"/>
        <v>0</v>
      </c>
      <c r="L75" s="199">
        <f t="shared" si="59"/>
        <v>0</v>
      </c>
      <c r="M75" s="199">
        <f t="shared" si="59"/>
        <v>0</v>
      </c>
      <c r="N75" s="199">
        <f t="shared" si="59"/>
        <v>0</v>
      </c>
      <c r="O75" s="199">
        <f t="shared" si="59"/>
        <v>0</v>
      </c>
      <c r="P75" s="199">
        <f t="shared" si="59"/>
        <v>0</v>
      </c>
      <c r="Q75" s="199">
        <f t="shared" si="59"/>
        <v>0</v>
      </c>
      <c r="R75" s="199">
        <f t="shared" si="59"/>
        <v>0</v>
      </c>
      <c r="S75" s="591">
        <f t="shared" ref="S75:AD75" si="60">ROUND(IF(AND(S$12&gt;0,S13&gt;0),ROUND((ROUND(VLOOKUP(S13,Skalalontabel12,7,0)*S10,0))/12,2),0)*S12*S4*S5/100/3,2)</f>
        <v>0</v>
      </c>
      <c r="T75" s="591">
        <f t="shared" si="60"/>
        <v>0</v>
      </c>
      <c r="U75" s="591">
        <f t="shared" si="60"/>
        <v>0</v>
      </c>
      <c r="V75" s="591">
        <f t="shared" si="60"/>
        <v>0</v>
      </c>
      <c r="W75" s="591">
        <f t="shared" si="60"/>
        <v>0</v>
      </c>
      <c r="X75" s="591">
        <f t="shared" si="60"/>
        <v>0</v>
      </c>
      <c r="Y75" s="591">
        <f t="shared" si="60"/>
        <v>0</v>
      </c>
      <c r="Z75" s="591">
        <f t="shared" si="60"/>
        <v>0</v>
      </c>
      <c r="AA75" s="591">
        <f t="shared" si="60"/>
        <v>0</v>
      </c>
      <c r="AB75" s="591">
        <f t="shared" si="60"/>
        <v>0</v>
      </c>
      <c r="AC75" s="591">
        <f t="shared" si="60"/>
        <v>0</v>
      </c>
      <c r="AD75" s="591">
        <f t="shared" si="60"/>
        <v>0</v>
      </c>
      <c r="AE75" s="37">
        <f t="shared" si="19"/>
        <v>0</v>
      </c>
      <c r="AF75" s="27"/>
      <c r="AG75" s="27"/>
      <c r="AH75" s="27"/>
      <c r="AI75" s="27"/>
      <c r="AJ75" s="27"/>
      <c r="AK75" s="27"/>
    </row>
    <row r="76" spans="1:37">
      <c r="A76" s="231"/>
      <c r="B76" s="617">
        <f t="shared" si="56"/>
        <v>76</v>
      </c>
      <c r="C76" s="249"/>
      <c r="D76" s="1"/>
      <c r="E76" s="1"/>
      <c r="F76" s="51" t="s">
        <v>300</v>
      </c>
      <c r="G76" s="199">
        <f t="shared" ref="G76:AD86" si="61">ROUND(G52*$C52*G$5/100/3,2)</f>
        <v>0</v>
      </c>
      <c r="H76" s="199">
        <f t="shared" si="61"/>
        <v>0</v>
      </c>
      <c r="I76" s="199">
        <f t="shared" si="61"/>
        <v>0</v>
      </c>
      <c r="J76" s="199">
        <f t="shared" si="61"/>
        <v>0</v>
      </c>
      <c r="K76" s="199">
        <f t="shared" si="61"/>
        <v>0</v>
      </c>
      <c r="L76" s="199">
        <f t="shared" si="61"/>
        <v>0</v>
      </c>
      <c r="M76" s="199">
        <f t="shared" si="61"/>
        <v>0</v>
      </c>
      <c r="N76" s="199">
        <f t="shared" si="61"/>
        <v>0</v>
      </c>
      <c r="O76" s="199">
        <f t="shared" si="61"/>
        <v>0</v>
      </c>
      <c r="P76" s="199">
        <f t="shared" si="61"/>
        <v>0</v>
      </c>
      <c r="Q76" s="199">
        <f t="shared" si="61"/>
        <v>0</v>
      </c>
      <c r="R76" s="199">
        <f t="shared" si="61"/>
        <v>0</v>
      </c>
      <c r="S76" s="591">
        <f t="shared" si="61"/>
        <v>0</v>
      </c>
      <c r="T76" s="591">
        <f t="shared" si="61"/>
        <v>0</v>
      </c>
      <c r="U76" s="591">
        <f t="shared" si="61"/>
        <v>0</v>
      </c>
      <c r="V76" s="591">
        <f t="shared" si="61"/>
        <v>0</v>
      </c>
      <c r="W76" s="591">
        <f t="shared" si="61"/>
        <v>0</v>
      </c>
      <c r="X76" s="591">
        <f t="shared" si="61"/>
        <v>0</v>
      </c>
      <c r="Y76" s="591">
        <f t="shared" si="61"/>
        <v>0</v>
      </c>
      <c r="Z76" s="591">
        <f t="shared" si="61"/>
        <v>0</v>
      </c>
      <c r="AA76" s="591">
        <f t="shared" si="61"/>
        <v>0</v>
      </c>
      <c r="AB76" s="591">
        <f t="shared" si="61"/>
        <v>0</v>
      </c>
      <c r="AC76" s="591">
        <f t="shared" si="61"/>
        <v>0</v>
      </c>
      <c r="AD76" s="591">
        <f t="shared" si="61"/>
        <v>0</v>
      </c>
      <c r="AE76" s="38">
        <f t="shared" si="19"/>
        <v>0</v>
      </c>
      <c r="AF76" s="27"/>
      <c r="AG76" s="27"/>
      <c r="AH76" s="27"/>
      <c r="AI76" s="27"/>
      <c r="AJ76" s="27"/>
      <c r="AK76" s="27"/>
    </row>
    <row r="77" spans="1:37">
      <c r="A77" s="231"/>
      <c r="B77" s="617"/>
      <c r="C77" s="249"/>
      <c r="D77" s="1"/>
      <c r="E77" s="1"/>
      <c r="F77" s="51" t="s">
        <v>302</v>
      </c>
      <c r="G77" s="199">
        <f t="shared" si="61"/>
        <v>0</v>
      </c>
      <c r="H77" s="199">
        <f t="shared" si="61"/>
        <v>0</v>
      </c>
      <c r="I77" s="199">
        <f t="shared" si="61"/>
        <v>0</v>
      </c>
      <c r="J77" s="199">
        <f t="shared" si="61"/>
        <v>0</v>
      </c>
      <c r="K77" s="199">
        <f t="shared" si="61"/>
        <v>0</v>
      </c>
      <c r="L77" s="199">
        <f t="shared" si="61"/>
        <v>0</v>
      </c>
      <c r="M77" s="199">
        <f t="shared" si="61"/>
        <v>0</v>
      </c>
      <c r="N77" s="199">
        <f t="shared" si="61"/>
        <v>0</v>
      </c>
      <c r="O77" s="199">
        <f t="shared" si="61"/>
        <v>0</v>
      </c>
      <c r="P77" s="199">
        <f t="shared" si="61"/>
        <v>0</v>
      </c>
      <c r="Q77" s="199">
        <f t="shared" si="61"/>
        <v>0</v>
      </c>
      <c r="R77" s="199">
        <f t="shared" si="61"/>
        <v>0</v>
      </c>
      <c r="S77" s="591"/>
      <c r="T77" s="591"/>
      <c r="U77" s="591"/>
      <c r="V77" s="591"/>
      <c r="W77" s="591"/>
      <c r="X77" s="591"/>
      <c r="Y77" s="591"/>
      <c r="Z77" s="591"/>
      <c r="AA77" s="591"/>
      <c r="AB77" s="591"/>
      <c r="AC77" s="591"/>
      <c r="AD77" s="591"/>
      <c r="AE77" s="38"/>
      <c r="AF77" s="27"/>
      <c r="AG77" s="27"/>
      <c r="AH77" s="27"/>
      <c r="AI77" s="27"/>
      <c r="AJ77" s="27"/>
      <c r="AK77" s="27"/>
    </row>
    <row r="78" spans="1:37">
      <c r="A78" s="231"/>
      <c r="B78" s="617">
        <f>B76+1</f>
        <v>77</v>
      </c>
      <c r="C78" s="249"/>
      <c r="D78" s="1"/>
      <c r="E78" s="1"/>
      <c r="F78" s="51" t="s">
        <v>181</v>
      </c>
      <c r="G78" s="199">
        <f t="shared" si="61"/>
        <v>0</v>
      </c>
      <c r="H78" s="199">
        <f t="shared" si="61"/>
        <v>0</v>
      </c>
      <c r="I78" s="199">
        <f t="shared" si="61"/>
        <v>0</v>
      </c>
      <c r="J78" s="199">
        <f t="shared" si="61"/>
        <v>0</v>
      </c>
      <c r="K78" s="199">
        <f t="shared" si="61"/>
        <v>0</v>
      </c>
      <c r="L78" s="199">
        <f t="shared" si="61"/>
        <v>0</v>
      </c>
      <c r="M78" s="199">
        <f t="shared" si="61"/>
        <v>0</v>
      </c>
      <c r="N78" s="199">
        <f t="shared" si="61"/>
        <v>0</v>
      </c>
      <c r="O78" s="199">
        <f t="shared" si="61"/>
        <v>0</v>
      </c>
      <c r="P78" s="199">
        <f t="shared" si="61"/>
        <v>0</v>
      </c>
      <c r="Q78" s="199">
        <f t="shared" si="61"/>
        <v>0</v>
      </c>
      <c r="R78" s="199">
        <f t="shared" si="61"/>
        <v>0</v>
      </c>
      <c r="S78" s="591">
        <f t="shared" si="61"/>
        <v>0</v>
      </c>
      <c r="T78" s="591">
        <f t="shared" si="61"/>
        <v>0</v>
      </c>
      <c r="U78" s="591">
        <f t="shared" si="61"/>
        <v>0</v>
      </c>
      <c r="V78" s="591">
        <f t="shared" si="61"/>
        <v>0</v>
      </c>
      <c r="W78" s="591">
        <f t="shared" si="61"/>
        <v>0</v>
      </c>
      <c r="X78" s="591">
        <f t="shared" si="61"/>
        <v>0</v>
      </c>
      <c r="Y78" s="591">
        <f t="shared" si="61"/>
        <v>0</v>
      </c>
      <c r="Z78" s="591">
        <f t="shared" si="61"/>
        <v>0</v>
      </c>
      <c r="AA78" s="591">
        <f t="shared" si="61"/>
        <v>0</v>
      </c>
      <c r="AB78" s="591">
        <f t="shared" si="61"/>
        <v>0</v>
      </c>
      <c r="AC78" s="591">
        <f t="shared" si="61"/>
        <v>0</v>
      </c>
      <c r="AD78" s="591">
        <f t="shared" si="61"/>
        <v>0</v>
      </c>
      <c r="AE78" s="38">
        <f t="shared" si="19"/>
        <v>0</v>
      </c>
      <c r="AF78" s="27"/>
      <c r="AG78" s="27"/>
      <c r="AH78" s="27"/>
      <c r="AI78" s="27"/>
      <c r="AJ78" s="27"/>
      <c r="AK78" s="27"/>
    </row>
    <row r="79" spans="1:37">
      <c r="A79" s="231"/>
      <c r="B79" s="617">
        <f t="shared" si="56"/>
        <v>78</v>
      </c>
      <c r="C79" s="249"/>
      <c r="D79" s="1"/>
      <c r="E79" s="1"/>
      <c r="F79" s="51" t="s">
        <v>65</v>
      </c>
      <c r="G79" s="199">
        <f t="shared" si="61"/>
        <v>0</v>
      </c>
      <c r="H79" s="199">
        <f t="shared" si="61"/>
        <v>0</v>
      </c>
      <c r="I79" s="199">
        <f t="shared" si="61"/>
        <v>0</v>
      </c>
      <c r="J79" s="199">
        <f t="shared" si="61"/>
        <v>0</v>
      </c>
      <c r="K79" s="199">
        <f t="shared" si="61"/>
        <v>0</v>
      </c>
      <c r="L79" s="199">
        <f t="shared" si="61"/>
        <v>0</v>
      </c>
      <c r="M79" s="199">
        <f t="shared" si="61"/>
        <v>0</v>
      </c>
      <c r="N79" s="199">
        <f t="shared" si="61"/>
        <v>0</v>
      </c>
      <c r="O79" s="199">
        <f t="shared" si="61"/>
        <v>0</v>
      </c>
      <c r="P79" s="199">
        <f t="shared" si="61"/>
        <v>0</v>
      </c>
      <c r="Q79" s="199">
        <f t="shared" si="61"/>
        <v>0</v>
      </c>
      <c r="R79" s="199">
        <f t="shared" si="61"/>
        <v>0</v>
      </c>
      <c r="S79" s="591">
        <f t="shared" si="61"/>
        <v>0</v>
      </c>
      <c r="T79" s="591">
        <f t="shared" si="61"/>
        <v>0</v>
      </c>
      <c r="U79" s="591">
        <f t="shared" si="61"/>
        <v>0</v>
      </c>
      <c r="V79" s="591">
        <f t="shared" si="61"/>
        <v>0</v>
      </c>
      <c r="W79" s="591">
        <f t="shared" si="61"/>
        <v>0</v>
      </c>
      <c r="X79" s="591">
        <f t="shared" si="61"/>
        <v>0</v>
      </c>
      <c r="Y79" s="591">
        <f t="shared" si="61"/>
        <v>0</v>
      </c>
      <c r="Z79" s="591">
        <f t="shared" si="61"/>
        <v>0</v>
      </c>
      <c r="AA79" s="591">
        <f t="shared" si="61"/>
        <v>0</v>
      </c>
      <c r="AB79" s="591">
        <f t="shared" si="61"/>
        <v>0</v>
      </c>
      <c r="AC79" s="591">
        <f t="shared" si="61"/>
        <v>0</v>
      </c>
      <c r="AD79" s="591">
        <f t="shared" si="61"/>
        <v>0</v>
      </c>
      <c r="AE79" s="38">
        <f t="shared" si="19"/>
        <v>0</v>
      </c>
      <c r="AF79" s="27"/>
      <c r="AG79" s="27"/>
      <c r="AH79" s="27"/>
      <c r="AI79" s="27"/>
      <c r="AJ79" s="27"/>
      <c r="AK79" s="27"/>
    </row>
    <row r="80" spans="1:37">
      <c r="A80" s="231"/>
      <c r="B80" s="617">
        <f t="shared" si="56"/>
        <v>79</v>
      </c>
      <c r="C80" s="249"/>
      <c r="D80" s="1"/>
      <c r="E80" s="1"/>
      <c r="F80" s="51" t="s">
        <v>66</v>
      </c>
      <c r="G80" s="199">
        <f t="shared" si="61"/>
        <v>0</v>
      </c>
      <c r="H80" s="199">
        <f t="shared" si="61"/>
        <v>0</v>
      </c>
      <c r="I80" s="199">
        <f t="shared" si="61"/>
        <v>0</v>
      </c>
      <c r="J80" s="199">
        <f t="shared" si="61"/>
        <v>0</v>
      </c>
      <c r="K80" s="199">
        <f t="shared" si="61"/>
        <v>0</v>
      </c>
      <c r="L80" s="199">
        <f t="shared" si="61"/>
        <v>0</v>
      </c>
      <c r="M80" s="199">
        <f t="shared" si="61"/>
        <v>0</v>
      </c>
      <c r="N80" s="199">
        <f t="shared" si="61"/>
        <v>0</v>
      </c>
      <c r="O80" s="199">
        <f t="shared" si="61"/>
        <v>0</v>
      </c>
      <c r="P80" s="199">
        <f t="shared" si="61"/>
        <v>0</v>
      </c>
      <c r="Q80" s="199">
        <f t="shared" si="61"/>
        <v>0</v>
      </c>
      <c r="R80" s="199">
        <f t="shared" si="61"/>
        <v>0</v>
      </c>
      <c r="S80" s="591">
        <f t="shared" si="61"/>
        <v>0</v>
      </c>
      <c r="T80" s="591">
        <f t="shared" si="61"/>
        <v>0</v>
      </c>
      <c r="U80" s="591">
        <f t="shared" si="61"/>
        <v>0</v>
      </c>
      <c r="V80" s="591">
        <f t="shared" si="61"/>
        <v>0</v>
      </c>
      <c r="W80" s="591">
        <f t="shared" si="61"/>
        <v>0</v>
      </c>
      <c r="X80" s="591">
        <f t="shared" si="61"/>
        <v>0</v>
      </c>
      <c r="Y80" s="591">
        <f t="shared" si="61"/>
        <v>0</v>
      </c>
      <c r="Z80" s="591">
        <f t="shared" si="61"/>
        <v>0</v>
      </c>
      <c r="AA80" s="591">
        <f t="shared" si="61"/>
        <v>0</v>
      </c>
      <c r="AB80" s="591">
        <f t="shared" si="61"/>
        <v>0</v>
      </c>
      <c r="AC80" s="591">
        <f t="shared" si="61"/>
        <v>0</v>
      </c>
      <c r="AD80" s="591">
        <f t="shared" si="61"/>
        <v>0</v>
      </c>
      <c r="AE80" s="38">
        <f t="shared" si="19"/>
        <v>0</v>
      </c>
      <c r="AF80" s="27"/>
      <c r="AG80" s="27"/>
      <c r="AH80" s="27"/>
      <c r="AI80" s="27"/>
      <c r="AJ80" s="27"/>
      <c r="AK80" s="27"/>
    </row>
    <row r="81" spans="1:37">
      <c r="A81" s="231"/>
      <c r="B81" s="617">
        <f t="shared" si="56"/>
        <v>80</v>
      </c>
      <c r="C81" s="249"/>
      <c r="D81" s="1"/>
      <c r="E81" s="1"/>
      <c r="F81" s="51" t="s">
        <v>17</v>
      </c>
      <c r="G81" s="199">
        <f t="shared" si="61"/>
        <v>0</v>
      </c>
      <c r="H81" s="199">
        <f t="shared" si="61"/>
        <v>0</v>
      </c>
      <c r="I81" s="199">
        <f t="shared" si="61"/>
        <v>0</v>
      </c>
      <c r="J81" s="199">
        <f t="shared" si="61"/>
        <v>0</v>
      </c>
      <c r="K81" s="199">
        <f t="shared" si="61"/>
        <v>0</v>
      </c>
      <c r="L81" s="199">
        <f t="shared" si="61"/>
        <v>0</v>
      </c>
      <c r="M81" s="199">
        <f t="shared" si="61"/>
        <v>0</v>
      </c>
      <c r="N81" s="199">
        <f t="shared" si="61"/>
        <v>0</v>
      </c>
      <c r="O81" s="199">
        <f t="shared" si="61"/>
        <v>0</v>
      </c>
      <c r="P81" s="199">
        <f t="shared" si="61"/>
        <v>0</v>
      </c>
      <c r="Q81" s="199">
        <f t="shared" si="61"/>
        <v>0</v>
      </c>
      <c r="R81" s="199">
        <f t="shared" si="61"/>
        <v>0</v>
      </c>
      <c r="S81" s="591">
        <f t="shared" si="61"/>
        <v>0</v>
      </c>
      <c r="T81" s="591">
        <f t="shared" si="61"/>
        <v>0</v>
      </c>
      <c r="U81" s="591">
        <f t="shared" si="61"/>
        <v>0</v>
      </c>
      <c r="V81" s="591">
        <f t="shared" si="61"/>
        <v>0</v>
      </c>
      <c r="W81" s="591">
        <f t="shared" si="61"/>
        <v>0</v>
      </c>
      <c r="X81" s="591">
        <f t="shared" si="61"/>
        <v>0</v>
      </c>
      <c r="Y81" s="591">
        <f t="shared" si="61"/>
        <v>0</v>
      </c>
      <c r="Z81" s="591">
        <f t="shared" si="61"/>
        <v>0</v>
      </c>
      <c r="AA81" s="591">
        <f t="shared" si="61"/>
        <v>0</v>
      </c>
      <c r="AB81" s="591">
        <f t="shared" si="61"/>
        <v>0</v>
      </c>
      <c r="AC81" s="591">
        <f t="shared" si="61"/>
        <v>0</v>
      </c>
      <c r="AD81" s="591">
        <f t="shared" si="61"/>
        <v>0</v>
      </c>
      <c r="AE81" s="38">
        <f t="shared" si="19"/>
        <v>0</v>
      </c>
      <c r="AF81" s="27"/>
      <c r="AG81" s="27"/>
      <c r="AH81" s="27"/>
      <c r="AI81" s="27"/>
      <c r="AJ81" s="27"/>
      <c r="AK81" s="27"/>
    </row>
    <row r="82" spans="1:37">
      <c r="A82" s="231"/>
      <c r="B82" s="617">
        <f t="shared" si="56"/>
        <v>81</v>
      </c>
      <c r="C82" s="249"/>
      <c r="D82" s="1"/>
      <c r="E82" s="1"/>
      <c r="F82" s="51" t="s">
        <v>18</v>
      </c>
      <c r="G82" s="199">
        <f t="shared" si="61"/>
        <v>0</v>
      </c>
      <c r="H82" s="199">
        <f t="shared" si="61"/>
        <v>0</v>
      </c>
      <c r="I82" s="199">
        <f t="shared" si="61"/>
        <v>0</v>
      </c>
      <c r="J82" s="199">
        <f t="shared" si="61"/>
        <v>0</v>
      </c>
      <c r="K82" s="199">
        <f t="shared" si="61"/>
        <v>0</v>
      </c>
      <c r="L82" s="199">
        <f t="shared" si="61"/>
        <v>0</v>
      </c>
      <c r="M82" s="199">
        <f t="shared" si="61"/>
        <v>0</v>
      </c>
      <c r="N82" s="199">
        <f t="shared" si="61"/>
        <v>0</v>
      </c>
      <c r="O82" s="199">
        <f t="shared" si="61"/>
        <v>0</v>
      </c>
      <c r="P82" s="199">
        <f t="shared" si="61"/>
        <v>0</v>
      </c>
      <c r="Q82" s="199">
        <f t="shared" si="61"/>
        <v>0</v>
      </c>
      <c r="R82" s="199">
        <f t="shared" si="61"/>
        <v>0</v>
      </c>
      <c r="S82" s="591">
        <f t="shared" si="61"/>
        <v>0</v>
      </c>
      <c r="T82" s="591">
        <f t="shared" si="61"/>
        <v>0</v>
      </c>
      <c r="U82" s="591">
        <f t="shared" si="61"/>
        <v>0</v>
      </c>
      <c r="V82" s="591">
        <f t="shared" si="61"/>
        <v>0</v>
      </c>
      <c r="W82" s="591">
        <f t="shared" si="61"/>
        <v>0</v>
      </c>
      <c r="X82" s="591">
        <f t="shared" si="61"/>
        <v>0</v>
      </c>
      <c r="Y82" s="591">
        <f t="shared" si="61"/>
        <v>0</v>
      </c>
      <c r="Z82" s="591">
        <f t="shared" si="61"/>
        <v>0</v>
      </c>
      <c r="AA82" s="591">
        <f t="shared" si="61"/>
        <v>0</v>
      </c>
      <c r="AB82" s="591">
        <f t="shared" si="61"/>
        <v>0</v>
      </c>
      <c r="AC82" s="591">
        <f t="shared" si="61"/>
        <v>0</v>
      </c>
      <c r="AD82" s="591">
        <f t="shared" si="61"/>
        <v>0</v>
      </c>
      <c r="AE82" s="38">
        <f t="shared" si="19"/>
        <v>0</v>
      </c>
      <c r="AF82" s="27"/>
      <c r="AG82" s="27"/>
      <c r="AH82" s="27"/>
      <c r="AI82" s="27"/>
      <c r="AJ82" s="27"/>
      <c r="AK82" s="27"/>
    </row>
    <row r="83" spans="1:37">
      <c r="A83" s="231"/>
      <c r="B83" s="617">
        <f t="shared" si="56"/>
        <v>82</v>
      </c>
      <c r="C83" s="249"/>
      <c r="D83" s="1"/>
      <c r="E83" s="1"/>
      <c r="F83" s="51" t="s">
        <v>19</v>
      </c>
      <c r="G83" s="199">
        <f t="shared" si="61"/>
        <v>0</v>
      </c>
      <c r="H83" s="199">
        <f t="shared" si="61"/>
        <v>0</v>
      </c>
      <c r="I83" s="199">
        <f t="shared" si="61"/>
        <v>0</v>
      </c>
      <c r="J83" s="199">
        <f t="shared" si="61"/>
        <v>0</v>
      </c>
      <c r="K83" s="199">
        <f t="shared" si="61"/>
        <v>0</v>
      </c>
      <c r="L83" s="199">
        <f t="shared" si="61"/>
        <v>0</v>
      </c>
      <c r="M83" s="199">
        <f t="shared" si="61"/>
        <v>0</v>
      </c>
      <c r="N83" s="199">
        <f t="shared" si="61"/>
        <v>0</v>
      </c>
      <c r="O83" s="199">
        <f t="shared" si="61"/>
        <v>0</v>
      </c>
      <c r="P83" s="199">
        <f t="shared" si="61"/>
        <v>0</v>
      </c>
      <c r="Q83" s="199">
        <f t="shared" si="61"/>
        <v>0</v>
      </c>
      <c r="R83" s="199">
        <f t="shared" si="61"/>
        <v>0</v>
      </c>
      <c r="S83" s="591">
        <f t="shared" si="61"/>
        <v>0</v>
      </c>
      <c r="T83" s="591">
        <f t="shared" si="61"/>
        <v>0</v>
      </c>
      <c r="U83" s="591">
        <f t="shared" si="61"/>
        <v>0</v>
      </c>
      <c r="V83" s="591">
        <f t="shared" si="61"/>
        <v>0</v>
      </c>
      <c r="W83" s="591">
        <f t="shared" si="61"/>
        <v>0</v>
      </c>
      <c r="X83" s="591">
        <f t="shared" si="61"/>
        <v>0</v>
      </c>
      <c r="Y83" s="591">
        <f t="shared" si="61"/>
        <v>0</v>
      </c>
      <c r="Z83" s="591">
        <f t="shared" si="61"/>
        <v>0</v>
      </c>
      <c r="AA83" s="591">
        <f t="shared" si="61"/>
        <v>0</v>
      </c>
      <c r="AB83" s="591">
        <f t="shared" si="61"/>
        <v>0</v>
      </c>
      <c r="AC83" s="591">
        <f t="shared" si="61"/>
        <v>0</v>
      </c>
      <c r="AD83" s="591">
        <f t="shared" si="61"/>
        <v>0</v>
      </c>
      <c r="AE83" s="38">
        <f t="shared" si="19"/>
        <v>0</v>
      </c>
      <c r="AF83" s="27"/>
      <c r="AG83" s="27"/>
      <c r="AH83" s="27"/>
      <c r="AI83" s="27"/>
      <c r="AJ83" s="27"/>
      <c r="AK83" s="27"/>
    </row>
    <row r="84" spans="1:37">
      <c r="A84" s="231"/>
      <c r="B84" s="617">
        <f t="shared" si="56"/>
        <v>83</v>
      </c>
      <c r="C84" s="249"/>
      <c r="D84" s="1"/>
      <c r="E84" s="1"/>
      <c r="F84" s="51" t="s">
        <v>20</v>
      </c>
      <c r="G84" s="199">
        <f t="shared" si="61"/>
        <v>0</v>
      </c>
      <c r="H84" s="199">
        <f t="shared" si="61"/>
        <v>0</v>
      </c>
      <c r="I84" s="199">
        <f t="shared" si="61"/>
        <v>0</v>
      </c>
      <c r="J84" s="199">
        <f t="shared" si="61"/>
        <v>0</v>
      </c>
      <c r="K84" s="199">
        <f t="shared" si="61"/>
        <v>0</v>
      </c>
      <c r="L84" s="199">
        <f t="shared" si="61"/>
        <v>0</v>
      </c>
      <c r="M84" s="199">
        <f t="shared" si="61"/>
        <v>0</v>
      </c>
      <c r="N84" s="199">
        <f t="shared" si="61"/>
        <v>0</v>
      </c>
      <c r="O84" s="199">
        <f t="shared" si="61"/>
        <v>0</v>
      </c>
      <c r="P84" s="199">
        <f t="shared" si="61"/>
        <v>0</v>
      </c>
      <c r="Q84" s="199">
        <f t="shared" si="61"/>
        <v>0</v>
      </c>
      <c r="R84" s="199">
        <f t="shared" si="61"/>
        <v>0</v>
      </c>
      <c r="S84" s="591">
        <f t="shared" si="61"/>
        <v>0</v>
      </c>
      <c r="T84" s="591">
        <f t="shared" si="61"/>
        <v>0</v>
      </c>
      <c r="U84" s="591">
        <f t="shared" si="61"/>
        <v>0</v>
      </c>
      <c r="V84" s="591">
        <f t="shared" si="61"/>
        <v>0</v>
      </c>
      <c r="W84" s="591">
        <f t="shared" si="61"/>
        <v>0</v>
      </c>
      <c r="X84" s="591">
        <f t="shared" si="61"/>
        <v>0</v>
      </c>
      <c r="Y84" s="591">
        <f t="shared" si="61"/>
        <v>0</v>
      </c>
      <c r="Z84" s="591">
        <f t="shared" si="61"/>
        <v>0</v>
      </c>
      <c r="AA84" s="591">
        <f t="shared" si="61"/>
        <v>0</v>
      </c>
      <c r="AB84" s="591">
        <f t="shared" si="61"/>
        <v>0</v>
      </c>
      <c r="AC84" s="591">
        <f t="shared" si="61"/>
        <v>0</v>
      </c>
      <c r="AD84" s="591">
        <f t="shared" si="61"/>
        <v>0</v>
      </c>
      <c r="AE84" s="38">
        <f t="shared" si="19"/>
        <v>0</v>
      </c>
      <c r="AF84" s="27"/>
      <c r="AG84" s="27"/>
      <c r="AH84" s="27"/>
      <c r="AI84" s="27"/>
      <c r="AJ84" s="27"/>
      <c r="AK84" s="27"/>
    </row>
    <row r="85" spans="1:37">
      <c r="A85" s="231"/>
      <c r="B85" s="617">
        <f t="shared" si="56"/>
        <v>84</v>
      </c>
      <c r="C85" s="249"/>
      <c r="D85" s="1"/>
      <c r="E85" s="1"/>
      <c r="F85" s="51" t="s">
        <v>0</v>
      </c>
      <c r="G85" s="199">
        <f t="shared" si="61"/>
        <v>0</v>
      </c>
      <c r="H85" s="199">
        <f t="shared" si="61"/>
        <v>0</v>
      </c>
      <c r="I85" s="199">
        <f t="shared" si="61"/>
        <v>0</v>
      </c>
      <c r="J85" s="199">
        <f t="shared" si="61"/>
        <v>0</v>
      </c>
      <c r="K85" s="199">
        <f t="shared" si="61"/>
        <v>0</v>
      </c>
      <c r="L85" s="199">
        <f t="shared" si="61"/>
        <v>0</v>
      </c>
      <c r="M85" s="199">
        <f t="shared" si="61"/>
        <v>0</v>
      </c>
      <c r="N85" s="199">
        <f t="shared" si="61"/>
        <v>0</v>
      </c>
      <c r="O85" s="199">
        <f t="shared" si="61"/>
        <v>0</v>
      </c>
      <c r="P85" s="199">
        <f t="shared" si="61"/>
        <v>0</v>
      </c>
      <c r="Q85" s="199">
        <f t="shared" si="61"/>
        <v>0</v>
      </c>
      <c r="R85" s="199">
        <f t="shared" si="61"/>
        <v>0</v>
      </c>
      <c r="S85" s="591">
        <f t="shared" si="61"/>
        <v>0</v>
      </c>
      <c r="T85" s="591">
        <f t="shared" si="61"/>
        <v>0</v>
      </c>
      <c r="U85" s="591">
        <f t="shared" si="61"/>
        <v>0</v>
      </c>
      <c r="V85" s="591">
        <f t="shared" si="61"/>
        <v>0</v>
      </c>
      <c r="W85" s="591">
        <f t="shared" si="61"/>
        <v>0</v>
      </c>
      <c r="X85" s="591">
        <f t="shared" si="61"/>
        <v>0</v>
      </c>
      <c r="Y85" s="591">
        <f t="shared" si="61"/>
        <v>0</v>
      </c>
      <c r="Z85" s="591">
        <f t="shared" si="61"/>
        <v>0</v>
      </c>
      <c r="AA85" s="591">
        <f t="shared" si="61"/>
        <v>0</v>
      </c>
      <c r="AB85" s="591">
        <f t="shared" si="61"/>
        <v>0</v>
      </c>
      <c r="AC85" s="591">
        <f t="shared" si="61"/>
        <v>0</v>
      </c>
      <c r="AD85" s="591">
        <f t="shared" si="61"/>
        <v>0</v>
      </c>
      <c r="AE85" s="38">
        <f t="shared" si="19"/>
        <v>0</v>
      </c>
      <c r="AF85" s="27"/>
      <c r="AG85" s="27"/>
      <c r="AH85" s="27"/>
      <c r="AI85" s="27"/>
      <c r="AJ85" s="27"/>
      <c r="AK85" s="27"/>
    </row>
    <row r="86" spans="1:37">
      <c r="A86" s="231"/>
      <c r="B86" s="617">
        <f t="shared" si="56"/>
        <v>85</v>
      </c>
      <c r="C86" s="249"/>
      <c r="D86" s="1"/>
      <c r="E86" s="1"/>
      <c r="F86" s="51" t="s">
        <v>295</v>
      </c>
      <c r="G86" s="199">
        <f>ROUND(G62*$C62*G$5/100/3,2)</f>
        <v>0</v>
      </c>
      <c r="H86" s="199">
        <f t="shared" si="61"/>
        <v>0</v>
      </c>
      <c r="I86" s="199">
        <f t="shared" si="61"/>
        <v>0</v>
      </c>
      <c r="J86" s="199">
        <f t="shared" si="61"/>
        <v>0</v>
      </c>
      <c r="K86" s="199">
        <f t="shared" si="61"/>
        <v>0</v>
      </c>
      <c r="L86" s="199">
        <f t="shared" si="61"/>
        <v>0</v>
      </c>
      <c r="M86" s="199">
        <f t="shared" si="61"/>
        <v>0</v>
      </c>
      <c r="N86" s="199">
        <f t="shared" si="61"/>
        <v>0</v>
      </c>
      <c r="O86" s="199">
        <f t="shared" si="61"/>
        <v>0</v>
      </c>
      <c r="P86" s="199">
        <f t="shared" si="61"/>
        <v>0</v>
      </c>
      <c r="Q86" s="199">
        <f t="shared" si="61"/>
        <v>0</v>
      </c>
      <c r="R86" s="199">
        <f t="shared" si="61"/>
        <v>0</v>
      </c>
      <c r="S86" s="591"/>
      <c r="T86" s="591"/>
      <c r="U86" s="591"/>
      <c r="V86" s="591"/>
      <c r="W86" s="591"/>
      <c r="X86" s="591"/>
      <c r="Y86" s="591"/>
      <c r="Z86" s="591"/>
      <c r="AA86" s="591"/>
      <c r="AB86" s="591"/>
      <c r="AC86" s="591"/>
      <c r="AD86" s="591"/>
      <c r="AE86" s="38"/>
      <c r="AF86" s="27"/>
      <c r="AG86" s="27"/>
      <c r="AH86" s="27"/>
      <c r="AI86" s="27"/>
      <c r="AJ86" s="27"/>
      <c r="AK86" s="27"/>
    </row>
    <row r="87" spans="1:37">
      <c r="A87" s="231"/>
      <c r="B87" s="617">
        <f t="shared" si="56"/>
        <v>86</v>
      </c>
      <c r="C87" s="249"/>
      <c r="D87" s="1"/>
      <c r="E87" s="1"/>
      <c r="F87" s="51" t="s">
        <v>73</v>
      </c>
      <c r="G87" s="199">
        <f t="shared" ref="G87:AD88" si="62">ROUND(G65*$C65*G$5/100/3,2)</f>
        <v>0</v>
      </c>
      <c r="H87" s="199">
        <f t="shared" si="62"/>
        <v>0</v>
      </c>
      <c r="I87" s="199">
        <f t="shared" si="62"/>
        <v>0</v>
      </c>
      <c r="J87" s="199">
        <f t="shared" si="62"/>
        <v>0</v>
      </c>
      <c r="K87" s="199">
        <f t="shared" si="62"/>
        <v>0</v>
      </c>
      <c r="L87" s="199">
        <f t="shared" si="62"/>
        <v>0</v>
      </c>
      <c r="M87" s="199">
        <f t="shared" si="62"/>
        <v>0</v>
      </c>
      <c r="N87" s="199">
        <f t="shared" si="62"/>
        <v>0</v>
      </c>
      <c r="O87" s="199">
        <f t="shared" si="62"/>
        <v>0</v>
      </c>
      <c r="P87" s="199">
        <f t="shared" si="62"/>
        <v>0</v>
      </c>
      <c r="Q87" s="199">
        <f t="shared" si="62"/>
        <v>0</v>
      </c>
      <c r="R87" s="199">
        <f t="shared" si="62"/>
        <v>0</v>
      </c>
      <c r="S87" s="591">
        <f t="shared" si="62"/>
        <v>0</v>
      </c>
      <c r="T87" s="591">
        <f t="shared" si="62"/>
        <v>0</v>
      </c>
      <c r="U87" s="591">
        <f t="shared" si="62"/>
        <v>0</v>
      </c>
      <c r="V87" s="591">
        <f t="shared" si="62"/>
        <v>0</v>
      </c>
      <c r="W87" s="591">
        <f t="shared" si="62"/>
        <v>0</v>
      </c>
      <c r="X87" s="591">
        <f t="shared" si="62"/>
        <v>0</v>
      </c>
      <c r="Y87" s="591">
        <f t="shared" si="62"/>
        <v>0</v>
      </c>
      <c r="Z87" s="591">
        <f t="shared" si="62"/>
        <v>0</v>
      </c>
      <c r="AA87" s="591">
        <f t="shared" si="62"/>
        <v>0</v>
      </c>
      <c r="AB87" s="591">
        <f t="shared" si="62"/>
        <v>0</v>
      </c>
      <c r="AC87" s="591">
        <f t="shared" si="62"/>
        <v>0</v>
      </c>
      <c r="AD87" s="591">
        <f t="shared" si="62"/>
        <v>0</v>
      </c>
      <c r="AE87" s="38">
        <f t="shared" si="19"/>
        <v>0</v>
      </c>
      <c r="AF87" s="27"/>
      <c r="AG87" s="27"/>
      <c r="AH87" s="27"/>
      <c r="AI87" s="27"/>
      <c r="AJ87" s="27"/>
      <c r="AK87" s="27"/>
    </row>
    <row r="88" spans="1:37">
      <c r="A88" s="246"/>
      <c r="B88" s="617">
        <f t="shared" si="56"/>
        <v>87</v>
      </c>
      <c r="C88" s="259"/>
      <c r="D88" s="260"/>
      <c r="E88" s="260"/>
      <c r="F88" s="52" t="s">
        <v>11</v>
      </c>
      <c r="G88" s="199">
        <f t="shared" si="62"/>
        <v>0</v>
      </c>
      <c r="H88" s="199">
        <f t="shared" si="62"/>
        <v>0</v>
      </c>
      <c r="I88" s="199">
        <f t="shared" si="62"/>
        <v>0</v>
      </c>
      <c r="J88" s="199">
        <f t="shared" si="62"/>
        <v>0</v>
      </c>
      <c r="K88" s="199">
        <f t="shared" si="62"/>
        <v>0</v>
      </c>
      <c r="L88" s="199">
        <f t="shared" si="62"/>
        <v>0</v>
      </c>
      <c r="M88" s="199">
        <f t="shared" si="62"/>
        <v>0</v>
      </c>
      <c r="N88" s="199">
        <f t="shared" si="62"/>
        <v>0</v>
      </c>
      <c r="O88" s="199">
        <f t="shared" si="62"/>
        <v>0</v>
      </c>
      <c r="P88" s="199">
        <f t="shared" si="62"/>
        <v>0</v>
      </c>
      <c r="Q88" s="199">
        <f t="shared" si="62"/>
        <v>0</v>
      </c>
      <c r="R88" s="199">
        <f t="shared" si="62"/>
        <v>0</v>
      </c>
      <c r="S88" s="591">
        <f t="shared" si="62"/>
        <v>0</v>
      </c>
      <c r="T88" s="591">
        <f t="shared" si="62"/>
        <v>0</v>
      </c>
      <c r="U88" s="591">
        <f t="shared" si="62"/>
        <v>0</v>
      </c>
      <c r="V88" s="591">
        <f t="shared" si="62"/>
        <v>0</v>
      </c>
      <c r="W88" s="591">
        <f t="shared" si="62"/>
        <v>0</v>
      </c>
      <c r="X88" s="591">
        <f t="shared" si="62"/>
        <v>0</v>
      </c>
      <c r="Y88" s="591">
        <f t="shared" si="62"/>
        <v>0</v>
      </c>
      <c r="Z88" s="591">
        <f t="shared" si="62"/>
        <v>0</v>
      </c>
      <c r="AA88" s="591">
        <f t="shared" si="62"/>
        <v>0</v>
      </c>
      <c r="AB88" s="591">
        <f t="shared" si="62"/>
        <v>0</v>
      </c>
      <c r="AC88" s="591">
        <f t="shared" si="62"/>
        <v>0</v>
      </c>
      <c r="AD88" s="591">
        <f t="shared" si="62"/>
        <v>0</v>
      </c>
      <c r="AE88" s="43">
        <f t="shared" si="19"/>
        <v>0</v>
      </c>
      <c r="AF88" s="27"/>
      <c r="AG88" s="27"/>
      <c r="AH88" s="27"/>
      <c r="AI88" s="27"/>
      <c r="AJ88" s="27"/>
      <c r="AK88" s="27"/>
    </row>
    <row r="89" spans="1:37">
      <c r="A89" s="244"/>
      <c r="B89" s="617">
        <f t="shared" si="56"/>
        <v>88</v>
      </c>
      <c r="C89" s="250"/>
      <c r="D89" s="232"/>
      <c r="E89" s="232"/>
      <c r="F89" s="54" t="s">
        <v>159</v>
      </c>
      <c r="G89" s="245">
        <f t="shared" ref="G89:AD89" si="63">ROUND(G38*G5/100/3+G42*($C42&lt;&gt;"")*G5/100/3+G43*($C43&lt;&gt;"")*G5/100/3+G44*($C44&lt;&gt;"")*G5/100/3+G45*($C45&lt;&gt;"")*G5/100/3+G46*($C46&lt;&gt;"")*G5/100/3,2)</f>
        <v>0</v>
      </c>
      <c r="H89" s="245">
        <f>ROUND(H38*H5/100/3+H42*($C42&lt;&gt;"")*H5/100/3+H43*($C43&lt;&gt;"")*H5/100/3+H44*($C44&lt;&gt;"")*H5/100/3+H45*($C45&lt;&gt;"")*H5/100/3+H46*($C46&lt;&gt;"")*H5/100/3,2)</f>
        <v>0</v>
      </c>
      <c r="I89" s="245">
        <f t="shared" si="63"/>
        <v>0</v>
      </c>
      <c r="J89" s="245">
        <f t="shared" si="63"/>
        <v>0</v>
      </c>
      <c r="K89" s="245">
        <f t="shared" si="63"/>
        <v>0</v>
      </c>
      <c r="L89" s="245">
        <f t="shared" si="63"/>
        <v>0</v>
      </c>
      <c r="M89" s="245">
        <f t="shared" si="63"/>
        <v>0</v>
      </c>
      <c r="N89" s="245">
        <f t="shared" si="63"/>
        <v>0</v>
      </c>
      <c r="O89" s="245">
        <f t="shared" si="63"/>
        <v>0</v>
      </c>
      <c r="P89" s="245">
        <f t="shared" si="63"/>
        <v>0</v>
      </c>
      <c r="Q89" s="245">
        <f t="shared" si="63"/>
        <v>0</v>
      </c>
      <c r="R89" s="245">
        <f t="shared" si="63"/>
        <v>0</v>
      </c>
      <c r="S89" s="597">
        <f t="shared" si="63"/>
        <v>0</v>
      </c>
      <c r="T89" s="597">
        <f t="shared" si="63"/>
        <v>0</v>
      </c>
      <c r="U89" s="597">
        <f t="shared" si="63"/>
        <v>0</v>
      </c>
      <c r="V89" s="597">
        <f t="shared" si="63"/>
        <v>0</v>
      </c>
      <c r="W89" s="597">
        <f t="shared" si="63"/>
        <v>0</v>
      </c>
      <c r="X89" s="597">
        <f t="shared" si="63"/>
        <v>0</v>
      </c>
      <c r="Y89" s="597">
        <f t="shared" si="63"/>
        <v>0</v>
      </c>
      <c r="Z89" s="597">
        <f t="shared" si="63"/>
        <v>0</v>
      </c>
      <c r="AA89" s="597">
        <f t="shared" si="63"/>
        <v>0</v>
      </c>
      <c r="AB89" s="597">
        <f t="shared" si="63"/>
        <v>0</v>
      </c>
      <c r="AC89" s="597">
        <f t="shared" si="63"/>
        <v>0</v>
      </c>
      <c r="AD89" s="597">
        <f t="shared" si="63"/>
        <v>0</v>
      </c>
      <c r="AE89" s="43">
        <f t="shared" si="19"/>
        <v>0</v>
      </c>
      <c r="AF89" s="27"/>
      <c r="AG89" s="27"/>
      <c r="AH89" s="27"/>
      <c r="AI89" s="27"/>
      <c r="AJ89" s="27"/>
      <c r="AK89" s="27"/>
    </row>
    <row r="90" spans="1:37">
      <c r="A90" s="619"/>
      <c r="B90" s="617">
        <f t="shared" si="56"/>
        <v>89</v>
      </c>
      <c r="C90" s="563"/>
      <c r="D90" s="221"/>
      <c r="E90" s="221"/>
      <c r="F90" s="2" t="s">
        <v>282</v>
      </c>
      <c r="G90" s="245">
        <f>IF(G7="Ja",SUM(S75:S88)-SUM(G75:G89),0)</f>
        <v>0</v>
      </c>
      <c r="H90" s="245">
        <f>IF(H7="Ja",SUM(T75:T89)-SUM(H75:H89),0)</f>
        <v>0</v>
      </c>
      <c r="I90" s="245">
        <f t="shared" ref="I90:R90" si="64">IF(I7="Ja",SUM(U75:U88)-SUM(I75:I89),0)</f>
        <v>0</v>
      </c>
      <c r="J90" s="245">
        <f t="shared" si="64"/>
        <v>0</v>
      </c>
      <c r="K90" s="245">
        <f t="shared" si="64"/>
        <v>0</v>
      </c>
      <c r="L90" s="245">
        <f t="shared" si="64"/>
        <v>0</v>
      </c>
      <c r="M90" s="245">
        <f t="shared" si="64"/>
        <v>0</v>
      </c>
      <c r="N90" s="245">
        <f t="shared" si="64"/>
        <v>0</v>
      </c>
      <c r="O90" s="245">
        <f t="shared" si="64"/>
        <v>0</v>
      </c>
      <c r="P90" s="245">
        <f t="shared" si="64"/>
        <v>0</v>
      </c>
      <c r="Q90" s="245">
        <f t="shared" si="64"/>
        <v>0</v>
      </c>
      <c r="R90" s="245">
        <f t="shared" si="64"/>
        <v>0</v>
      </c>
      <c r="S90" s="597"/>
      <c r="T90" s="597"/>
      <c r="U90" s="597"/>
      <c r="V90" s="597"/>
      <c r="W90" s="597"/>
      <c r="X90" s="597"/>
      <c r="Y90" s="597"/>
      <c r="Z90" s="597"/>
      <c r="AA90" s="597"/>
      <c r="AB90" s="597"/>
      <c r="AC90" s="597"/>
      <c r="AD90" s="597"/>
      <c r="AE90" s="620"/>
      <c r="AF90" s="27"/>
      <c r="AG90" s="27"/>
      <c r="AH90" s="27"/>
      <c r="AI90" s="27"/>
      <c r="AJ90" s="27"/>
      <c r="AK90" s="27"/>
    </row>
    <row r="91" spans="1:37" ht="14" thickBot="1">
      <c r="A91" s="229"/>
      <c r="B91" s="617">
        <f t="shared" si="56"/>
        <v>90</v>
      </c>
      <c r="C91" s="257"/>
      <c r="D91" s="258"/>
      <c r="E91" s="258"/>
      <c r="F91" s="48" t="s">
        <v>63</v>
      </c>
      <c r="G91" s="203">
        <f>SUM(G75:G90)</f>
        <v>0</v>
      </c>
      <c r="H91" s="203">
        <f t="shared" ref="H91:R91" si="65">SUM(H75:H90)</f>
        <v>0</v>
      </c>
      <c r="I91" s="203">
        <f t="shared" si="65"/>
        <v>0</v>
      </c>
      <c r="J91" s="203">
        <f t="shared" si="65"/>
        <v>0</v>
      </c>
      <c r="K91" s="203">
        <f t="shared" si="65"/>
        <v>0</v>
      </c>
      <c r="L91" s="203">
        <f t="shared" si="65"/>
        <v>0</v>
      </c>
      <c r="M91" s="203">
        <f t="shared" si="65"/>
        <v>0</v>
      </c>
      <c r="N91" s="203">
        <f t="shared" si="65"/>
        <v>0</v>
      </c>
      <c r="O91" s="203">
        <f t="shared" si="65"/>
        <v>0</v>
      </c>
      <c r="P91" s="203">
        <f t="shared" si="65"/>
        <v>0</v>
      </c>
      <c r="Q91" s="203">
        <f t="shared" si="65"/>
        <v>0</v>
      </c>
      <c r="R91" s="203">
        <f t="shared" si="65"/>
        <v>0</v>
      </c>
      <c r="S91" s="598">
        <f>SUM(S75:S89)</f>
        <v>0</v>
      </c>
      <c r="T91" s="598">
        <f t="shared" ref="T91:AD91" si="66">SUM(T75:T89)</f>
        <v>0</v>
      </c>
      <c r="U91" s="598">
        <f t="shared" si="66"/>
        <v>0</v>
      </c>
      <c r="V91" s="598">
        <f t="shared" si="66"/>
        <v>0</v>
      </c>
      <c r="W91" s="598">
        <f t="shared" si="66"/>
        <v>0</v>
      </c>
      <c r="X91" s="598">
        <f t="shared" si="66"/>
        <v>0</v>
      </c>
      <c r="Y91" s="598">
        <f t="shared" si="66"/>
        <v>0</v>
      </c>
      <c r="Z91" s="598">
        <f t="shared" si="66"/>
        <v>0</v>
      </c>
      <c r="AA91" s="598">
        <f t="shared" si="66"/>
        <v>0</v>
      </c>
      <c r="AB91" s="598">
        <f t="shared" si="66"/>
        <v>0</v>
      </c>
      <c r="AC91" s="598">
        <f t="shared" si="66"/>
        <v>0</v>
      </c>
      <c r="AD91" s="598">
        <f t="shared" si="66"/>
        <v>0</v>
      </c>
      <c r="AE91" s="49">
        <f t="shared" si="19"/>
        <v>0</v>
      </c>
      <c r="AF91" s="27"/>
      <c r="AG91" s="27"/>
      <c r="AH91" s="27"/>
      <c r="AI91" s="27"/>
      <c r="AJ91" s="27"/>
      <c r="AK91" s="27"/>
    </row>
    <row r="92" spans="1:37" ht="14" thickTop="1">
      <c r="A92" s="236"/>
      <c r="B92" s="617">
        <f t="shared" si="56"/>
        <v>91</v>
      </c>
      <c r="C92" s="261"/>
      <c r="D92" s="262"/>
      <c r="E92" s="262"/>
      <c r="F92" s="55" t="s">
        <v>31</v>
      </c>
      <c r="G92" s="204">
        <f>ROUND(G104/3,2)</f>
        <v>0</v>
      </c>
      <c r="H92" s="204">
        <f t="shared" ref="H92:R92" si="67">ROUND(H104/3,2)</f>
        <v>0</v>
      </c>
      <c r="I92" s="204">
        <f t="shared" si="67"/>
        <v>0</v>
      </c>
      <c r="J92" s="204">
        <f t="shared" si="67"/>
        <v>0</v>
      </c>
      <c r="K92" s="204">
        <f t="shared" si="67"/>
        <v>0</v>
      </c>
      <c r="L92" s="204">
        <f t="shared" si="67"/>
        <v>0</v>
      </c>
      <c r="M92" s="204">
        <f t="shared" si="67"/>
        <v>0</v>
      </c>
      <c r="N92" s="204">
        <f t="shared" si="67"/>
        <v>0</v>
      </c>
      <c r="O92" s="204">
        <f t="shared" si="67"/>
        <v>0</v>
      </c>
      <c r="P92" s="204">
        <f t="shared" si="67"/>
        <v>0</v>
      </c>
      <c r="Q92" s="204">
        <f t="shared" si="67"/>
        <v>0</v>
      </c>
      <c r="R92" s="204">
        <f t="shared" si="67"/>
        <v>0</v>
      </c>
      <c r="S92" s="599">
        <f>ROUND(S104/3,2)</f>
        <v>0</v>
      </c>
      <c r="T92" s="599">
        <f t="shared" ref="T92:AD92" si="68">ROUND(T104/3,2)</f>
        <v>0</v>
      </c>
      <c r="U92" s="599">
        <f t="shared" si="68"/>
        <v>0</v>
      </c>
      <c r="V92" s="599">
        <f t="shared" si="68"/>
        <v>0</v>
      </c>
      <c r="W92" s="599">
        <f t="shared" si="68"/>
        <v>0</v>
      </c>
      <c r="X92" s="599">
        <f t="shared" si="68"/>
        <v>0</v>
      </c>
      <c r="Y92" s="599">
        <f t="shared" si="68"/>
        <v>0</v>
      </c>
      <c r="Z92" s="599">
        <f t="shared" si="68"/>
        <v>0</v>
      </c>
      <c r="AA92" s="599">
        <f t="shared" si="68"/>
        <v>0</v>
      </c>
      <c r="AB92" s="599">
        <f t="shared" si="68"/>
        <v>0</v>
      </c>
      <c r="AC92" s="599">
        <f t="shared" si="68"/>
        <v>0</v>
      </c>
      <c r="AD92" s="599">
        <f t="shared" si="68"/>
        <v>0</v>
      </c>
      <c r="AE92" s="37">
        <f>SUM(G92:R92)</f>
        <v>0</v>
      </c>
      <c r="AF92" s="27"/>
      <c r="AG92" s="27"/>
      <c r="AH92" s="27"/>
      <c r="AI92" s="27"/>
      <c r="AJ92" s="27"/>
      <c r="AK92" s="27"/>
    </row>
    <row r="93" spans="1:37">
      <c r="A93" s="237"/>
      <c r="B93" s="617">
        <f t="shared" si="56"/>
        <v>92</v>
      </c>
      <c r="C93" s="263"/>
      <c r="D93" s="264"/>
      <c r="E93" s="264"/>
      <c r="F93" s="55" t="s">
        <v>26</v>
      </c>
      <c r="G93" s="204">
        <f>IF(G6="nej",G91*-1)+SUM(G51:G68)-G92+G73</f>
        <v>0</v>
      </c>
      <c r="H93" s="204">
        <f>IF(H6="nej",H91*-1)+SUM(H51:H68)-H92+H73</f>
        <v>0</v>
      </c>
      <c r="I93" s="204">
        <f t="shared" ref="I93:R93" si="69">IF(I6="nej",I91*-1)+SUM(I51:I68)-I92+I73</f>
        <v>0</v>
      </c>
      <c r="J93" s="204">
        <f t="shared" si="69"/>
        <v>0</v>
      </c>
      <c r="K93" s="204">
        <f t="shared" si="69"/>
        <v>0</v>
      </c>
      <c r="L93" s="204">
        <f t="shared" si="69"/>
        <v>0</v>
      </c>
      <c r="M93" s="204">
        <f t="shared" si="69"/>
        <v>0</v>
      </c>
      <c r="N93" s="204">
        <f t="shared" si="69"/>
        <v>0</v>
      </c>
      <c r="O93" s="204">
        <f t="shared" si="69"/>
        <v>0</v>
      </c>
      <c r="P93" s="204">
        <f t="shared" si="69"/>
        <v>0</v>
      </c>
      <c r="Q93" s="204">
        <f t="shared" si="69"/>
        <v>0</v>
      </c>
      <c r="R93" s="204">
        <f t="shared" si="69"/>
        <v>0</v>
      </c>
      <c r="S93" s="599">
        <f t="shared" ref="S93:AD93" si="70">IF(S6="nej",S91*-1)+SUM(S51:S68)-S92</f>
        <v>0</v>
      </c>
      <c r="T93" s="599">
        <f t="shared" si="70"/>
        <v>0</v>
      </c>
      <c r="U93" s="599">
        <f t="shared" si="70"/>
        <v>0</v>
      </c>
      <c r="V93" s="599">
        <f t="shared" si="70"/>
        <v>0</v>
      </c>
      <c r="W93" s="599">
        <f t="shared" si="70"/>
        <v>0</v>
      </c>
      <c r="X93" s="599">
        <f t="shared" si="70"/>
        <v>0</v>
      </c>
      <c r="Y93" s="599">
        <f t="shared" si="70"/>
        <v>0</v>
      </c>
      <c r="Z93" s="599">
        <f t="shared" si="70"/>
        <v>0</v>
      </c>
      <c r="AA93" s="599">
        <f t="shared" si="70"/>
        <v>0</v>
      </c>
      <c r="AB93" s="599">
        <f t="shared" si="70"/>
        <v>0</v>
      </c>
      <c r="AC93" s="599">
        <f t="shared" si="70"/>
        <v>0</v>
      </c>
      <c r="AD93" s="599">
        <f t="shared" si="70"/>
        <v>0</v>
      </c>
      <c r="AE93" s="37">
        <f t="shared" ref="AE93:AE108" si="71">SUM(G93:R93)</f>
        <v>0</v>
      </c>
      <c r="AF93" s="27"/>
      <c r="AG93" s="27"/>
      <c r="AH93" s="27"/>
      <c r="AI93" s="27"/>
      <c r="AJ93" s="27"/>
      <c r="AK93" s="27"/>
    </row>
    <row r="94" spans="1:37">
      <c r="A94" s="237"/>
      <c r="B94" s="617">
        <f t="shared" si="56"/>
        <v>93</v>
      </c>
      <c r="C94" s="263"/>
      <c r="D94" s="264"/>
      <c r="E94" s="264"/>
      <c r="F94" s="56" t="s">
        <v>27</v>
      </c>
      <c r="G94" s="205">
        <f>ROUND(G93*8%,0)</f>
        <v>0</v>
      </c>
      <c r="H94" s="206">
        <f t="shared" ref="H94:R94" si="72">ROUND(H93*8%,0)</f>
        <v>0</v>
      </c>
      <c r="I94" s="206">
        <f t="shared" si="72"/>
        <v>0</v>
      </c>
      <c r="J94" s="206">
        <f t="shared" si="72"/>
        <v>0</v>
      </c>
      <c r="K94" s="206">
        <f t="shared" si="72"/>
        <v>0</v>
      </c>
      <c r="L94" s="206">
        <f t="shared" si="72"/>
        <v>0</v>
      </c>
      <c r="M94" s="206">
        <f t="shared" si="72"/>
        <v>0</v>
      </c>
      <c r="N94" s="206">
        <f t="shared" si="72"/>
        <v>0</v>
      </c>
      <c r="O94" s="206">
        <f t="shared" si="72"/>
        <v>0</v>
      </c>
      <c r="P94" s="206">
        <f t="shared" si="72"/>
        <v>0</v>
      </c>
      <c r="Q94" s="206">
        <f t="shared" si="72"/>
        <v>0</v>
      </c>
      <c r="R94" s="206">
        <f t="shared" si="72"/>
        <v>0</v>
      </c>
      <c r="S94" s="600">
        <f>ROUND(S93*8%,0)</f>
        <v>0</v>
      </c>
      <c r="T94" s="601">
        <f t="shared" ref="T94:AD94" si="73">ROUND(T93*8%,0)</f>
        <v>0</v>
      </c>
      <c r="U94" s="601">
        <f t="shared" si="73"/>
        <v>0</v>
      </c>
      <c r="V94" s="601">
        <f t="shared" si="73"/>
        <v>0</v>
      </c>
      <c r="W94" s="601">
        <f t="shared" si="73"/>
        <v>0</v>
      </c>
      <c r="X94" s="601">
        <f t="shared" si="73"/>
        <v>0</v>
      </c>
      <c r="Y94" s="601">
        <f t="shared" si="73"/>
        <v>0</v>
      </c>
      <c r="Z94" s="601">
        <f t="shared" si="73"/>
        <v>0</v>
      </c>
      <c r="AA94" s="601">
        <f t="shared" si="73"/>
        <v>0</v>
      </c>
      <c r="AB94" s="601">
        <f t="shared" si="73"/>
        <v>0</v>
      </c>
      <c r="AC94" s="601">
        <f t="shared" si="73"/>
        <v>0</v>
      </c>
      <c r="AD94" s="601">
        <f t="shared" si="73"/>
        <v>0</v>
      </c>
      <c r="AE94" s="38">
        <f t="shared" si="71"/>
        <v>0</v>
      </c>
      <c r="AF94" s="27"/>
      <c r="AG94" s="27"/>
      <c r="AH94" s="27"/>
      <c r="AI94" s="27"/>
      <c r="AJ94" s="27"/>
      <c r="AK94" s="27"/>
    </row>
    <row r="95" spans="1:37">
      <c r="A95" s="237"/>
      <c r="B95" s="617">
        <f t="shared" si="56"/>
        <v>94</v>
      </c>
      <c r="C95" s="263"/>
      <c r="D95" s="264"/>
      <c r="E95" s="264"/>
      <c r="F95" s="56" t="s">
        <v>28</v>
      </c>
      <c r="G95" s="205">
        <f>G93-G94</f>
        <v>0</v>
      </c>
      <c r="H95" s="206">
        <f t="shared" ref="H95:R95" si="74">H93-H94</f>
        <v>0</v>
      </c>
      <c r="I95" s="206">
        <f t="shared" si="74"/>
        <v>0</v>
      </c>
      <c r="J95" s="206">
        <f t="shared" si="74"/>
        <v>0</v>
      </c>
      <c r="K95" s="206">
        <f t="shared" si="74"/>
        <v>0</v>
      </c>
      <c r="L95" s="206">
        <f t="shared" si="74"/>
        <v>0</v>
      </c>
      <c r="M95" s="206">
        <f t="shared" si="74"/>
        <v>0</v>
      </c>
      <c r="N95" s="206">
        <f t="shared" si="74"/>
        <v>0</v>
      </c>
      <c r="O95" s="206">
        <f t="shared" si="74"/>
        <v>0</v>
      </c>
      <c r="P95" s="206">
        <f t="shared" si="74"/>
        <v>0</v>
      </c>
      <c r="Q95" s="206">
        <f t="shared" si="74"/>
        <v>0</v>
      </c>
      <c r="R95" s="206">
        <f t="shared" si="74"/>
        <v>0</v>
      </c>
      <c r="S95" s="600">
        <f>S93-S94</f>
        <v>0</v>
      </c>
      <c r="T95" s="601">
        <f t="shared" ref="T95:AD95" si="75">T93-T94</f>
        <v>0</v>
      </c>
      <c r="U95" s="601">
        <f t="shared" si="75"/>
        <v>0</v>
      </c>
      <c r="V95" s="601">
        <f t="shared" si="75"/>
        <v>0</v>
      </c>
      <c r="W95" s="601">
        <f t="shared" si="75"/>
        <v>0</v>
      </c>
      <c r="X95" s="601">
        <f t="shared" si="75"/>
        <v>0</v>
      </c>
      <c r="Y95" s="601">
        <f t="shared" si="75"/>
        <v>0</v>
      </c>
      <c r="Z95" s="601">
        <f t="shared" si="75"/>
        <v>0</v>
      </c>
      <c r="AA95" s="601">
        <f t="shared" si="75"/>
        <v>0</v>
      </c>
      <c r="AB95" s="601">
        <f t="shared" si="75"/>
        <v>0</v>
      </c>
      <c r="AC95" s="601">
        <f t="shared" si="75"/>
        <v>0</v>
      </c>
      <c r="AD95" s="601">
        <f t="shared" si="75"/>
        <v>0</v>
      </c>
      <c r="AE95" s="38">
        <f t="shared" si="71"/>
        <v>0</v>
      </c>
      <c r="AF95" s="27"/>
      <c r="AG95" s="27"/>
      <c r="AH95" s="27"/>
      <c r="AI95" s="27"/>
      <c r="AJ95" s="27"/>
      <c r="AK95" s="27"/>
    </row>
    <row r="96" spans="1:37">
      <c r="A96" s="237"/>
      <c r="B96" s="617">
        <f t="shared" si="56"/>
        <v>95</v>
      </c>
      <c r="C96" s="263"/>
      <c r="D96" s="264"/>
      <c r="E96" s="264"/>
      <c r="F96" s="56" t="s">
        <v>34</v>
      </c>
      <c r="G96" s="205">
        <f>FLOOR(G95-G32,10)</f>
        <v>0</v>
      </c>
      <c r="H96" s="205">
        <f t="shared" ref="H96:R96" si="76">FLOOR(H95-H32,10)</f>
        <v>0</v>
      </c>
      <c r="I96" s="205">
        <f t="shared" si="76"/>
        <v>0</v>
      </c>
      <c r="J96" s="205">
        <f t="shared" si="76"/>
        <v>0</v>
      </c>
      <c r="K96" s="205">
        <f t="shared" si="76"/>
        <v>0</v>
      </c>
      <c r="L96" s="205">
        <f t="shared" si="76"/>
        <v>0</v>
      </c>
      <c r="M96" s="205">
        <f t="shared" si="76"/>
        <v>0</v>
      </c>
      <c r="N96" s="205">
        <f t="shared" si="76"/>
        <v>0</v>
      </c>
      <c r="O96" s="205">
        <f t="shared" si="76"/>
        <v>0</v>
      </c>
      <c r="P96" s="205">
        <f t="shared" si="76"/>
        <v>0</v>
      </c>
      <c r="Q96" s="205">
        <f t="shared" si="76"/>
        <v>0</v>
      </c>
      <c r="R96" s="205">
        <f t="shared" si="76"/>
        <v>0</v>
      </c>
      <c r="S96" s="600">
        <f>FLOOR(S95-S32,10)</f>
        <v>0</v>
      </c>
      <c r="T96" s="600">
        <f t="shared" ref="T96:AD96" si="77">FLOOR(T95-T32,10)</f>
        <v>0</v>
      </c>
      <c r="U96" s="600">
        <f t="shared" si="77"/>
        <v>0</v>
      </c>
      <c r="V96" s="600">
        <f t="shared" si="77"/>
        <v>0</v>
      </c>
      <c r="W96" s="600">
        <f t="shared" si="77"/>
        <v>0</v>
      </c>
      <c r="X96" s="600">
        <f t="shared" si="77"/>
        <v>0</v>
      </c>
      <c r="Y96" s="600">
        <f t="shared" si="77"/>
        <v>0</v>
      </c>
      <c r="Z96" s="600">
        <f t="shared" si="77"/>
        <v>0</v>
      </c>
      <c r="AA96" s="600">
        <f t="shared" si="77"/>
        <v>0</v>
      </c>
      <c r="AB96" s="600">
        <f t="shared" si="77"/>
        <v>0</v>
      </c>
      <c r="AC96" s="600">
        <f t="shared" si="77"/>
        <v>0</v>
      </c>
      <c r="AD96" s="600">
        <f t="shared" si="77"/>
        <v>0</v>
      </c>
      <c r="AE96" s="38"/>
      <c r="AF96" s="27"/>
      <c r="AG96" s="27"/>
      <c r="AH96" s="27"/>
      <c r="AI96" s="27"/>
      <c r="AJ96" s="27"/>
      <c r="AK96" s="27"/>
    </row>
    <row r="97" spans="1:37">
      <c r="A97" s="238"/>
      <c r="B97" s="617">
        <f t="shared" si="56"/>
        <v>96</v>
      </c>
      <c r="C97" s="265"/>
      <c r="D97" s="266"/>
      <c r="E97" s="266"/>
      <c r="F97" s="56" t="s">
        <v>29</v>
      </c>
      <c r="G97" s="205">
        <f t="shared" ref="G97:AD97" si="78">ROUND(G96*G31/100,0)</f>
        <v>0</v>
      </c>
      <c r="H97" s="206">
        <f t="shared" si="78"/>
        <v>0</v>
      </c>
      <c r="I97" s="206">
        <f t="shared" si="78"/>
        <v>0</v>
      </c>
      <c r="J97" s="206">
        <f t="shared" si="78"/>
        <v>0</v>
      </c>
      <c r="K97" s="206">
        <f t="shared" si="78"/>
        <v>0</v>
      </c>
      <c r="L97" s="206">
        <f t="shared" si="78"/>
        <v>0</v>
      </c>
      <c r="M97" s="206">
        <f t="shared" si="78"/>
        <v>0</v>
      </c>
      <c r="N97" s="206">
        <f t="shared" si="78"/>
        <v>0</v>
      </c>
      <c r="O97" s="206">
        <f t="shared" si="78"/>
        <v>0</v>
      </c>
      <c r="P97" s="206">
        <f t="shared" si="78"/>
        <v>0</v>
      </c>
      <c r="Q97" s="206">
        <f t="shared" si="78"/>
        <v>0</v>
      </c>
      <c r="R97" s="206">
        <f t="shared" si="78"/>
        <v>0</v>
      </c>
      <c r="S97" s="600">
        <f t="shared" si="78"/>
        <v>0</v>
      </c>
      <c r="T97" s="601">
        <f t="shared" si="78"/>
        <v>0</v>
      </c>
      <c r="U97" s="601">
        <f t="shared" si="78"/>
        <v>0</v>
      </c>
      <c r="V97" s="601">
        <f t="shared" si="78"/>
        <v>0</v>
      </c>
      <c r="W97" s="601">
        <f t="shared" si="78"/>
        <v>0</v>
      </c>
      <c r="X97" s="601">
        <f t="shared" si="78"/>
        <v>0</v>
      </c>
      <c r="Y97" s="601">
        <f t="shared" si="78"/>
        <v>0</v>
      </c>
      <c r="Z97" s="601">
        <f t="shared" si="78"/>
        <v>0</v>
      </c>
      <c r="AA97" s="601">
        <f t="shared" si="78"/>
        <v>0</v>
      </c>
      <c r="AB97" s="601">
        <f t="shared" si="78"/>
        <v>0</v>
      </c>
      <c r="AC97" s="601">
        <f t="shared" si="78"/>
        <v>0</v>
      </c>
      <c r="AD97" s="601">
        <f t="shared" si="78"/>
        <v>0</v>
      </c>
      <c r="AE97" s="38">
        <f t="shared" si="71"/>
        <v>0</v>
      </c>
      <c r="AF97" s="27"/>
      <c r="AG97" s="27"/>
      <c r="AH97" s="27"/>
      <c r="AI97" s="27"/>
      <c r="AJ97" s="27"/>
      <c r="AK97" s="27"/>
    </row>
    <row r="98" spans="1:37">
      <c r="A98" s="239"/>
      <c r="B98" s="617">
        <f t="shared" si="56"/>
        <v>97</v>
      </c>
      <c r="C98" s="267"/>
      <c r="D98" s="268"/>
      <c r="E98" s="269"/>
      <c r="F98" s="487" t="s">
        <v>278</v>
      </c>
      <c r="G98" s="553">
        <f>SUM(G51:G68)</f>
        <v>0</v>
      </c>
      <c r="H98" s="489">
        <f>SUM(H51:H68)</f>
        <v>0</v>
      </c>
      <c r="I98" s="489">
        <f>SUM(I51:I68)</f>
        <v>0</v>
      </c>
      <c r="J98" s="489">
        <f>SUM(J51:J68)</f>
        <v>0</v>
      </c>
      <c r="K98" s="489">
        <f>SUM(K51:K68)</f>
        <v>0</v>
      </c>
      <c r="L98" s="489">
        <f t="shared" ref="L98:R98" si="79">SUM(L51:L68)</f>
        <v>0</v>
      </c>
      <c r="M98" s="489">
        <f t="shared" si="79"/>
        <v>0</v>
      </c>
      <c r="N98" s="489">
        <f t="shared" si="79"/>
        <v>0</v>
      </c>
      <c r="O98" s="489">
        <f t="shared" si="79"/>
        <v>0</v>
      </c>
      <c r="P98" s="489">
        <f t="shared" si="79"/>
        <v>0</v>
      </c>
      <c r="Q98" s="554">
        <f t="shared" si="79"/>
        <v>0</v>
      </c>
      <c r="R98" s="554">
        <f t="shared" si="79"/>
        <v>0</v>
      </c>
      <c r="S98" s="602">
        <f>SUM(S51:S68)</f>
        <v>0</v>
      </c>
      <c r="T98" s="603">
        <f>SUM(T51:T68)</f>
        <v>0</v>
      </c>
      <c r="U98" s="603">
        <f>SUM(U51:U68)</f>
        <v>0</v>
      </c>
      <c r="V98" s="603">
        <f>SUM(V51:V68)</f>
        <v>0</v>
      </c>
      <c r="W98" s="603">
        <f>SUM(W51:W68)</f>
        <v>0</v>
      </c>
      <c r="X98" s="603">
        <f t="shared" ref="X98:AD98" si="80">SUM(X51:X68)</f>
        <v>0</v>
      </c>
      <c r="Y98" s="603">
        <f t="shared" si="80"/>
        <v>0</v>
      </c>
      <c r="Z98" s="603">
        <f t="shared" si="80"/>
        <v>0</v>
      </c>
      <c r="AA98" s="603">
        <f t="shared" si="80"/>
        <v>0</v>
      </c>
      <c r="AB98" s="603">
        <f t="shared" si="80"/>
        <v>0</v>
      </c>
      <c r="AC98" s="603">
        <f t="shared" si="80"/>
        <v>0</v>
      </c>
      <c r="AD98" s="603">
        <f t="shared" si="80"/>
        <v>0</v>
      </c>
      <c r="AE98" s="490">
        <f>SUM(H98:P98)</f>
        <v>0</v>
      </c>
      <c r="AF98" s="27"/>
      <c r="AG98" s="27"/>
      <c r="AH98" s="27"/>
      <c r="AI98" s="27"/>
      <c r="AJ98" s="27"/>
      <c r="AK98" s="27"/>
    </row>
    <row r="99" spans="1:37">
      <c r="A99" s="230"/>
      <c r="B99" s="617">
        <f t="shared" si="56"/>
        <v>98</v>
      </c>
      <c r="C99" s="261"/>
      <c r="D99" s="262"/>
      <c r="E99" s="262"/>
      <c r="F99" s="491" t="str">
        <f>"Feriegodtgørelsesgrundlag, juni-juli "</f>
        <v xml:space="preserve">Feriegodtgørelsesgrundlag, juni-juli </v>
      </c>
      <c r="G99" s="521"/>
      <c r="H99" s="207"/>
      <c r="I99" s="207"/>
      <c r="J99" s="207"/>
      <c r="K99" s="207"/>
      <c r="L99" s="207"/>
      <c r="M99" s="207"/>
      <c r="N99" s="207"/>
      <c r="O99" s="207"/>
      <c r="P99" s="207"/>
      <c r="Q99" s="492">
        <f>SUM(Q51:Q68)-Q41</f>
        <v>0</v>
      </c>
      <c r="R99" s="492">
        <f>SUM(R51:R68)-R41</f>
        <v>0</v>
      </c>
      <c r="S99" s="604"/>
      <c r="T99" s="601"/>
      <c r="U99" s="601"/>
      <c r="V99" s="601"/>
      <c r="W99" s="601"/>
      <c r="X99" s="601"/>
      <c r="Y99" s="601"/>
      <c r="Z99" s="601"/>
      <c r="AA99" s="601"/>
      <c r="AB99" s="601"/>
      <c r="AC99" s="601">
        <f>SUM(AC51:AC68)-AC41</f>
        <v>0</v>
      </c>
      <c r="AD99" s="601">
        <f>SUM(AD51:AD68)-AD41</f>
        <v>0</v>
      </c>
      <c r="AE99" s="493">
        <f>SUM(G99:R99)</f>
        <v>0</v>
      </c>
      <c r="AF99" s="27"/>
      <c r="AG99" s="27"/>
      <c r="AH99" s="27"/>
      <c r="AI99" s="27"/>
      <c r="AJ99" s="27"/>
      <c r="AK99" s="27"/>
    </row>
    <row r="100" spans="1:37">
      <c r="A100" s="237"/>
      <c r="B100" s="617">
        <f t="shared" si="56"/>
        <v>99</v>
      </c>
      <c r="C100" s="263"/>
      <c r="D100" s="264"/>
      <c r="E100" s="264"/>
      <c r="F100" s="56" t="s">
        <v>134</v>
      </c>
      <c r="G100" s="205">
        <f>G91</f>
        <v>0</v>
      </c>
      <c r="H100" s="206">
        <f t="shared" ref="H100:R100" si="81">H91</f>
        <v>0</v>
      </c>
      <c r="I100" s="206">
        <f t="shared" si="81"/>
        <v>0</v>
      </c>
      <c r="J100" s="206">
        <f t="shared" si="81"/>
        <v>0</v>
      </c>
      <c r="K100" s="206">
        <f t="shared" si="81"/>
        <v>0</v>
      </c>
      <c r="L100" s="206">
        <f t="shared" si="81"/>
        <v>0</v>
      </c>
      <c r="M100" s="206">
        <f t="shared" si="81"/>
        <v>0</v>
      </c>
      <c r="N100" s="206">
        <f t="shared" si="81"/>
        <v>0</v>
      </c>
      <c r="O100" s="206">
        <f t="shared" si="81"/>
        <v>0</v>
      </c>
      <c r="P100" s="206">
        <f t="shared" si="81"/>
        <v>0</v>
      </c>
      <c r="Q100" s="206">
        <f t="shared" si="81"/>
        <v>0</v>
      </c>
      <c r="R100" s="206">
        <f t="shared" si="81"/>
        <v>0</v>
      </c>
      <c r="S100" s="600">
        <f>S91</f>
        <v>0</v>
      </c>
      <c r="T100" s="601">
        <f t="shared" ref="T100:AD100" si="82">T91</f>
        <v>0</v>
      </c>
      <c r="U100" s="601">
        <f t="shared" si="82"/>
        <v>0</v>
      </c>
      <c r="V100" s="601">
        <f t="shared" si="82"/>
        <v>0</v>
      </c>
      <c r="W100" s="601">
        <f t="shared" si="82"/>
        <v>0</v>
      </c>
      <c r="X100" s="601">
        <f t="shared" si="82"/>
        <v>0</v>
      </c>
      <c r="Y100" s="601">
        <f t="shared" si="82"/>
        <v>0</v>
      </c>
      <c r="Z100" s="601">
        <f t="shared" si="82"/>
        <v>0</v>
      </c>
      <c r="AA100" s="601">
        <f t="shared" si="82"/>
        <v>0</v>
      </c>
      <c r="AB100" s="601">
        <f t="shared" si="82"/>
        <v>0</v>
      </c>
      <c r="AC100" s="601">
        <f t="shared" si="82"/>
        <v>0</v>
      </c>
      <c r="AD100" s="601">
        <f t="shared" si="82"/>
        <v>0</v>
      </c>
      <c r="AE100" s="38">
        <f t="shared" si="71"/>
        <v>0</v>
      </c>
      <c r="AF100" s="27"/>
      <c r="AG100" s="27"/>
      <c r="AH100" s="27"/>
      <c r="AI100" s="27"/>
      <c r="AJ100" s="27"/>
      <c r="AK100" s="27"/>
    </row>
    <row r="101" spans="1:37">
      <c r="A101" s="237"/>
      <c r="B101" s="617">
        <f t="shared" si="56"/>
        <v>100</v>
      </c>
      <c r="C101" s="263"/>
      <c r="D101" s="264"/>
      <c r="E101" s="264"/>
      <c r="F101" s="56" t="s">
        <v>165</v>
      </c>
      <c r="G101" s="205">
        <f>G100*2</f>
        <v>0</v>
      </c>
      <c r="H101" s="206">
        <f t="shared" ref="H101:R101" si="83">H100*2</f>
        <v>0</v>
      </c>
      <c r="I101" s="206">
        <f t="shared" si="83"/>
        <v>0</v>
      </c>
      <c r="J101" s="206">
        <f t="shared" si="83"/>
        <v>0</v>
      </c>
      <c r="K101" s="206">
        <f t="shared" si="83"/>
        <v>0</v>
      </c>
      <c r="L101" s="206">
        <f t="shared" si="83"/>
        <v>0</v>
      </c>
      <c r="M101" s="206">
        <f t="shared" si="83"/>
        <v>0</v>
      </c>
      <c r="N101" s="206">
        <f t="shared" si="83"/>
        <v>0</v>
      </c>
      <c r="O101" s="206">
        <f t="shared" si="83"/>
        <v>0</v>
      </c>
      <c r="P101" s="206">
        <f t="shared" si="83"/>
        <v>0</v>
      </c>
      <c r="Q101" s="206">
        <f t="shared" si="83"/>
        <v>0</v>
      </c>
      <c r="R101" s="206">
        <f t="shared" si="83"/>
        <v>0</v>
      </c>
      <c r="S101" s="600">
        <f>S100*2</f>
        <v>0</v>
      </c>
      <c r="T101" s="601">
        <f t="shared" ref="T101:AD101" si="84">T100*2</f>
        <v>0</v>
      </c>
      <c r="U101" s="601">
        <f t="shared" si="84"/>
        <v>0</v>
      </c>
      <c r="V101" s="601">
        <f t="shared" si="84"/>
        <v>0</v>
      </c>
      <c r="W101" s="601">
        <f t="shared" si="84"/>
        <v>0</v>
      </c>
      <c r="X101" s="601">
        <f t="shared" si="84"/>
        <v>0</v>
      </c>
      <c r="Y101" s="601">
        <f t="shared" si="84"/>
        <v>0</v>
      </c>
      <c r="Z101" s="601">
        <f t="shared" si="84"/>
        <v>0</v>
      </c>
      <c r="AA101" s="601">
        <f t="shared" si="84"/>
        <v>0</v>
      </c>
      <c r="AB101" s="601">
        <f t="shared" si="84"/>
        <v>0</v>
      </c>
      <c r="AC101" s="601">
        <f t="shared" si="84"/>
        <v>0</v>
      </c>
      <c r="AD101" s="601">
        <f t="shared" si="84"/>
        <v>0</v>
      </c>
      <c r="AE101" s="38">
        <f t="shared" si="71"/>
        <v>0</v>
      </c>
      <c r="AF101" s="27"/>
      <c r="AG101" s="27"/>
      <c r="AH101" s="27"/>
      <c r="AI101" s="27"/>
      <c r="AJ101" s="27"/>
      <c r="AK101" s="27"/>
    </row>
    <row r="102" spans="1:37">
      <c r="A102" s="237"/>
      <c r="B102" s="617">
        <f t="shared" si="56"/>
        <v>101</v>
      </c>
      <c r="C102" s="263"/>
      <c r="D102" s="264"/>
      <c r="E102" s="264"/>
      <c r="F102" s="56" t="s">
        <v>13</v>
      </c>
      <c r="G102" s="205">
        <f>G104*2/3</f>
        <v>0</v>
      </c>
      <c r="H102" s="206">
        <f t="shared" ref="H102:R102" si="85">H104*2/3</f>
        <v>0</v>
      </c>
      <c r="I102" s="206">
        <f t="shared" si="85"/>
        <v>0</v>
      </c>
      <c r="J102" s="206">
        <f t="shared" si="85"/>
        <v>0</v>
      </c>
      <c r="K102" s="206">
        <f t="shared" si="85"/>
        <v>0</v>
      </c>
      <c r="L102" s="206">
        <f t="shared" si="85"/>
        <v>0</v>
      </c>
      <c r="M102" s="206">
        <f t="shared" si="85"/>
        <v>0</v>
      </c>
      <c r="N102" s="206">
        <f t="shared" si="85"/>
        <v>0</v>
      </c>
      <c r="O102" s="206">
        <f t="shared" si="85"/>
        <v>0</v>
      </c>
      <c r="P102" s="206">
        <f t="shared" si="85"/>
        <v>0</v>
      </c>
      <c r="Q102" s="206">
        <f t="shared" si="85"/>
        <v>0</v>
      </c>
      <c r="R102" s="206">
        <f t="shared" si="85"/>
        <v>0</v>
      </c>
      <c r="S102" s="600">
        <f>S104*2/3</f>
        <v>0</v>
      </c>
      <c r="T102" s="601">
        <f t="shared" ref="T102:AD102" si="86">T104*2/3</f>
        <v>0</v>
      </c>
      <c r="U102" s="601">
        <f t="shared" si="86"/>
        <v>0</v>
      </c>
      <c r="V102" s="601">
        <f t="shared" si="86"/>
        <v>0</v>
      </c>
      <c r="W102" s="601">
        <f t="shared" si="86"/>
        <v>0</v>
      </c>
      <c r="X102" s="601">
        <f t="shared" si="86"/>
        <v>0</v>
      </c>
      <c r="Y102" s="601">
        <f t="shared" si="86"/>
        <v>0</v>
      </c>
      <c r="Z102" s="601">
        <f t="shared" si="86"/>
        <v>0</v>
      </c>
      <c r="AA102" s="601">
        <f t="shared" si="86"/>
        <v>0</v>
      </c>
      <c r="AB102" s="601">
        <f t="shared" si="86"/>
        <v>0</v>
      </c>
      <c r="AC102" s="601">
        <f t="shared" si="86"/>
        <v>0</v>
      </c>
      <c r="AD102" s="601">
        <f t="shared" si="86"/>
        <v>0</v>
      </c>
      <c r="AE102" s="38">
        <f t="shared" si="71"/>
        <v>0</v>
      </c>
      <c r="AF102" s="27"/>
      <c r="AG102" s="27"/>
      <c r="AH102" s="27"/>
      <c r="AI102" s="27"/>
      <c r="AJ102" s="27"/>
      <c r="AK102" s="27"/>
    </row>
    <row r="103" spans="1:37">
      <c r="A103" s="237"/>
      <c r="B103" s="617">
        <f t="shared" si="56"/>
        <v>102</v>
      </c>
      <c r="C103" s="263"/>
      <c r="D103" s="264"/>
      <c r="E103" s="264"/>
      <c r="F103" s="56" t="s">
        <v>164</v>
      </c>
      <c r="G103" s="205">
        <f>G100+G101</f>
        <v>0</v>
      </c>
      <c r="H103" s="206">
        <f t="shared" ref="H103:R103" si="87">H100+H101</f>
        <v>0</v>
      </c>
      <c r="I103" s="206">
        <f t="shared" si="87"/>
        <v>0</v>
      </c>
      <c r="J103" s="206">
        <f t="shared" si="87"/>
        <v>0</v>
      </c>
      <c r="K103" s="206">
        <f t="shared" si="87"/>
        <v>0</v>
      </c>
      <c r="L103" s="206">
        <f t="shared" si="87"/>
        <v>0</v>
      </c>
      <c r="M103" s="206">
        <f t="shared" si="87"/>
        <v>0</v>
      </c>
      <c r="N103" s="206">
        <f t="shared" si="87"/>
        <v>0</v>
      </c>
      <c r="O103" s="206">
        <f t="shared" si="87"/>
        <v>0</v>
      </c>
      <c r="P103" s="206">
        <f t="shared" si="87"/>
        <v>0</v>
      </c>
      <c r="Q103" s="206">
        <f t="shared" si="87"/>
        <v>0</v>
      </c>
      <c r="R103" s="206">
        <f t="shared" si="87"/>
        <v>0</v>
      </c>
      <c r="S103" s="600">
        <f>S100+S101</f>
        <v>0</v>
      </c>
      <c r="T103" s="601">
        <f t="shared" ref="T103:AD103" si="88">T100+T101</f>
        <v>0</v>
      </c>
      <c r="U103" s="601">
        <f t="shared" si="88"/>
        <v>0</v>
      </c>
      <c r="V103" s="601">
        <f t="shared" si="88"/>
        <v>0</v>
      </c>
      <c r="W103" s="601">
        <f t="shared" si="88"/>
        <v>0</v>
      </c>
      <c r="X103" s="601">
        <f t="shared" si="88"/>
        <v>0</v>
      </c>
      <c r="Y103" s="601">
        <f t="shared" si="88"/>
        <v>0</v>
      </c>
      <c r="Z103" s="601">
        <f t="shared" si="88"/>
        <v>0</v>
      </c>
      <c r="AA103" s="601">
        <f t="shared" si="88"/>
        <v>0</v>
      </c>
      <c r="AB103" s="601">
        <f t="shared" si="88"/>
        <v>0</v>
      </c>
      <c r="AC103" s="601">
        <f t="shared" si="88"/>
        <v>0</v>
      </c>
      <c r="AD103" s="601">
        <f t="shared" si="88"/>
        <v>0</v>
      </c>
      <c r="AE103" s="38">
        <f t="shared" si="71"/>
        <v>0</v>
      </c>
      <c r="AF103" s="27"/>
      <c r="AG103" s="27"/>
      <c r="AH103" s="27"/>
      <c r="AI103" s="27"/>
      <c r="AJ103" s="27"/>
      <c r="AK103" s="27"/>
    </row>
    <row r="104" spans="1:37">
      <c r="A104" s="237"/>
      <c r="B104" s="617">
        <f t="shared" si="56"/>
        <v>103</v>
      </c>
      <c r="C104" s="263"/>
      <c r="D104" s="264"/>
      <c r="E104" s="264"/>
      <c r="F104" s="56" t="s">
        <v>35</v>
      </c>
      <c r="G104" s="341">
        <f t="shared" ref="G104:K104" si="89">297/3*(((G12*G4)&gt;=9/37)+((G12*G4)&gt;=18/37)+((G12*G4)&gt;=27/37))</f>
        <v>0</v>
      </c>
      <c r="H104" s="341">
        <f t="shared" si="89"/>
        <v>0</v>
      </c>
      <c r="I104" s="341">
        <f t="shared" si="89"/>
        <v>0</v>
      </c>
      <c r="J104" s="341">
        <f t="shared" si="89"/>
        <v>0</v>
      </c>
      <c r="K104" s="341">
        <f t="shared" si="89"/>
        <v>0</v>
      </c>
      <c r="L104" s="341">
        <f>297/3*(((L12*L4)&gt;=9/37)+((L12*L4)&gt;=18/37)+((L12*L4)&gt;=27/37))</f>
        <v>0</v>
      </c>
      <c r="M104" s="341">
        <f t="shared" ref="M104:AD104" si="90">297/3*(((M12*M4)&gt;=9/37)+((M12*M4)&gt;=18/37)+((M12*M4)&gt;=27/37))</f>
        <v>0</v>
      </c>
      <c r="N104" s="341">
        <f t="shared" si="90"/>
        <v>0</v>
      </c>
      <c r="O104" s="341">
        <f t="shared" si="90"/>
        <v>0</v>
      </c>
      <c r="P104" s="341">
        <f t="shared" si="90"/>
        <v>0</v>
      </c>
      <c r="Q104" s="341">
        <f t="shared" si="90"/>
        <v>0</v>
      </c>
      <c r="R104" s="341">
        <f t="shared" si="90"/>
        <v>0</v>
      </c>
      <c r="S104" s="341">
        <f t="shared" si="90"/>
        <v>0</v>
      </c>
      <c r="T104" s="341">
        <f t="shared" si="90"/>
        <v>0</v>
      </c>
      <c r="U104" s="341">
        <f t="shared" si="90"/>
        <v>0</v>
      </c>
      <c r="V104" s="341">
        <f t="shared" si="90"/>
        <v>0</v>
      </c>
      <c r="W104" s="341">
        <f t="shared" si="90"/>
        <v>0</v>
      </c>
      <c r="X104" s="341">
        <f t="shared" si="90"/>
        <v>0</v>
      </c>
      <c r="Y104" s="341">
        <f t="shared" si="90"/>
        <v>0</v>
      </c>
      <c r="Z104" s="341">
        <f t="shared" si="90"/>
        <v>0</v>
      </c>
      <c r="AA104" s="341">
        <f t="shared" si="90"/>
        <v>0</v>
      </c>
      <c r="AB104" s="341">
        <f t="shared" si="90"/>
        <v>0</v>
      </c>
      <c r="AC104" s="341">
        <f t="shared" si="90"/>
        <v>0</v>
      </c>
      <c r="AD104" s="341">
        <f t="shared" si="90"/>
        <v>0</v>
      </c>
      <c r="AE104" s="38">
        <f t="shared" si="71"/>
        <v>0</v>
      </c>
      <c r="AF104" s="27"/>
      <c r="AG104" s="27"/>
      <c r="AH104" s="27"/>
      <c r="AI104" s="27"/>
      <c r="AJ104" s="27"/>
      <c r="AK104" s="27"/>
    </row>
    <row r="105" spans="1:37">
      <c r="A105" s="237"/>
      <c r="B105" s="617">
        <f t="shared" si="56"/>
        <v>104</v>
      </c>
      <c r="C105" s="263"/>
      <c r="D105" s="264"/>
      <c r="E105" s="264"/>
      <c r="F105" s="56" t="s">
        <v>30</v>
      </c>
      <c r="G105" s="206">
        <f>G24</f>
        <v>0</v>
      </c>
      <c r="H105" s="206">
        <f t="shared" ref="H105:R105" si="91">H24</f>
        <v>0</v>
      </c>
      <c r="I105" s="206">
        <f t="shared" si="91"/>
        <v>0</v>
      </c>
      <c r="J105" s="206">
        <f t="shared" si="91"/>
        <v>0</v>
      </c>
      <c r="K105" s="206">
        <f t="shared" si="91"/>
        <v>0</v>
      </c>
      <c r="L105" s="206">
        <f t="shared" si="91"/>
        <v>0</v>
      </c>
      <c r="M105" s="206">
        <f t="shared" si="91"/>
        <v>0</v>
      </c>
      <c r="N105" s="206">
        <f t="shared" si="91"/>
        <v>0</v>
      </c>
      <c r="O105" s="206">
        <f t="shared" si="91"/>
        <v>0</v>
      </c>
      <c r="P105" s="206">
        <f t="shared" si="91"/>
        <v>0</v>
      </c>
      <c r="Q105" s="206">
        <f t="shared" si="91"/>
        <v>0</v>
      </c>
      <c r="R105" s="206">
        <f t="shared" si="91"/>
        <v>0</v>
      </c>
      <c r="S105" s="601">
        <f>S24</f>
        <v>0</v>
      </c>
      <c r="T105" s="601">
        <f t="shared" ref="T105:AD105" si="92">T24</f>
        <v>0</v>
      </c>
      <c r="U105" s="601">
        <f t="shared" si="92"/>
        <v>0</v>
      </c>
      <c r="V105" s="601">
        <f t="shared" si="92"/>
        <v>0</v>
      </c>
      <c r="W105" s="601">
        <f t="shared" si="92"/>
        <v>0</v>
      </c>
      <c r="X105" s="601">
        <f t="shared" si="92"/>
        <v>0</v>
      </c>
      <c r="Y105" s="601">
        <f t="shared" si="92"/>
        <v>0</v>
      </c>
      <c r="Z105" s="601">
        <f t="shared" si="92"/>
        <v>0</v>
      </c>
      <c r="AA105" s="601">
        <f t="shared" si="92"/>
        <v>0</v>
      </c>
      <c r="AB105" s="601">
        <f t="shared" si="92"/>
        <v>0</v>
      </c>
      <c r="AC105" s="601">
        <f t="shared" si="92"/>
        <v>0</v>
      </c>
      <c r="AD105" s="601">
        <f t="shared" si="92"/>
        <v>0</v>
      </c>
      <c r="AE105" s="38">
        <f t="shared" si="71"/>
        <v>0</v>
      </c>
      <c r="AF105" s="27"/>
      <c r="AG105" s="27"/>
      <c r="AH105" s="27"/>
      <c r="AI105" s="27"/>
      <c r="AJ105" s="27"/>
      <c r="AK105" s="27"/>
    </row>
    <row r="106" spans="1:37">
      <c r="A106" s="238"/>
      <c r="B106" s="617">
        <f t="shared" si="56"/>
        <v>105</v>
      </c>
      <c r="C106" s="408"/>
      <c r="D106" s="409"/>
      <c r="E106" s="409"/>
      <c r="F106" s="57" t="s">
        <v>70</v>
      </c>
      <c r="G106" s="208">
        <f t="shared" ref="G106:AD106" si="93">IF(G6="nej",G91*-1)+G74-(G97+G92+G94+G105)-G47-G48-G49</f>
        <v>0</v>
      </c>
      <c r="H106" s="208">
        <f t="shared" si="93"/>
        <v>0</v>
      </c>
      <c r="I106" s="208">
        <f t="shared" si="93"/>
        <v>0</v>
      </c>
      <c r="J106" s="208">
        <f t="shared" si="93"/>
        <v>0</v>
      </c>
      <c r="K106" s="208">
        <f t="shared" si="93"/>
        <v>0</v>
      </c>
      <c r="L106" s="208">
        <f t="shared" si="93"/>
        <v>0</v>
      </c>
      <c r="M106" s="208">
        <f t="shared" si="93"/>
        <v>0</v>
      </c>
      <c r="N106" s="208">
        <f t="shared" si="93"/>
        <v>0</v>
      </c>
      <c r="O106" s="208">
        <f t="shared" si="93"/>
        <v>0</v>
      </c>
      <c r="P106" s="208">
        <f t="shared" si="93"/>
        <v>0</v>
      </c>
      <c r="Q106" s="208">
        <f t="shared" si="93"/>
        <v>0</v>
      </c>
      <c r="R106" s="208">
        <f t="shared" si="93"/>
        <v>0</v>
      </c>
      <c r="S106" s="605">
        <f t="shared" si="93"/>
        <v>0</v>
      </c>
      <c r="T106" s="605">
        <f t="shared" si="93"/>
        <v>0</v>
      </c>
      <c r="U106" s="605">
        <f t="shared" si="93"/>
        <v>0</v>
      </c>
      <c r="V106" s="605">
        <f t="shared" si="93"/>
        <v>0</v>
      </c>
      <c r="W106" s="605">
        <f t="shared" si="93"/>
        <v>0</v>
      </c>
      <c r="X106" s="605">
        <f t="shared" si="93"/>
        <v>0</v>
      </c>
      <c r="Y106" s="605">
        <f t="shared" si="93"/>
        <v>0</v>
      </c>
      <c r="Z106" s="605">
        <f t="shared" si="93"/>
        <v>0</v>
      </c>
      <c r="AA106" s="605">
        <f t="shared" si="93"/>
        <v>0</v>
      </c>
      <c r="AB106" s="605">
        <f t="shared" si="93"/>
        <v>0</v>
      </c>
      <c r="AC106" s="605">
        <f t="shared" si="93"/>
        <v>0</v>
      </c>
      <c r="AD106" s="605">
        <f t="shared" si="93"/>
        <v>0</v>
      </c>
      <c r="AE106" s="40">
        <f>SUM(G106:R106)</f>
        <v>0</v>
      </c>
      <c r="AF106" s="28"/>
      <c r="AG106" s="28"/>
      <c r="AH106" s="27"/>
      <c r="AI106" s="27"/>
      <c r="AJ106" s="27"/>
      <c r="AK106" s="27"/>
    </row>
    <row r="107" spans="1:37" ht="14">
      <c r="A107" s="241"/>
      <c r="B107" s="617">
        <f t="shared" si="56"/>
        <v>106</v>
      </c>
      <c r="C107" s="267"/>
      <c r="D107" s="268"/>
      <c r="E107" s="269"/>
      <c r="F107" s="494" t="str">
        <f>"Feriepengeberegningsgrundlag, jan-dec "&amp;Aar</f>
        <v xml:space="preserve">Feriepengeberegningsgrundlag, jan-dec </v>
      </c>
      <c r="G107" s="495">
        <f>(SUM(G51:G68)+G91+G92)*(1-12/260*G26)</f>
        <v>0</v>
      </c>
      <c r="H107" s="495">
        <f>(SUM(H51:H68)+H91+H92)*(1-12/260*H26)</f>
        <v>0</v>
      </c>
      <c r="I107" s="495">
        <f>(SUM(I51:I68)+I91+I92)*(1-12/260*I26)</f>
        <v>0</v>
      </c>
      <c r="J107" s="495">
        <f>(SUM(J51:J68)+J91+J92)*(1-12/260*J26)</f>
        <v>0</v>
      </c>
      <c r="K107" s="495">
        <f>(SUM(K51:K68)+K91+K92)*(1-12/260*K26)</f>
        <v>0</v>
      </c>
      <c r="L107" s="186" t="s">
        <v>72</v>
      </c>
      <c r="M107" s="209"/>
      <c r="N107" s="209"/>
      <c r="O107" s="209"/>
      <c r="P107" s="209"/>
      <c r="Q107" s="209"/>
      <c r="R107" s="209"/>
      <c r="S107" s="606">
        <f>(SUM(S51:S68)+S91+S92)*(1-12/260*S26)</f>
        <v>0</v>
      </c>
      <c r="T107" s="606">
        <f>(SUM(T51:T68)+T91+T92)*(1-12/260*T26)</f>
        <v>0</v>
      </c>
      <c r="U107" s="606">
        <f>(SUM(U51:U68)+U91+U92)*(1-12/260*U26)</f>
        <v>0</v>
      </c>
      <c r="V107" s="606">
        <f>(SUM(V51:V68)+V91+V92)*(1-12/260*V26)</f>
        <v>0</v>
      </c>
      <c r="W107" s="606">
        <f>(SUM(W51:W68)+W91+W92)*(1-12/260*W26)</f>
        <v>0</v>
      </c>
      <c r="X107" s="607" t="s">
        <v>72</v>
      </c>
      <c r="AE107" s="496">
        <f>A107+SUM(G107:K107)</f>
        <v>0</v>
      </c>
      <c r="AF107" s="42"/>
      <c r="AG107" s="42"/>
      <c r="AH107" s="27"/>
      <c r="AI107" s="27"/>
      <c r="AJ107" s="27"/>
      <c r="AK107" s="27"/>
    </row>
    <row r="108" spans="1:37" ht="14" customHeight="1">
      <c r="A108" s="230"/>
      <c r="B108" s="617">
        <f t="shared" si="56"/>
        <v>107</v>
      </c>
      <c r="C108" s="270"/>
      <c r="D108" s="271"/>
      <c r="E108" s="271"/>
      <c r="F108" s="497" t="str">
        <f>"Feriepengeberegningsgrundlag, jan-jul "&amp;Aar</f>
        <v xml:space="preserve">Feriepengeberegningsgrundlag, jan-jul </v>
      </c>
      <c r="G108" s="789" t="s">
        <v>72</v>
      </c>
      <c r="H108" s="789"/>
      <c r="I108" s="789"/>
      <c r="J108" s="789"/>
      <c r="K108" s="789"/>
      <c r="L108" s="498">
        <f>(SUM(L$51:L$68)+L$91+L92)*(1-12/260*L$26)</f>
        <v>0</v>
      </c>
      <c r="M108" s="498">
        <f t="shared" ref="M108:R108" si="94">(SUM(M$51:M$68)+M$91+M92)*(1-12/260*M$26)</f>
        <v>0</v>
      </c>
      <c r="N108" s="498">
        <f t="shared" si="94"/>
        <v>0</v>
      </c>
      <c r="O108" s="498">
        <f t="shared" si="94"/>
        <v>0</v>
      </c>
      <c r="P108" s="498">
        <f t="shared" si="94"/>
        <v>0</v>
      </c>
      <c r="Q108" s="498">
        <f t="shared" si="94"/>
        <v>0</v>
      </c>
      <c r="R108" s="498">
        <f t="shared" si="94"/>
        <v>0</v>
      </c>
      <c r="S108" s="802" t="s">
        <v>72</v>
      </c>
      <c r="T108" s="802"/>
      <c r="U108" s="802"/>
      <c r="V108" s="802"/>
      <c r="W108" s="802"/>
      <c r="X108" s="606">
        <f>(SUM(X$51:X$68)+X$91+X92)*(1-12/260*X$26)</f>
        <v>0</v>
      </c>
      <c r="Y108" s="606">
        <f t="shared" ref="Y108:AD108" si="95">(SUM(Y$51:Y$68)+Y$91+Y92)*(1-12/260*Y$26)</f>
        <v>0</v>
      </c>
      <c r="Z108" s="606">
        <f t="shared" si="95"/>
        <v>0</v>
      </c>
      <c r="AA108" s="606">
        <f t="shared" si="95"/>
        <v>0</v>
      </c>
      <c r="AB108" s="606">
        <f t="shared" si="95"/>
        <v>0</v>
      </c>
      <c r="AC108" s="606">
        <f t="shared" si="95"/>
        <v>0</v>
      </c>
      <c r="AD108" s="606">
        <f t="shared" si="95"/>
        <v>0</v>
      </c>
      <c r="AE108" s="499">
        <f t="shared" si="71"/>
        <v>0</v>
      </c>
      <c r="AF108" s="42"/>
      <c r="AG108" s="42"/>
      <c r="AH108" s="27"/>
      <c r="AI108" s="27"/>
      <c r="AJ108" s="27"/>
      <c r="AK108" s="27"/>
    </row>
    <row r="109" spans="1:37">
      <c r="A109" s="242"/>
      <c r="B109" s="617">
        <f t="shared" si="56"/>
        <v>108</v>
      </c>
      <c r="C109" s="249"/>
      <c r="D109" s="1"/>
      <c r="E109" s="1"/>
      <c r="F109" s="219" t="s">
        <v>147</v>
      </c>
      <c r="G109" s="220">
        <f t="shared" ref="G109:AD109" si="96">G51*$D51+G52*$D52+G54*$D54+G55*$D55+G56*$D56+G57*$D57+G58*$D58+G59*$D59+G60*$D60+G61*$D61+G64*$D64</f>
        <v>0</v>
      </c>
      <c r="H109" s="220">
        <f t="shared" si="96"/>
        <v>0</v>
      </c>
      <c r="I109" s="220">
        <f t="shared" si="96"/>
        <v>0</v>
      </c>
      <c r="J109" s="220">
        <f t="shared" si="96"/>
        <v>0</v>
      </c>
      <c r="K109" s="220">
        <f t="shared" si="96"/>
        <v>0</v>
      </c>
      <c r="L109" s="220">
        <f t="shared" si="96"/>
        <v>0</v>
      </c>
      <c r="M109" s="220">
        <f t="shared" si="96"/>
        <v>0</v>
      </c>
      <c r="N109" s="220">
        <f t="shared" si="96"/>
        <v>0</v>
      </c>
      <c r="O109" s="220">
        <f t="shared" si="96"/>
        <v>0</v>
      </c>
      <c r="P109" s="220">
        <f t="shared" si="96"/>
        <v>0</v>
      </c>
      <c r="Q109" s="220">
        <f t="shared" si="96"/>
        <v>0</v>
      </c>
      <c r="R109" s="220">
        <f t="shared" si="96"/>
        <v>0</v>
      </c>
      <c r="S109" s="609">
        <f t="shared" si="96"/>
        <v>0</v>
      </c>
      <c r="T109" s="609">
        <f t="shared" si="96"/>
        <v>0</v>
      </c>
      <c r="U109" s="609">
        <f t="shared" si="96"/>
        <v>0</v>
      </c>
      <c r="V109" s="609">
        <f t="shared" si="96"/>
        <v>0</v>
      </c>
      <c r="W109" s="609">
        <f t="shared" si="96"/>
        <v>0</v>
      </c>
      <c r="X109" s="609">
        <f t="shared" si="96"/>
        <v>0</v>
      </c>
      <c r="Y109" s="609">
        <f t="shared" si="96"/>
        <v>0</v>
      </c>
      <c r="Z109" s="609">
        <f t="shared" si="96"/>
        <v>0</v>
      </c>
      <c r="AA109" s="609">
        <f t="shared" si="96"/>
        <v>0</v>
      </c>
      <c r="AB109" s="609">
        <f t="shared" si="96"/>
        <v>0</v>
      </c>
      <c r="AC109" s="609">
        <f t="shared" si="96"/>
        <v>0</v>
      </c>
      <c r="AD109" s="609">
        <f t="shared" si="96"/>
        <v>0</v>
      </c>
      <c r="AF109" s="27"/>
      <c r="AG109" s="27"/>
      <c r="AH109" s="27"/>
      <c r="AI109" s="27"/>
      <c r="AJ109" s="27"/>
      <c r="AK109" s="27"/>
    </row>
    <row r="110" spans="1:37">
      <c r="A110" s="243"/>
      <c r="B110" s="617">
        <f t="shared" si="56"/>
        <v>109</v>
      </c>
      <c r="C110" s="250"/>
      <c r="D110" s="232"/>
      <c r="E110" s="232"/>
      <c r="F110" s="272" t="s">
        <v>157</v>
      </c>
      <c r="G110" s="273" t="str">
        <f t="shared" ref="G110:O110" si="97">IF(G12&gt;0,IF(G12&gt;G28,(G12-G28)/G28&gt;=20%,(G12-G28)/G28&lt;=-20%),"")</f>
        <v/>
      </c>
      <c r="H110" s="273" t="str">
        <f t="shared" si="97"/>
        <v/>
      </c>
      <c r="I110" s="273" t="str">
        <f t="shared" si="97"/>
        <v/>
      </c>
      <c r="J110" s="273" t="str">
        <f t="shared" si="97"/>
        <v/>
      </c>
      <c r="K110" s="273" t="str">
        <f t="shared" si="97"/>
        <v/>
      </c>
      <c r="L110" s="273" t="str">
        <f t="shared" si="97"/>
        <v/>
      </c>
      <c r="M110" s="273" t="str">
        <f t="shared" si="97"/>
        <v/>
      </c>
      <c r="N110" s="273" t="str">
        <f t="shared" si="97"/>
        <v/>
      </c>
      <c r="O110" s="273" t="str">
        <f t="shared" si="97"/>
        <v/>
      </c>
      <c r="P110" s="273" t="str">
        <f>IF(P12&gt;0,IF(P12&gt;P29,(P12-P29)/P29&gt;=20%,(P12-P29)/P29&lt;=-20%),"")</f>
        <v/>
      </c>
      <c r="Q110" s="273" t="str">
        <f>IF(Q12&gt;0,IF(Q12&gt;Q29,(Q12-Q29)/Q29&gt;=20%,(Q12-Q29)/Q29&lt;=-20%),"")</f>
        <v/>
      </c>
      <c r="R110" s="273" t="str">
        <f>IF(R12&gt;0,IF(R12&gt;R29,(R12-R29)/R29&gt;=20%,(R12-R29)/R29&lt;=-20%),"")</f>
        <v/>
      </c>
      <c r="S110" s="610" t="str">
        <f t="shared" ref="S110:AA110" si="98">IF(S12&gt;0,IF(S12&gt;S28,(S12-S28)/S28&gt;=20%,(S12-S28)/S28&lt;=-20%),"")</f>
        <v/>
      </c>
      <c r="T110" s="610" t="str">
        <f t="shared" si="98"/>
        <v/>
      </c>
      <c r="U110" s="610" t="str">
        <f t="shared" si="98"/>
        <v/>
      </c>
      <c r="V110" s="610" t="str">
        <f t="shared" si="98"/>
        <v/>
      </c>
      <c r="W110" s="610" t="str">
        <f t="shared" si="98"/>
        <v/>
      </c>
      <c r="X110" s="610" t="str">
        <f t="shared" si="98"/>
        <v/>
      </c>
      <c r="Y110" s="610" t="str">
        <f t="shared" si="98"/>
        <v/>
      </c>
      <c r="Z110" s="610" t="str">
        <f t="shared" si="98"/>
        <v/>
      </c>
      <c r="AA110" s="610" t="str">
        <f t="shared" si="98"/>
        <v/>
      </c>
      <c r="AB110" s="610" t="str">
        <f>IF(AB12&gt;0,IF(AB12&gt;AB29,(AB12-AB29)/AB29&gt;=20%,(AB12-AB29)/AB29&lt;=-20%),"")</f>
        <v/>
      </c>
      <c r="AC110" s="610" t="str">
        <f>IF(AC12&gt;0,IF(AC12&gt;AC29,(AC12-AC29)/AC29&gt;=20%,(AC12-AC29)/AC29&lt;=-20%),"")</f>
        <v/>
      </c>
      <c r="AD110" s="610" t="str">
        <f>IF(AD12&gt;0,IF(AD12&gt;AD29,(AD12-AD29)/AD29&gt;=20%,(AD12-AD29)/AD29&lt;=-20%),"")</f>
        <v/>
      </c>
      <c r="AE110" s="45"/>
      <c r="AF110" s="27"/>
      <c r="AG110" s="27"/>
      <c r="AH110" s="27"/>
      <c r="AI110" s="27"/>
      <c r="AJ110" s="27"/>
      <c r="AK110" s="27"/>
    </row>
    <row r="111" spans="1:37" s="2" customFormat="1">
      <c r="A111" s="27"/>
      <c r="B111" s="28"/>
      <c r="C111" s="28"/>
      <c r="D111" s="28"/>
      <c r="E111" s="28"/>
      <c r="F111" s="27"/>
      <c r="G111" s="42"/>
      <c r="H111" s="42"/>
      <c r="I111" s="42"/>
      <c r="J111" s="42"/>
      <c r="K111" s="42"/>
      <c r="L111" s="42"/>
      <c r="M111" s="42"/>
      <c r="N111" s="42"/>
      <c r="O111" s="42"/>
      <c r="P111" s="42"/>
      <c r="Q111" s="42"/>
      <c r="R111" s="42"/>
      <c r="S111" s="611"/>
      <c r="T111" s="611"/>
      <c r="U111" s="611"/>
      <c r="V111" s="611"/>
      <c r="W111" s="611"/>
      <c r="X111" s="611"/>
      <c r="Y111" s="611"/>
      <c r="Z111" s="611"/>
      <c r="AA111" s="611"/>
      <c r="AB111" s="611"/>
      <c r="AC111" s="611"/>
      <c r="AD111" s="611"/>
      <c r="AE111" s="27"/>
      <c r="AF111" s="27"/>
      <c r="AG111" s="27"/>
      <c r="AH111" s="27"/>
      <c r="AI111" s="27"/>
      <c r="AJ111" s="27"/>
      <c r="AK111" s="27"/>
    </row>
    <row r="112" spans="1:37" s="2" customFormat="1">
      <c r="A112" s="27"/>
      <c r="B112" s="28"/>
      <c r="C112" s="28"/>
      <c r="D112" s="28"/>
      <c r="E112" s="28"/>
      <c r="F112" s="27"/>
      <c r="G112" s="42"/>
      <c r="H112" s="27"/>
      <c r="I112" s="27"/>
      <c r="J112" s="27"/>
      <c r="K112" s="27"/>
      <c r="L112" s="27"/>
      <c r="M112" s="27"/>
      <c r="N112" s="27"/>
      <c r="O112" s="27"/>
      <c r="P112" s="27"/>
      <c r="Q112" s="27"/>
      <c r="R112" s="27"/>
      <c r="S112" s="611"/>
      <c r="T112" s="612"/>
      <c r="U112" s="612"/>
      <c r="V112" s="612"/>
      <c r="W112" s="612"/>
      <c r="X112" s="612"/>
      <c r="Y112" s="612"/>
      <c r="Z112" s="612"/>
      <c r="AA112" s="612"/>
      <c r="AB112" s="612"/>
      <c r="AC112" s="612"/>
      <c r="AD112" s="612"/>
      <c r="AE112" s="27"/>
      <c r="AF112" s="27"/>
      <c r="AG112" s="27"/>
      <c r="AH112" s="27"/>
      <c r="AI112" s="27"/>
      <c r="AJ112" s="27"/>
      <c r="AK112" s="27"/>
    </row>
    <row r="113" spans="1:37" s="2" customFormat="1">
      <c r="A113" s="27"/>
      <c r="B113" s="28"/>
      <c r="C113" s="28"/>
      <c r="D113" s="28"/>
      <c r="E113" s="28"/>
      <c r="F113" s="27"/>
      <c r="G113" s="27"/>
      <c r="H113" s="27"/>
      <c r="I113" s="27"/>
      <c r="J113" s="27"/>
      <c r="K113" s="27"/>
      <c r="L113" s="27"/>
      <c r="M113" s="27"/>
      <c r="N113" s="27"/>
      <c r="O113" s="27"/>
      <c r="P113" s="27"/>
      <c r="Q113" s="27"/>
      <c r="R113" s="27"/>
      <c r="S113" s="612"/>
      <c r="T113" s="612"/>
      <c r="U113" s="612"/>
      <c r="V113" s="612"/>
      <c r="W113" s="612"/>
      <c r="X113" s="612"/>
      <c r="Y113" s="612"/>
      <c r="Z113" s="612"/>
      <c r="AA113" s="612"/>
      <c r="AB113" s="612"/>
      <c r="AC113" s="612"/>
      <c r="AD113" s="612"/>
      <c r="AE113" s="27"/>
      <c r="AF113" s="27"/>
      <c r="AG113" s="27"/>
      <c r="AH113" s="27"/>
      <c r="AI113" s="27"/>
      <c r="AJ113" s="27"/>
      <c r="AK113" s="27"/>
    </row>
    <row r="114" spans="1:37" s="2" customFormat="1">
      <c r="A114" s="27"/>
      <c r="B114" s="28"/>
      <c r="C114" s="28"/>
      <c r="D114" s="28"/>
      <c r="E114" s="28"/>
      <c r="F114" s="27"/>
      <c r="G114" s="27"/>
      <c r="H114" s="27"/>
      <c r="I114" s="27"/>
      <c r="J114" s="27"/>
      <c r="K114" s="27"/>
      <c r="L114" s="27"/>
      <c r="M114" s="27"/>
      <c r="N114" s="27"/>
      <c r="O114" s="27"/>
      <c r="P114" s="27"/>
      <c r="Q114" s="27"/>
      <c r="R114" s="27"/>
      <c r="S114" s="612"/>
      <c r="T114" s="612"/>
      <c r="U114" s="612"/>
      <c r="V114" s="612"/>
      <c r="W114" s="612"/>
      <c r="X114" s="612"/>
      <c r="Y114" s="612"/>
      <c r="Z114" s="612"/>
      <c r="AA114" s="612"/>
      <c r="AB114" s="612"/>
      <c r="AC114" s="612"/>
      <c r="AD114" s="612"/>
      <c r="AE114" s="27"/>
      <c r="AF114" s="27"/>
      <c r="AG114" s="27"/>
      <c r="AH114" s="27"/>
      <c r="AI114" s="27"/>
      <c r="AJ114" s="27"/>
      <c r="AK114" s="27"/>
    </row>
    <row r="115" spans="1:37" s="2" customFormat="1">
      <c r="A115" s="27"/>
      <c r="B115" s="28"/>
      <c r="C115" s="28"/>
      <c r="D115" s="28"/>
      <c r="E115" s="28"/>
      <c r="F115" s="27"/>
      <c r="G115" s="27"/>
      <c r="H115" s="27"/>
      <c r="I115" s="27"/>
      <c r="J115" s="27"/>
      <c r="K115" s="27"/>
      <c r="L115" s="27"/>
      <c r="M115" s="27"/>
      <c r="N115" s="27"/>
      <c r="O115" s="27"/>
      <c r="P115" s="27"/>
      <c r="Q115" s="27"/>
      <c r="R115" s="27"/>
      <c r="S115" s="612"/>
      <c r="T115" s="612"/>
      <c r="U115" s="612"/>
      <c r="V115" s="612"/>
      <c r="W115" s="612"/>
      <c r="X115" s="612"/>
      <c r="Y115" s="612"/>
      <c r="Z115" s="612"/>
      <c r="AA115" s="612"/>
      <c r="AB115" s="612"/>
      <c r="AC115" s="612"/>
      <c r="AD115" s="612"/>
      <c r="AE115" s="27"/>
      <c r="AF115" s="27"/>
      <c r="AG115" s="27"/>
      <c r="AH115" s="27"/>
      <c r="AI115" s="27"/>
      <c r="AJ115" s="27"/>
      <c r="AK115" s="27"/>
    </row>
    <row r="116" spans="1:37" ht="2" customHeight="1">
      <c r="A116" s="25"/>
      <c r="B116" s="24"/>
      <c r="C116" s="24"/>
      <c r="D116" s="24"/>
      <c r="E116" s="24"/>
      <c r="F116" s="25"/>
      <c r="G116" s="25"/>
      <c r="H116" s="25"/>
      <c r="I116" s="25"/>
      <c r="J116" s="25"/>
      <c r="K116" s="25"/>
      <c r="L116" s="25"/>
      <c r="M116" s="25"/>
      <c r="N116" s="25"/>
      <c r="O116" s="25"/>
      <c r="P116" s="25"/>
      <c r="Q116" s="25"/>
      <c r="R116" s="25"/>
      <c r="S116" s="612"/>
      <c r="T116" s="612"/>
      <c r="U116" s="612"/>
      <c r="V116" s="612"/>
      <c r="W116" s="612"/>
      <c r="X116" s="612"/>
      <c r="Y116" s="612"/>
      <c r="Z116" s="612"/>
      <c r="AA116" s="612"/>
      <c r="AB116" s="612"/>
      <c r="AC116" s="612"/>
      <c r="AD116" s="612"/>
      <c r="AE116" s="25"/>
    </row>
    <row r="117" spans="1:37" s="2" customFormat="1" ht="2" customHeight="1">
      <c r="A117" s="6"/>
      <c r="B117" s="6"/>
      <c r="C117" s="6"/>
      <c r="D117" s="6"/>
      <c r="E117" s="6"/>
      <c r="F117" s="6"/>
      <c r="G117" s="6"/>
      <c r="S117" s="613"/>
      <c r="T117" s="608"/>
      <c r="U117" s="608"/>
      <c r="V117" s="608"/>
      <c r="W117" s="608"/>
      <c r="X117" s="608"/>
      <c r="Y117" s="608"/>
      <c r="Z117" s="608"/>
      <c r="AA117" s="608"/>
      <c r="AB117" s="608"/>
      <c r="AC117" s="608"/>
      <c r="AD117" s="608"/>
    </row>
    <row r="118" spans="1:37" s="2" customFormat="1" ht="2" customHeight="1">
      <c r="A118" s="6"/>
      <c r="B118" s="6"/>
      <c r="C118" s="6"/>
      <c r="D118" s="6"/>
      <c r="E118" s="6"/>
      <c r="F118" s="6"/>
      <c r="G118" s="6"/>
      <c r="S118" s="613"/>
      <c r="T118" s="608"/>
      <c r="U118" s="608"/>
      <c r="V118" s="608"/>
      <c r="W118" s="608"/>
      <c r="X118" s="608"/>
      <c r="Y118" s="608"/>
      <c r="Z118" s="608"/>
      <c r="AA118" s="608"/>
      <c r="AB118" s="608"/>
      <c r="AC118" s="608"/>
      <c r="AD118" s="608"/>
    </row>
    <row r="119" spans="1:37" s="2" customFormat="1" ht="2" customHeight="1">
      <c r="A119" s="6"/>
      <c r="B119" s="6"/>
      <c r="C119" s="6"/>
      <c r="D119" s="6"/>
      <c r="E119" s="6"/>
      <c r="F119" s="6"/>
      <c r="G119" s="6"/>
      <c r="S119" s="613"/>
      <c r="T119" s="608"/>
      <c r="U119" s="608"/>
      <c r="V119" s="608"/>
      <c r="W119" s="608"/>
      <c r="X119" s="608"/>
      <c r="Y119" s="608"/>
      <c r="Z119" s="608"/>
      <c r="AA119" s="608"/>
      <c r="AB119" s="608"/>
      <c r="AC119" s="608"/>
      <c r="AD119" s="608"/>
    </row>
    <row r="120" spans="1:37" s="2" customFormat="1" ht="2" customHeight="1">
      <c r="A120" s="6"/>
      <c r="B120" s="6"/>
      <c r="C120" s="6"/>
      <c r="D120" s="6"/>
      <c r="E120" s="6"/>
      <c r="F120" s="6"/>
      <c r="G120" s="6"/>
      <c r="S120" s="613"/>
      <c r="T120" s="608"/>
      <c r="U120" s="608"/>
      <c r="V120" s="608"/>
      <c r="W120" s="608"/>
      <c r="X120" s="608"/>
      <c r="Y120" s="608"/>
      <c r="Z120" s="608"/>
      <c r="AA120" s="608"/>
      <c r="AB120" s="608"/>
      <c r="AC120" s="608"/>
      <c r="AD120" s="608"/>
    </row>
    <row r="121" spans="1:37" s="2" customFormat="1" ht="2" customHeight="1">
      <c r="A121" s="6"/>
      <c r="B121" s="6"/>
      <c r="C121" s="6"/>
      <c r="D121" s="6"/>
      <c r="E121" s="6"/>
      <c r="F121" s="6"/>
      <c r="G121" s="6"/>
      <c r="S121" s="613"/>
      <c r="T121" s="608"/>
      <c r="U121" s="608"/>
      <c r="V121" s="608"/>
      <c r="W121" s="608"/>
      <c r="X121" s="608"/>
      <c r="Y121" s="608"/>
      <c r="Z121" s="608"/>
      <c r="AA121" s="608"/>
      <c r="AB121" s="608"/>
      <c r="AC121" s="608"/>
      <c r="AD121" s="608"/>
    </row>
    <row r="122" spans="1:37" s="2" customFormat="1" ht="2" customHeight="1">
      <c r="A122" s="6"/>
      <c r="B122" s="6"/>
      <c r="C122" s="6"/>
      <c r="D122" s="6"/>
      <c r="E122" s="6"/>
      <c r="F122" s="6"/>
      <c r="G122" s="6"/>
      <c r="S122" s="613"/>
      <c r="T122" s="608"/>
      <c r="U122" s="608"/>
      <c r="V122" s="608"/>
      <c r="W122" s="608"/>
      <c r="X122" s="608"/>
      <c r="Y122" s="608"/>
      <c r="Z122" s="608"/>
      <c r="AA122" s="608"/>
      <c r="AB122" s="608"/>
      <c r="AC122" s="608"/>
      <c r="AD122" s="608"/>
    </row>
    <row r="123" spans="1:37" s="2" customFormat="1" ht="2" customHeight="1">
      <c r="A123" s="6"/>
      <c r="B123" s="6"/>
      <c r="C123" s="6"/>
      <c r="D123" s="6"/>
      <c r="E123" s="6"/>
      <c r="F123" s="6"/>
      <c r="G123" s="6"/>
      <c r="S123" s="613"/>
      <c r="T123" s="608"/>
      <c r="U123" s="608"/>
      <c r="V123" s="608"/>
      <c r="W123" s="608"/>
      <c r="X123" s="608"/>
      <c r="Y123" s="608"/>
      <c r="Z123" s="608"/>
      <c r="AA123" s="608"/>
      <c r="AB123" s="608"/>
      <c r="AC123" s="608"/>
      <c r="AD123" s="608"/>
    </row>
    <row r="124" spans="1:37" s="2" customFormat="1" ht="3" customHeight="1">
      <c r="A124" s="6"/>
      <c r="B124" s="6"/>
      <c r="C124" s="6"/>
      <c r="D124" s="6"/>
      <c r="E124" s="6"/>
      <c r="F124" s="6"/>
      <c r="G124" s="6"/>
      <c r="S124" s="613"/>
      <c r="T124" s="608"/>
      <c r="U124" s="608"/>
      <c r="V124" s="608"/>
      <c r="W124" s="608"/>
      <c r="X124" s="608"/>
      <c r="Y124" s="608"/>
      <c r="Z124" s="608"/>
      <c r="AA124" s="608"/>
      <c r="AB124" s="608"/>
      <c r="AC124" s="608"/>
      <c r="AD124" s="608"/>
    </row>
    <row r="125" spans="1:37" s="2" customFormat="1" ht="2" customHeight="1">
      <c r="A125" s="6"/>
      <c r="B125" s="6"/>
      <c r="C125" s="6"/>
      <c r="D125" s="6"/>
      <c r="E125" s="6"/>
      <c r="F125" s="6"/>
      <c r="G125" s="6"/>
      <c r="S125" s="613"/>
      <c r="T125" s="608"/>
      <c r="U125" s="608"/>
      <c r="V125" s="608"/>
      <c r="W125" s="608"/>
      <c r="X125" s="608"/>
      <c r="Y125" s="608"/>
      <c r="Z125" s="608"/>
      <c r="AA125" s="608"/>
      <c r="AB125" s="608"/>
      <c r="AC125" s="608"/>
      <c r="AD125" s="608"/>
    </row>
    <row r="126" spans="1:37" s="2" customFormat="1" ht="2" customHeight="1">
      <c r="A126" s="6"/>
      <c r="B126" s="6"/>
      <c r="C126" s="6"/>
      <c r="D126" s="6"/>
      <c r="E126" s="6"/>
      <c r="F126" s="6"/>
      <c r="G126" s="6"/>
      <c r="S126" s="613"/>
      <c r="T126" s="608"/>
      <c r="U126" s="608"/>
      <c r="V126" s="608"/>
      <c r="W126" s="608"/>
      <c r="X126" s="608"/>
      <c r="Y126" s="608"/>
      <c r="Z126" s="608"/>
      <c r="AA126" s="608"/>
      <c r="AB126" s="608"/>
      <c r="AC126" s="608"/>
      <c r="AD126" s="608"/>
    </row>
    <row r="127" spans="1:37" s="2" customFormat="1" ht="2" customHeight="1">
      <c r="A127" s="6"/>
      <c r="B127" s="6"/>
      <c r="C127" s="6"/>
      <c r="D127" s="6"/>
      <c r="E127" s="6"/>
      <c r="F127" s="6"/>
      <c r="G127" s="6"/>
      <c r="S127" s="613"/>
      <c r="T127" s="608"/>
      <c r="U127" s="608"/>
      <c r="V127" s="608"/>
      <c r="W127" s="608"/>
      <c r="X127" s="608"/>
      <c r="Y127" s="608"/>
      <c r="Z127" s="608"/>
      <c r="AA127" s="608"/>
      <c r="AB127" s="608"/>
      <c r="AC127" s="608"/>
      <c r="AD127" s="608"/>
    </row>
    <row r="128" spans="1:37" s="2" customFormat="1" ht="2" customHeight="1">
      <c r="A128" s="6"/>
      <c r="B128" s="6"/>
      <c r="C128" s="6"/>
      <c r="D128" s="6"/>
      <c r="E128" s="6"/>
      <c r="F128" s="6"/>
      <c r="G128" s="6"/>
      <c r="S128" s="613"/>
      <c r="T128" s="608"/>
      <c r="U128" s="608"/>
      <c r="V128" s="608"/>
      <c r="W128" s="608"/>
      <c r="X128" s="608"/>
      <c r="Y128" s="608"/>
      <c r="Z128" s="608"/>
      <c r="AA128" s="608"/>
      <c r="AB128" s="608"/>
      <c r="AC128" s="608"/>
      <c r="AD128" s="608"/>
    </row>
    <row r="129" spans="1:30" s="2" customFormat="1" ht="2" customHeight="1">
      <c r="A129" s="6"/>
      <c r="B129" s="6"/>
      <c r="C129" s="6"/>
      <c r="D129" s="6"/>
      <c r="E129" s="6"/>
      <c r="F129" s="6"/>
      <c r="G129" s="6"/>
      <c r="S129" s="613"/>
      <c r="T129" s="608"/>
      <c r="U129" s="608"/>
      <c r="V129" s="608"/>
      <c r="W129" s="608"/>
      <c r="X129" s="608"/>
      <c r="Y129" s="608"/>
      <c r="Z129" s="608"/>
      <c r="AA129" s="608"/>
      <c r="AB129" s="608"/>
      <c r="AC129" s="608"/>
      <c r="AD129" s="608"/>
    </row>
    <row r="130" spans="1:30" s="2" customFormat="1" ht="2" customHeight="1">
      <c r="A130" s="6"/>
      <c r="B130" s="6"/>
      <c r="C130" s="6"/>
      <c r="D130" s="6"/>
      <c r="E130" s="6"/>
      <c r="F130" s="6"/>
      <c r="G130" s="6"/>
      <c r="S130" s="613"/>
      <c r="T130" s="608"/>
      <c r="U130" s="608"/>
      <c r="V130" s="608"/>
      <c r="W130" s="608"/>
      <c r="X130" s="608"/>
      <c r="Y130" s="608"/>
      <c r="Z130" s="608"/>
      <c r="AA130" s="608"/>
      <c r="AB130" s="608"/>
      <c r="AC130" s="608"/>
      <c r="AD130" s="608"/>
    </row>
    <row r="131" spans="1:30" s="2" customFormat="1" ht="2" customHeight="1">
      <c r="A131" s="6"/>
      <c r="B131" s="6"/>
      <c r="C131" s="6"/>
      <c r="D131" s="6"/>
      <c r="E131" s="6"/>
      <c r="F131" s="6"/>
      <c r="G131" s="6"/>
      <c r="S131" s="613"/>
      <c r="T131" s="608"/>
      <c r="U131" s="608"/>
      <c r="V131" s="608"/>
      <c r="W131" s="608"/>
      <c r="X131" s="608"/>
      <c r="Y131" s="608"/>
      <c r="Z131" s="608"/>
      <c r="AA131" s="608"/>
      <c r="AB131" s="608"/>
      <c r="AC131" s="608"/>
      <c r="AD131" s="608"/>
    </row>
    <row r="132" spans="1:30" s="2" customFormat="1" ht="2" customHeight="1">
      <c r="A132" s="6"/>
      <c r="B132" s="6"/>
      <c r="C132" s="6"/>
      <c r="D132" s="6"/>
      <c r="E132" s="6"/>
      <c r="F132" s="6"/>
      <c r="G132" s="6"/>
      <c r="S132" s="613"/>
      <c r="T132" s="608"/>
      <c r="U132" s="608"/>
      <c r="V132" s="608"/>
      <c r="W132" s="608"/>
      <c r="X132" s="608"/>
      <c r="Y132" s="608"/>
      <c r="Z132" s="608"/>
      <c r="AA132" s="608"/>
      <c r="AB132" s="608"/>
      <c r="AC132" s="608"/>
      <c r="AD132" s="608"/>
    </row>
    <row r="133" spans="1:30" s="2" customFormat="1" ht="2" customHeight="1">
      <c r="A133" s="6"/>
      <c r="B133" s="6"/>
      <c r="C133" s="6"/>
      <c r="D133" s="6"/>
      <c r="E133" s="6"/>
      <c r="F133" s="6"/>
      <c r="G133" s="6"/>
      <c r="S133" s="613"/>
      <c r="T133" s="608"/>
      <c r="U133" s="608"/>
      <c r="V133" s="608"/>
      <c r="W133" s="608"/>
      <c r="X133" s="608"/>
      <c r="Y133" s="608"/>
      <c r="Z133" s="608"/>
      <c r="AA133" s="608"/>
      <c r="AB133" s="608"/>
      <c r="AC133" s="608"/>
      <c r="AD133" s="608"/>
    </row>
    <row r="134" spans="1:30" s="2" customFormat="1" ht="2" customHeight="1">
      <c r="A134" s="6"/>
      <c r="B134" s="6"/>
      <c r="C134" s="6"/>
      <c r="D134" s="6"/>
      <c r="E134" s="6"/>
      <c r="F134" s="6"/>
      <c r="G134" s="6"/>
      <c r="S134" s="613"/>
      <c r="T134" s="608"/>
      <c r="U134" s="608"/>
      <c r="V134" s="608"/>
      <c r="W134" s="608"/>
      <c r="X134" s="608"/>
      <c r="Y134" s="608"/>
      <c r="Z134" s="608"/>
      <c r="AA134" s="608"/>
      <c r="AB134" s="608"/>
      <c r="AC134" s="608"/>
      <c r="AD134" s="608"/>
    </row>
    <row r="135" spans="1:30" s="2" customFormat="1" ht="2" customHeight="1">
      <c r="A135" s="6"/>
      <c r="B135" s="6"/>
      <c r="C135" s="6"/>
      <c r="D135" s="6"/>
      <c r="E135" s="6"/>
      <c r="F135" s="6"/>
      <c r="G135" s="6"/>
      <c r="S135" s="613"/>
      <c r="T135" s="608"/>
      <c r="U135" s="608"/>
      <c r="V135" s="608"/>
      <c r="W135" s="608"/>
      <c r="X135" s="608"/>
      <c r="Y135" s="608"/>
      <c r="Z135" s="608"/>
      <c r="AA135" s="608"/>
      <c r="AB135" s="608"/>
      <c r="AC135" s="608"/>
      <c r="AD135" s="608"/>
    </row>
    <row r="136" spans="1:30" s="2" customFormat="1" ht="2" customHeight="1">
      <c r="A136" s="6"/>
      <c r="B136" s="6"/>
      <c r="C136" s="6"/>
      <c r="D136" s="6"/>
      <c r="E136" s="6"/>
      <c r="F136" s="6"/>
      <c r="G136" s="6"/>
      <c r="S136" s="613"/>
      <c r="T136" s="608"/>
      <c r="U136" s="608"/>
      <c r="V136" s="608"/>
      <c r="W136" s="608"/>
      <c r="X136" s="608"/>
      <c r="Y136" s="608"/>
      <c r="Z136" s="608"/>
      <c r="AA136" s="608"/>
      <c r="AB136" s="608"/>
      <c r="AC136" s="608"/>
      <c r="AD136" s="608"/>
    </row>
    <row r="137" spans="1:30" s="2" customFormat="1" ht="2" customHeight="1">
      <c r="A137" s="6"/>
      <c r="B137" s="6"/>
      <c r="C137" s="6"/>
      <c r="D137" s="6"/>
      <c r="E137" s="6"/>
      <c r="F137" s="6"/>
      <c r="G137" s="6"/>
      <c r="S137" s="613"/>
      <c r="T137" s="608"/>
      <c r="U137" s="608"/>
      <c r="V137" s="608"/>
      <c r="W137" s="608"/>
      <c r="X137" s="608"/>
      <c r="Y137" s="608"/>
      <c r="Z137" s="608"/>
      <c r="AA137" s="608"/>
      <c r="AB137" s="608"/>
      <c r="AC137" s="608"/>
      <c r="AD137" s="608"/>
    </row>
    <row r="138" spans="1:30" s="2" customFormat="1" ht="2" customHeight="1">
      <c r="A138" s="6"/>
      <c r="B138" s="6"/>
      <c r="C138" s="6"/>
      <c r="D138" s="6"/>
      <c r="E138" s="6"/>
      <c r="F138" s="6"/>
      <c r="G138" s="6"/>
      <c r="S138" s="613"/>
      <c r="T138" s="608"/>
      <c r="U138" s="608"/>
      <c r="V138" s="608"/>
      <c r="W138" s="608"/>
      <c r="X138" s="608"/>
      <c r="Y138" s="608"/>
      <c r="Z138" s="608"/>
      <c r="AA138" s="608"/>
      <c r="AB138" s="608"/>
      <c r="AC138" s="608"/>
      <c r="AD138" s="608"/>
    </row>
    <row r="139" spans="1:30" s="2" customFormat="1" ht="2" customHeight="1">
      <c r="A139" s="6"/>
      <c r="B139" s="6"/>
      <c r="C139" s="6"/>
      <c r="D139" s="6"/>
      <c r="E139" s="6"/>
      <c r="F139" s="6"/>
      <c r="G139" s="6"/>
      <c r="S139" s="613"/>
      <c r="T139" s="608"/>
      <c r="U139" s="608"/>
      <c r="V139" s="608"/>
      <c r="W139" s="608"/>
      <c r="X139" s="608"/>
      <c r="Y139" s="608"/>
      <c r="Z139" s="608"/>
      <c r="AA139" s="608"/>
      <c r="AB139" s="608"/>
      <c r="AC139" s="608"/>
      <c r="AD139" s="608"/>
    </row>
    <row r="140" spans="1:30" s="2" customFormat="1" ht="2" customHeight="1">
      <c r="A140" s="6"/>
      <c r="B140" s="6"/>
      <c r="C140" s="6"/>
      <c r="D140" s="6"/>
      <c r="E140" s="6"/>
      <c r="F140" s="6"/>
      <c r="G140" s="6"/>
      <c r="S140" s="613"/>
      <c r="T140" s="608"/>
      <c r="U140" s="608"/>
      <c r="V140" s="608"/>
      <c r="W140" s="608"/>
      <c r="X140" s="608"/>
      <c r="Y140" s="608"/>
      <c r="Z140" s="608"/>
      <c r="AA140" s="608"/>
      <c r="AB140" s="608"/>
      <c r="AC140" s="608"/>
      <c r="AD140" s="608"/>
    </row>
    <row r="141" spans="1:30" s="2" customFormat="1" ht="2" customHeight="1">
      <c r="A141" s="6"/>
      <c r="B141" s="6"/>
      <c r="C141" s="6"/>
      <c r="D141" s="6"/>
      <c r="E141" s="6"/>
      <c r="F141" s="6"/>
      <c r="G141" s="6"/>
      <c r="S141" s="613"/>
      <c r="T141" s="608"/>
      <c r="U141" s="608"/>
      <c r="V141" s="608"/>
      <c r="W141" s="608"/>
      <c r="X141" s="608"/>
      <c r="Y141" s="608"/>
      <c r="Z141" s="608"/>
      <c r="AA141" s="608"/>
      <c r="AB141" s="608"/>
      <c r="AC141" s="608"/>
      <c r="AD141" s="608"/>
    </row>
    <row r="142" spans="1:30" s="2" customFormat="1" ht="2" customHeight="1">
      <c r="A142" s="6"/>
      <c r="B142" s="6"/>
      <c r="C142" s="6"/>
      <c r="D142" s="6"/>
      <c r="E142" s="6"/>
      <c r="F142" s="6"/>
      <c r="G142" s="6"/>
      <c r="S142" s="613"/>
      <c r="T142" s="608"/>
      <c r="U142" s="608"/>
      <c r="V142" s="608"/>
      <c r="W142" s="608"/>
      <c r="X142" s="608"/>
      <c r="Y142" s="608"/>
      <c r="Z142" s="608"/>
      <c r="AA142" s="608"/>
      <c r="AB142" s="608"/>
      <c r="AC142" s="608"/>
      <c r="AD142" s="608"/>
    </row>
    <row r="143" spans="1:30" s="2" customFormat="1" ht="2" customHeight="1">
      <c r="A143" s="6"/>
      <c r="B143" s="6"/>
      <c r="C143" s="6"/>
      <c r="D143" s="6"/>
      <c r="E143" s="6"/>
      <c r="F143" s="6"/>
      <c r="G143" s="6"/>
      <c r="S143" s="613"/>
      <c r="T143" s="608"/>
      <c r="U143" s="608"/>
      <c r="V143" s="608"/>
      <c r="W143" s="608"/>
      <c r="X143" s="608"/>
      <c r="Y143" s="608"/>
      <c r="Z143" s="608"/>
      <c r="AA143" s="608"/>
      <c r="AB143" s="608"/>
      <c r="AC143" s="608"/>
      <c r="AD143" s="608"/>
    </row>
    <row r="144" spans="1:30" s="2" customFormat="1" ht="2" customHeight="1">
      <c r="A144" s="6"/>
      <c r="B144" s="6"/>
      <c r="C144" s="6"/>
      <c r="D144" s="6"/>
      <c r="E144" s="6"/>
      <c r="F144" s="6"/>
      <c r="G144" s="6"/>
      <c r="S144" s="613"/>
      <c r="T144" s="608"/>
      <c r="U144" s="608"/>
      <c r="V144" s="608"/>
      <c r="W144" s="608"/>
      <c r="X144" s="608"/>
      <c r="Y144" s="608"/>
      <c r="Z144" s="608"/>
      <c r="AA144" s="608"/>
      <c r="AB144" s="608"/>
      <c r="AC144" s="608"/>
      <c r="AD144" s="608"/>
    </row>
    <row r="145" spans="1:30" s="2" customFormat="1" ht="2" customHeight="1">
      <c r="A145" s="6"/>
      <c r="B145" s="6"/>
      <c r="C145" s="6"/>
      <c r="D145" s="6"/>
      <c r="E145" s="6"/>
      <c r="F145" s="6"/>
      <c r="G145" s="6"/>
      <c r="S145" s="613"/>
      <c r="T145" s="608"/>
      <c r="U145" s="608"/>
      <c r="V145" s="608"/>
      <c r="W145" s="608"/>
      <c r="X145" s="608"/>
      <c r="Y145" s="608"/>
      <c r="Z145" s="608"/>
      <c r="AA145" s="608"/>
      <c r="AB145" s="608"/>
      <c r="AC145" s="608"/>
      <c r="AD145" s="608"/>
    </row>
    <row r="146" spans="1:30" s="2" customFormat="1" ht="2" customHeight="1">
      <c r="A146" s="6"/>
      <c r="B146" s="6"/>
      <c r="C146" s="6"/>
      <c r="D146" s="6"/>
      <c r="E146" s="6"/>
      <c r="F146" s="6"/>
      <c r="G146" s="6"/>
      <c r="S146" s="613"/>
      <c r="T146" s="608"/>
      <c r="U146" s="608"/>
      <c r="V146" s="608"/>
      <c r="W146" s="608"/>
      <c r="X146" s="608"/>
      <c r="Y146" s="608"/>
      <c r="Z146" s="608"/>
      <c r="AA146" s="608"/>
      <c r="AB146" s="608"/>
      <c r="AC146" s="608"/>
      <c r="AD146" s="608"/>
    </row>
    <row r="147" spans="1:30" s="2" customFormat="1" ht="2" customHeight="1">
      <c r="A147" s="6"/>
      <c r="B147" s="6"/>
      <c r="C147" s="6"/>
      <c r="D147" s="6"/>
      <c r="E147" s="6"/>
      <c r="F147" s="6"/>
      <c r="G147" s="6"/>
      <c r="S147" s="613"/>
      <c r="T147" s="608"/>
      <c r="U147" s="608"/>
      <c r="V147" s="608"/>
      <c r="W147" s="608"/>
      <c r="X147" s="608"/>
      <c r="Y147" s="608"/>
      <c r="Z147" s="608"/>
      <c r="AA147" s="608"/>
      <c r="AB147" s="608"/>
      <c r="AC147" s="608"/>
      <c r="AD147" s="608"/>
    </row>
    <row r="148" spans="1:30" s="2" customFormat="1" ht="2" customHeight="1">
      <c r="A148" s="6"/>
      <c r="B148" s="6"/>
      <c r="C148" s="6"/>
      <c r="D148" s="6"/>
      <c r="E148" s="6"/>
      <c r="F148" s="6"/>
      <c r="G148" s="6"/>
      <c r="S148" s="613"/>
      <c r="T148" s="608"/>
      <c r="U148" s="608"/>
      <c r="V148" s="608"/>
      <c r="W148" s="608"/>
      <c r="X148" s="608"/>
      <c r="Y148" s="608"/>
      <c r="Z148" s="608"/>
      <c r="AA148" s="608"/>
      <c r="AB148" s="608"/>
      <c r="AC148" s="608"/>
      <c r="AD148" s="608"/>
    </row>
    <row r="149" spans="1:30" s="2" customFormat="1" ht="2" customHeight="1">
      <c r="A149" s="6"/>
      <c r="B149" s="6"/>
      <c r="C149" s="6"/>
      <c r="D149" s="6"/>
      <c r="E149" s="6"/>
      <c r="F149" s="6"/>
      <c r="G149" s="6"/>
      <c r="S149" s="613"/>
      <c r="T149" s="608"/>
      <c r="U149" s="608"/>
      <c r="V149" s="608"/>
      <c r="W149" s="608"/>
      <c r="X149" s="608"/>
      <c r="Y149" s="608"/>
      <c r="Z149" s="608"/>
      <c r="AA149" s="608"/>
      <c r="AB149" s="608"/>
      <c r="AC149" s="608"/>
      <c r="AD149" s="608"/>
    </row>
    <row r="150" spans="1:30" s="2" customFormat="1" ht="2" customHeight="1">
      <c r="A150" s="6"/>
      <c r="B150" s="6"/>
      <c r="C150" s="6"/>
      <c r="D150" s="6"/>
      <c r="E150" s="6"/>
      <c r="F150" s="6"/>
      <c r="G150" s="6"/>
      <c r="S150" s="613"/>
      <c r="T150" s="608"/>
      <c r="U150" s="608"/>
      <c r="V150" s="608"/>
      <c r="W150" s="608"/>
      <c r="X150" s="608"/>
      <c r="Y150" s="608"/>
      <c r="Z150" s="608"/>
      <c r="AA150" s="608"/>
      <c r="AB150" s="608"/>
      <c r="AC150" s="608"/>
      <c r="AD150" s="608"/>
    </row>
    <row r="151" spans="1:30" s="2" customFormat="1" ht="2" customHeight="1">
      <c r="A151" s="6"/>
      <c r="B151" s="6"/>
      <c r="C151" s="6"/>
      <c r="D151" s="6"/>
      <c r="E151" s="6"/>
      <c r="F151" s="6"/>
      <c r="G151" s="6"/>
      <c r="S151" s="613"/>
      <c r="T151" s="608"/>
      <c r="U151" s="608"/>
      <c r="V151" s="608"/>
      <c r="W151" s="608"/>
      <c r="X151" s="608"/>
      <c r="Y151" s="608"/>
      <c r="Z151" s="608"/>
      <c r="AA151" s="608"/>
      <c r="AB151" s="608"/>
      <c r="AC151" s="608"/>
      <c r="AD151" s="608"/>
    </row>
    <row r="152" spans="1:30" s="2" customFormat="1" ht="2" customHeight="1">
      <c r="A152" s="6"/>
      <c r="B152" s="6"/>
      <c r="C152" s="6"/>
      <c r="D152" s="6"/>
      <c r="E152" s="6"/>
      <c r="F152" s="6"/>
      <c r="G152" s="6"/>
      <c r="S152" s="613"/>
      <c r="T152" s="608"/>
      <c r="U152" s="608"/>
      <c r="V152" s="608"/>
      <c r="W152" s="608"/>
      <c r="X152" s="608"/>
      <c r="Y152" s="608"/>
      <c r="Z152" s="608"/>
      <c r="AA152" s="608"/>
      <c r="AB152" s="608"/>
      <c r="AC152" s="608"/>
      <c r="AD152" s="608"/>
    </row>
    <row r="153" spans="1:30" s="2" customFormat="1" ht="2" customHeight="1">
      <c r="A153" s="6"/>
      <c r="B153" s="6"/>
      <c r="C153" s="6"/>
      <c r="D153" s="6"/>
      <c r="E153" s="6"/>
      <c r="F153" s="6"/>
      <c r="G153" s="6"/>
      <c r="S153" s="613"/>
      <c r="T153" s="608"/>
      <c r="U153" s="608"/>
      <c r="V153" s="608"/>
      <c r="W153" s="608"/>
      <c r="X153" s="608"/>
      <c r="Y153" s="608"/>
      <c r="Z153" s="608"/>
      <c r="AA153" s="608"/>
      <c r="AB153" s="608"/>
      <c r="AC153" s="608"/>
      <c r="AD153" s="608"/>
    </row>
    <row r="154" spans="1:30" s="2" customFormat="1" ht="2" customHeight="1">
      <c r="A154" s="6"/>
      <c r="B154" s="6"/>
      <c r="C154" s="6"/>
      <c r="D154" s="6"/>
      <c r="E154" s="6"/>
      <c r="F154" s="6"/>
      <c r="G154" s="6"/>
      <c r="S154" s="613"/>
      <c r="T154" s="608"/>
      <c r="U154" s="608"/>
      <c r="V154" s="608"/>
      <c r="W154" s="608"/>
      <c r="X154" s="608"/>
      <c r="Y154" s="608"/>
      <c r="Z154" s="608"/>
      <c r="AA154" s="608"/>
      <c r="AB154" s="608"/>
      <c r="AC154" s="608"/>
      <c r="AD154" s="608"/>
    </row>
    <row r="155" spans="1:30" s="2" customFormat="1" ht="2" customHeight="1">
      <c r="A155" s="6"/>
      <c r="B155" s="6"/>
      <c r="C155" s="6"/>
      <c r="D155" s="6"/>
      <c r="E155" s="6"/>
      <c r="F155" s="6"/>
      <c r="G155" s="6"/>
      <c r="S155" s="613"/>
      <c r="T155" s="608"/>
      <c r="U155" s="608"/>
      <c r="V155" s="608"/>
      <c r="W155" s="608"/>
      <c r="X155" s="608"/>
      <c r="Y155" s="608"/>
      <c r="Z155" s="608"/>
      <c r="AA155" s="608"/>
      <c r="AB155" s="608"/>
      <c r="AC155" s="608"/>
      <c r="AD155" s="608"/>
    </row>
    <row r="156" spans="1:30" s="2" customFormat="1" ht="2" customHeight="1">
      <c r="A156" s="6"/>
      <c r="B156" s="6"/>
      <c r="C156" s="6"/>
      <c r="D156" s="6"/>
      <c r="E156" s="6"/>
      <c r="F156" s="6"/>
      <c r="G156" s="6"/>
      <c r="S156" s="613"/>
      <c r="T156" s="608"/>
      <c r="U156" s="608"/>
      <c r="V156" s="608"/>
      <c r="W156" s="608"/>
      <c r="X156" s="608"/>
      <c r="Y156" s="608"/>
      <c r="Z156" s="608"/>
      <c r="AA156" s="608"/>
      <c r="AB156" s="608"/>
      <c r="AC156" s="608"/>
      <c r="AD156" s="608"/>
    </row>
    <row r="157" spans="1:30" s="2" customFormat="1" ht="2" customHeight="1">
      <c r="A157" s="6"/>
      <c r="B157" s="6"/>
      <c r="C157" s="6"/>
      <c r="D157" s="6"/>
      <c r="E157" s="6"/>
      <c r="F157" s="6"/>
      <c r="G157" s="6"/>
      <c r="S157" s="613"/>
      <c r="T157" s="608"/>
      <c r="U157" s="608"/>
      <c r="V157" s="608"/>
      <c r="W157" s="608"/>
      <c r="X157" s="608"/>
      <c r="Y157" s="608"/>
      <c r="Z157" s="608"/>
      <c r="AA157" s="608"/>
      <c r="AB157" s="608"/>
      <c r="AC157" s="608"/>
      <c r="AD157" s="608"/>
    </row>
    <row r="158" spans="1:30" s="2" customFormat="1" ht="2" customHeight="1">
      <c r="A158" s="6"/>
      <c r="B158" s="6"/>
      <c r="C158" s="6"/>
      <c r="D158" s="6"/>
      <c r="E158" s="6"/>
      <c r="F158" s="6"/>
      <c r="G158" s="6"/>
      <c r="S158" s="613"/>
      <c r="T158" s="608"/>
      <c r="U158" s="608"/>
      <c r="V158" s="608"/>
      <c r="W158" s="608"/>
      <c r="X158" s="608"/>
      <c r="Y158" s="608"/>
      <c r="Z158" s="608"/>
      <c r="AA158" s="608"/>
      <c r="AB158" s="608"/>
      <c r="AC158" s="608"/>
      <c r="AD158" s="608"/>
    </row>
    <row r="159" spans="1:30" s="2" customFormat="1" ht="2" customHeight="1">
      <c r="A159" s="6"/>
      <c r="B159" s="6"/>
      <c r="C159" s="6"/>
      <c r="D159" s="6"/>
      <c r="E159" s="6"/>
      <c r="F159" s="6"/>
      <c r="G159" s="6"/>
      <c r="S159" s="613"/>
      <c r="T159" s="608"/>
      <c r="U159" s="608"/>
      <c r="V159" s="608"/>
      <c r="W159" s="608"/>
      <c r="X159" s="608"/>
      <c r="Y159" s="608"/>
      <c r="Z159" s="608"/>
      <c r="AA159" s="608"/>
      <c r="AB159" s="608"/>
      <c r="AC159" s="608"/>
      <c r="AD159" s="608"/>
    </row>
    <row r="160" spans="1:30" s="2" customFormat="1" ht="2" customHeight="1">
      <c r="A160" s="6"/>
      <c r="B160" s="467">
        <f t="shared" ref="B160:B212" si="99">B159+1</f>
        <v>1</v>
      </c>
      <c r="C160" s="6"/>
      <c r="D160" s="6"/>
      <c r="E160" s="6"/>
      <c r="F160" s="6"/>
      <c r="G160" s="6"/>
      <c r="S160" s="613"/>
      <c r="T160" s="608"/>
      <c r="U160" s="608"/>
      <c r="V160" s="608"/>
      <c r="W160" s="608"/>
      <c r="X160" s="608"/>
      <c r="Y160" s="608"/>
      <c r="Z160" s="608"/>
      <c r="AA160" s="608"/>
      <c r="AB160" s="608"/>
      <c r="AC160" s="608"/>
      <c r="AD160" s="608"/>
    </row>
    <row r="161" spans="2:30" s="2" customFormat="1">
      <c r="B161" s="467">
        <f t="shared" si="99"/>
        <v>2</v>
      </c>
      <c r="C161" s="468"/>
      <c r="D161" s="468"/>
      <c r="E161" s="468"/>
      <c r="F161" s="469" t="str">
        <f>IF(ISNUMBER(G1),"Skalatrinsløn","HK-løn")</f>
        <v>HK-løn</v>
      </c>
      <c r="G161" s="470" t="e">
        <f t="shared" ref="G161:AD161" si="100">"= "&amp;TEXT(ROUND(VLOOKUP(G13,Skalalontabel12,G11,0)*G10,0),"#.000")&amp;" / 12 * "&amp;TEXT(G12,"0,0000")&amp;" * "&amp;TEXT(G$4,"#0/#0")&amp;" ="</f>
        <v>#N/A</v>
      </c>
      <c r="H161" s="470" t="e">
        <f t="shared" si="100"/>
        <v>#N/A</v>
      </c>
      <c r="I161" s="470" t="e">
        <f t="shared" si="100"/>
        <v>#N/A</v>
      </c>
      <c r="J161" s="470" t="e">
        <f t="shared" si="100"/>
        <v>#N/A</v>
      </c>
      <c r="K161" s="470" t="e">
        <f t="shared" si="100"/>
        <v>#N/A</v>
      </c>
      <c r="L161" s="470" t="e">
        <f t="shared" si="100"/>
        <v>#N/A</v>
      </c>
      <c r="M161" s="470" t="e">
        <f t="shared" si="100"/>
        <v>#N/A</v>
      </c>
      <c r="N161" s="470" t="e">
        <f t="shared" si="100"/>
        <v>#N/A</v>
      </c>
      <c r="O161" s="470" t="e">
        <f t="shared" si="100"/>
        <v>#N/A</v>
      </c>
      <c r="P161" s="470" t="e">
        <f t="shared" si="100"/>
        <v>#N/A</v>
      </c>
      <c r="Q161" s="470" t="e">
        <f t="shared" si="100"/>
        <v>#N/A</v>
      </c>
      <c r="R161" s="470" t="e">
        <f t="shared" si="100"/>
        <v>#N/A</v>
      </c>
      <c r="S161" s="614" t="e">
        <f t="shared" si="100"/>
        <v>#N/A</v>
      </c>
      <c r="T161" s="614" t="e">
        <f t="shared" si="100"/>
        <v>#N/A</v>
      </c>
      <c r="U161" s="614" t="e">
        <f t="shared" si="100"/>
        <v>#N/A</v>
      </c>
      <c r="V161" s="614" t="e">
        <f t="shared" si="100"/>
        <v>#N/A</v>
      </c>
      <c r="W161" s="614" t="e">
        <f t="shared" si="100"/>
        <v>#N/A</v>
      </c>
      <c r="X161" s="614" t="e">
        <f t="shared" si="100"/>
        <v>#N/A</v>
      </c>
      <c r="Y161" s="614" t="e">
        <f t="shared" si="100"/>
        <v>#N/A</v>
      </c>
      <c r="Z161" s="614" t="e">
        <f t="shared" si="100"/>
        <v>#N/A</v>
      </c>
      <c r="AA161" s="614" t="e">
        <f t="shared" si="100"/>
        <v>#N/A</v>
      </c>
      <c r="AB161" s="614" t="e">
        <f t="shared" si="100"/>
        <v>#N/A</v>
      </c>
      <c r="AC161" s="614" t="e">
        <f t="shared" si="100"/>
        <v>#N/A</v>
      </c>
      <c r="AD161" s="614" t="e">
        <f t="shared" si="100"/>
        <v>#N/A</v>
      </c>
    </row>
    <row r="162" spans="2:30" s="2" customFormat="1">
      <c r="B162" s="467">
        <f t="shared" si="99"/>
        <v>3</v>
      </c>
      <c r="C162" s="468"/>
      <c r="D162" s="468"/>
      <c r="E162" s="468"/>
      <c r="F162" s="471" t="s">
        <v>129</v>
      </c>
      <c r="G162" s="470" t="str">
        <f t="shared" ref="G162:AD164" si="101">"= "&amp;TEXT(G14,"#.000,00")&amp;" / 12 "&amp;IF($D52&gt;0," * "&amp;TEXT(G$12,"0,0000"),"")&amp;IF($E52&gt;0," * "&amp;G$10,"")&amp;" * "&amp;TEXT(G$4,"#0/#0")&amp;" ="</f>
        <v>= 000,00 / 12  * 0,0000 * 1,233095 * 1/1 =</v>
      </c>
      <c r="H162" s="470" t="str">
        <f t="shared" si="101"/>
        <v>= 000,00 / 12  * 0,0000 * 1,233095 * 1/1 =</v>
      </c>
      <c r="I162" s="470" t="str">
        <f t="shared" si="101"/>
        <v>= 000,00 / 12  * 0,0000 * 1,233095 * 1/1 =</v>
      </c>
      <c r="J162" s="470" t="str">
        <f t="shared" si="101"/>
        <v>= 000,00 / 12  * 0,0000 *  * 1/1 =</v>
      </c>
      <c r="K162" s="470" t="str">
        <f t="shared" si="101"/>
        <v>= 000,00 / 12  * 0,0000 * 0 * 1/1 =</v>
      </c>
      <c r="L162" s="470" t="str">
        <f t="shared" si="101"/>
        <v>= 000,00 / 12  * 0,0000 * 0 * 1/1 =</v>
      </c>
      <c r="M162" s="470" t="str">
        <f t="shared" si="101"/>
        <v>= 000,00 / 12  * 0,0000 * 0 * 1/1 =</v>
      </c>
      <c r="N162" s="470" t="str">
        <f t="shared" si="101"/>
        <v>= 000,00 / 12  * 0,0000 * 0 * 1/1 =</v>
      </c>
      <c r="O162" s="470" t="str">
        <f t="shared" si="101"/>
        <v>= 000,00 / 12  * 0,0000 *  * 1/1 =</v>
      </c>
      <c r="P162" s="470" t="str">
        <f t="shared" si="101"/>
        <v>= 000,00 / 12  * 0,0000 * 0 * 1/1 =</v>
      </c>
      <c r="Q162" s="470" t="str">
        <f t="shared" si="101"/>
        <v>= 000,00 / 12  * 0,0000 * 0 * 1/1 =</v>
      </c>
      <c r="R162" s="470" t="str">
        <f t="shared" si="101"/>
        <v>= 000,00 / 12  * 0,0000 * 0 * 1/1 =</v>
      </c>
      <c r="S162" s="614" t="str">
        <f t="shared" si="101"/>
        <v>= 000,00 / 12  * 0,0000 * 1,233095 * 1/1 =</v>
      </c>
      <c r="T162" s="614" t="str">
        <f t="shared" si="101"/>
        <v>= 000,00 / 12  * 0,0000 * 1,233095 * 1/1 =</v>
      </c>
      <c r="U162" s="614" t="str">
        <f t="shared" si="101"/>
        <v>= 000,00 / 12  * 0,0000 * 1,233095 * 1/1 =</v>
      </c>
      <c r="V162" s="614" t="str">
        <f t="shared" si="101"/>
        <v>= 000,00 / 12  * 0,0000 * 0 * 1/1 =</v>
      </c>
      <c r="W162" s="614" t="str">
        <f t="shared" si="101"/>
        <v>= 000,00 / 12  * 0,0000 * 0 * 1/1 =</v>
      </c>
      <c r="X162" s="614" t="str">
        <f t="shared" si="101"/>
        <v>= 000,00 / 12  * 0,0000 * 0 * 1/1 =</v>
      </c>
      <c r="Y162" s="614" t="str">
        <f t="shared" si="101"/>
        <v>= 000,00 / 12  * 0,0000 * 0 * 1/1 =</v>
      </c>
      <c r="Z162" s="614" t="str">
        <f t="shared" si="101"/>
        <v>= 000,00 / 12  * 0,0000 * 0 * 1/1 =</v>
      </c>
      <c r="AA162" s="614" t="str">
        <f t="shared" si="101"/>
        <v>= 000,00 / 12  * 0,0000 * 0 * 1/1 =</v>
      </c>
      <c r="AB162" s="614" t="str">
        <f t="shared" si="101"/>
        <v>= 000,00 / 12  * 0,0000 * 0 * 1/1 =</v>
      </c>
      <c r="AC162" s="614" t="str">
        <f t="shared" si="101"/>
        <v>= 000,00 / 12  * 0,0000 * 0 * 1/1 =</v>
      </c>
      <c r="AD162" s="614" t="str">
        <f t="shared" si="101"/>
        <v>= 000,00 / 12  * 0,0000 * 0 * 1/1 =</v>
      </c>
    </row>
    <row r="163" spans="2:30" s="2" customFormat="1">
      <c r="B163" s="467"/>
      <c r="C163" s="468"/>
      <c r="D163" s="468"/>
      <c r="E163" s="468"/>
      <c r="F163" s="471" t="s">
        <v>298</v>
      </c>
      <c r="G163" s="470" t="str">
        <f t="shared" si="101"/>
        <v>= 000,00 / 12  * 0,0000 * 1,233095 * 1/1 =</v>
      </c>
      <c r="H163" s="470" t="str">
        <f t="shared" si="101"/>
        <v>= 000,00 / 12  * 0,0000 * 1,233095 * 1/1 =</v>
      </c>
      <c r="I163" s="470" t="str">
        <f t="shared" si="101"/>
        <v>= 000,00 / 12  * 0,0000 * 1,233095 * 1/1 =</v>
      </c>
      <c r="J163" s="470" t="str">
        <f t="shared" si="101"/>
        <v>= 000,00 / 12  * 0,0000 *  * 1/1 =</v>
      </c>
      <c r="K163" s="470" t="str">
        <f t="shared" si="101"/>
        <v>= 000,00 / 12  * 0,0000 * 0 * 1/1 =</v>
      </c>
      <c r="L163" s="470" t="str">
        <f t="shared" si="101"/>
        <v>= 000,00 / 12  * 0,0000 * 0 * 1/1 =</v>
      </c>
      <c r="M163" s="470" t="str">
        <f t="shared" si="101"/>
        <v>= 000,00 / 12  * 0,0000 * 0 * 1/1 =</v>
      </c>
      <c r="N163" s="470" t="str">
        <f t="shared" si="101"/>
        <v>= 000,00 / 12  * 0,0000 * 0 * 1/1 =</v>
      </c>
      <c r="O163" s="470" t="str">
        <f t="shared" si="101"/>
        <v>= 000,00 / 12  * 0,0000 *  * 1/1 =</v>
      </c>
      <c r="P163" s="470" t="str">
        <f t="shared" si="101"/>
        <v>= 000,00 / 12  * 0,0000 * 0 * 1/1 =</v>
      </c>
      <c r="Q163" s="470" t="str">
        <f t="shared" si="101"/>
        <v>= 000,00 / 12  * 0,0000 * 0 * 1/1 =</v>
      </c>
      <c r="R163" s="470" t="str">
        <f t="shared" si="101"/>
        <v>= 000,00 / 12  * 0,0000 * 0 * 1/1 =</v>
      </c>
      <c r="S163" s="614"/>
      <c r="T163" s="614"/>
      <c r="U163" s="614"/>
      <c r="V163" s="614"/>
      <c r="W163" s="614"/>
      <c r="X163" s="614"/>
      <c r="Y163" s="614"/>
      <c r="Z163" s="614"/>
      <c r="AA163" s="614"/>
      <c r="AB163" s="614"/>
      <c r="AC163" s="614"/>
      <c r="AD163" s="614"/>
    </row>
    <row r="164" spans="2:30" s="2" customFormat="1">
      <c r="B164" s="467">
        <f>B162+1</f>
        <v>4</v>
      </c>
      <c r="C164" s="468"/>
      <c r="D164" s="468"/>
      <c r="E164" s="468"/>
      <c r="F164" s="471" t="s">
        <v>155</v>
      </c>
      <c r="G164" s="470" t="str">
        <f t="shared" si="101"/>
        <v>= 000,00 / 12  * 1,233095 * 1/1 =</v>
      </c>
      <c r="H164" s="470" t="str">
        <f t="shared" si="101"/>
        <v>= 000,00 / 12  * 1,233095 * 1/1 =</v>
      </c>
      <c r="I164" s="470" t="str">
        <f t="shared" si="101"/>
        <v>= 000,00 / 12  * 1,233095 * 1/1 =</v>
      </c>
      <c r="J164" s="470" t="str">
        <f t="shared" si="101"/>
        <v>= 000,00 / 12  *  * 1/1 =</v>
      </c>
      <c r="K164" s="470" t="str">
        <f t="shared" si="101"/>
        <v>= 000,00 / 12  * 0 * 1/1 =</v>
      </c>
      <c r="L164" s="470" t="str">
        <f t="shared" si="101"/>
        <v>= 000,00 / 12  * 0 * 1/1 =</v>
      </c>
      <c r="M164" s="470" t="str">
        <f t="shared" si="101"/>
        <v>= 000,00 / 12  * 0 * 1/1 =</v>
      </c>
      <c r="N164" s="470" t="str">
        <f t="shared" si="101"/>
        <v>= 000,00 / 12  * 0 * 1/1 =</v>
      </c>
      <c r="O164" s="470" t="str">
        <f t="shared" si="101"/>
        <v>= 000,00 / 12  *  * 1/1 =</v>
      </c>
      <c r="P164" s="470" t="str">
        <f t="shared" si="101"/>
        <v>= 000,00 / 12  * 0 * 1/1 =</v>
      </c>
      <c r="Q164" s="470" t="str">
        <f t="shared" si="101"/>
        <v>= 000,00 / 12  * 0 * 1/1 =</v>
      </c>
      <c r="R164" s="470" t="str">
        <f t="shared" si="101"/>
        <v>= 000,00 / 12  * 0 * 1/1 =</v>
      </c>
      <c r="S164" s="614" t="str">
        <f t="shared" si="101"/>
        <v>= 000,00 / 12  * 1,233095 * 1/1 =</v>
      </c>
      <c r="T164" s="614" t="str">
        <f t="shared" si="101"/>
        <v>= 000,00 / 12  * 1,233095 * 1/1 =</v>
      </c>
      <c r="U164" s="614" t="str">
        <f t="shared" si="101"/>
        <v>= 000,00 / 12  * 1,233095 * 1/1 =</v>
      </c>
      <c r="V164" s="614" t="str">
        <f t="shared" si="101"/>
        <v>= 000,00 / 12  * 0 * 1/1 =</v>
      </c>
      <c r="W164" s="614" t="str">
        <f t="shared" si="101"/>
        <v>= 000,00 / 12  * 0 * 1/1 =</v>
      </c>
      <c r="X164" s="614" t="str">
        <f t="shared" si="101"/>
        <v>= 000,00 / 12  * 0 * 1/1 =</v>
      </c>
      <c r="Y164" s="614" t="str">
        <f t="shared" si="101"/>
        <v>= 000,00 / 12  * 0 * 1/1 =</v>
      </c>
      <c r="Z164" s="614" t="str">
        <f t="shared" si="101"/>
        <v>= 000,00 / 12  * 0 * 1/1 =</v>
      </c>
      <c r="AA164" s="614" t="str">
        <f t="shared" si="101"/>
        <v>= 000,00 / 12  * 0 * 1/1 =</v>
      </c>
      <c r="AB164" s="614" t="str">
        <f t="shared" si="101"/>
        <v>= 000,00 / 12  * 0 * 1/1 =</v>
      </c>
      <c r="AC164" s="614" t="str">
        <f t="shared" si="101"/>
        <v>= 000,00 / 12  * 0 * 1/1 =</v>
      </c>
      <c r="AD164" s="614" t="str">
        <f t="shared" si="101"/>
        <v>= 000,00 / 12  * 0 * 1/1 =</v>
      </c>
    </row>
    <row r="165" spans="2:30" s="2" customFormat="1">
      <c r="B165" s="467">
        <f t="shared" si="99"/>
        <v>5</v>
      </c>
      <c r="C165" s="468"/>
      <c r="D165" s="468"/>
      <c r="E165" s="468"/>
      <c r="F165" s="471" t="s">
        <v>56</v>
      </c>
      <c r="G165" s="470" t="str">
        <f>"= "&amp;TEXT(G17,"#.000,00")&amp;" / 12 "&amp;IF($D55&gt;0," * "&amp;TEXT(G$12,"0,0000"),"")&amp;IF($E55&gt;0," * "&amp;G$10,"")&amp;" * "&amp;TEXT(G$4,"#0/#0")&amp;" ="</f>
        <v>= 000,00 / 12  * 1,233095 * 1/1 =</v>
      </c>
      <c r="H165" s="470" t="str">
        <f t="shared" ref="H165:AD165" si="102">"= "&amp;TEXT(H17,"#.000,00")&amp;" / 12 "&amp;IF($D55&gt;0," * "&amp;TEXT(H$12,"0,0000"),"")&amp;IF($E165&gt;0," * "&amp;H$10,"")&amp;" * "&amp;TEXT(H$4,"#0/#0")&amp;" ="</f>
        <v>= 000,00 / 12  * 1/1 =</v>
      </c>
      <c r="I165" s="470" t="str">
        <f t="shared" si="102"/>
        <v>= 000,00 / 12  * 1/1 =</v>
      </c>
      <c r="J165" s="470" t="str">
        <f t="shared" si="102"/>
        <v>= 000,00 / 12  * 1/1 =</v>
      </c>
      <c r="K165" s="470" t="str">
        <f t="shared" si="102"/>
        <v>= 000,00 / 12  * 1/1 =</v>
      </c>
      <c r="L165" s="470" t="str">
        <f t="shared" si="102"/>
        <v>= 000,00 / 12  * 1/1 =</v>
      </c>
      <c r="M165" s="470" t="str">
        <f t="shared" si="102"/>
        <v>= 000,00 / 12  * 1/1 =</v>
      </c>
      <c r="N165" s="470" t="str">
        <f t="shared" si="102"/>
        <v>= 000,00 / 12  * 1/1 =</v>
      </c>
      <c r="O165" s="470" t="str">
        <f t="shared" si="102"/>
        <v>= 000,00 / 12  * 1/1 =</v>
      </c>
      <c r="P165" s="470" t="str">
        <f t="shared" si="102"/>
        <v>= 000,00 / 12  * 1/1 =</v>
      </c>
      <c r="Q165" s="470" t="str">
        <f t="shared" si="102"/>
        <v>= 000,00 / 12  * 1/1 =</v>
      </c>
      <c r="R165" s="470" t="str">
        <f t="shared" si="102"/>
        <v>= 000,00 / 12  * 1/1 =</v>
      </c>
      <c r="S165" s="614" t="str">
        <f t="shared" si="102"/>
        <v>= 000,00 / 12  * 1/1 =</v>
      </c>
      <c r="T165" s="614" t="str">
        <f t="shared" si="102"/>
        <v>= 000,00 / 12  * 1/1 =</v>
      </c>
      <c r="U165" s="614" t="str">
        <f t="shared" si="102"/>
        <v>= 000,00 / 12  * 1/1 =</v>
      </c>
      <c r="V165" s="614" t="str">
        <f t="shared" si="102"/>
        <v>= 000,00 / 12  * 1/1 =</v>
      </c>
      <c r="W165" s="614" t="str">
        <f t="shared" si="102"/>
        <v>= 000,00 / 12  * 1/1 =</v>
      </c>
      <c r="X165" s="614" t="str">
        <f t="shared" si="102"/>
        <v>= 000,00 / 12  * 1/1 =</v>
      </c>
      <c r="Y165" s="614" t="str">
        <f t="shared" si="102"/>
        <v>= 000,00 / 12  * 1/1 =</v>
      </c>
      <c r="Z165" s="614" t="str">
        <f t="shared" si="102"/>
        <v>= 000,00 / 12  * 1/1 =</v>
      </c>
      <c r="AA165" s="614" t="str">
        <f t="shared" si="102"/>
        <v>= 000,00 / 12  * 1/1 =</v>
      </c>
      <c r="AB165" s="614" t="str">
        <f t="shared" si="102"/>
        <v>= 000,00 / 12  * 1/1 =</v>
      </c>
      <c r="AC165" s="614" t="str">
        <f t="shared" si="102"/>
        <v>= 000,00 / 12  * 1/1 =</v>
      </c>
      <c r="AD165" s="614" t="str">
        <f t="shared" si="102"/>
        <v>= 000,00 / 12  * 1/1 =</v>
      </c>
    </row>
    <row r="166" spans="2:30" s="2" customFormat="1">
      <c r="B166" s="467">
        <f t="shared" si="99"/>
        <v>6</v>
      </c>
      <c r="C166" s="468"/>
      <c r="D166" s="468"/>
      <c r="E166" s="468"/>
      <c r="F166" s="471" t="s">
        <v>57</v>
      </c>
      <c r="G166" s="470" t="str">
        <f t="shared" ref="G166:AD171" si="103">"= "&amp;TEXT(G18,"#.000,00")&amp;" / 12 "&amp;IF($D56&gt;0," * "&amp;TEXT(G$12,"0,0000"),"")&amp;IF($E56&gt;0," * "&amp;G$10,"")&amp;" * "&amp;TEXT(G$4,"#0/#0")&amp;" ="</f>
        <v>= 000,00 / 12  * 1,233095 * 1/1 =</v>
      </c>
      <c r="H166" s="470" t="str">
        <f t="shared" si="103"/>
        <v>= 000,00 / 12  * 1,233095 * 1/1 =</v>
      </c>
      <c r="I166" s="470" t="str">
        <f t="shared" si="103"/>
        <v>= 000,00 / 12  * 1,233095 * 1/1 =</v>
      </c>
      <c r="J166" s="470" t="str">
        <f t="shared" si="103"/>
        <v>= 000,00 / 12  *  * 1/1 =</v>
      </c>
      <c r="K166" s="470" t="str">
        <f t="shared" si="103"/>
        <v>= 000,00 / 12  * 0 * 1/1 =</v>
      </c>
      <c r="L166" s="470" t="str">
        <f t="shared" si="103"/>
        <v>= 000,00 / 12  * 0 * 1/1 =</v>
      </c>
      <c r="M166" s="470" t="str">
        <f t="shared" si="103"/>
        <v>= 000,00 / 12  * 0 * 1/1 =</v>
      </c>
      <c r="N166" s="470" t="str">
        <f t="shared" si="103"/>
        <v>= 000,00 / 12  * 0 * 1/1 =</v>
      </c>
      <c r="O166" s="470" t="str">
        <f t="shared" si="103"/>
        <v>= 000,00 / 12  *  * 1/1 =</v>
      </c>
      <c r="P166" s="470" t="str">
        <f t="shared" si="103"/>
        <v>= 000,00 / 12  * 0 * 1/1 =</v>
      </c>
      <c r="Q166" s="470" t="str">
        <f t="shared" si="103"/>
        <v>= 000,00 / 12  * 0 * 1/1 =</v>
      </c>
      <c r="R166" s="470" t="str">
        <f t="shared" si="103"/>
        <v>= 000,00 / 12  * 0 * 1/1 =</v>
      </c>
      <c r="S166" s="614" t="str">
        <f t="shared" si="103"/>
        <v>= 000,00 / 12  * 1,233095 * 1/1 =</v>
      </c>
      <c r="T166" s="614" t="str">
        <f t="shared" si="103"/>
        <v>= 000,00 / 12  * 1,233095 * 1/1 =</v>
      </c>
      <c r="U166" s="614" t="str">
        <f t="shared" si="103"/>
        <v>= 000,00 / 12  * 1,233095 * 1/1 =</v>
      </c>
      <c r="V166" s="614" t="str">
        <f t="shared" si="103"/>
        <v>= 000,00 / 12  * 0 * 1/1 =</v>
      </c>
      <c r="W166" s="614" t="str">
        <f t="shared" si="103"/>
        <v>= 000,00 / 12  * 0 * 1/1 =</v>
      </c>
      <c r="X166" s="614" t="str">
        <f t="shared" si="103"/>
        <v>= 000,00 / 12  * 0 * 1/1 =</v>
      </c>
      <c r="Y166" s="614" t="str">
        <f t="shared" si="103"/>
        <v>= 000,00 / 12  * 0 * 1/1 =</v>
      </c>
      <c r="Z166" s="614" t="str">
        <f t="shared" si="103"/>
        <v>= 000,00 / 12  * 0 * 1/1 =</v>
      </c>
      <c r="AA166" s="614" t="str">
        <f t="shared" si="103"/>
        <v>= 000,00 / 12  * 0 * 1/1 =</v>
      </c>
      <c r="AB166" s="614" t="str">
        <f t="shared" si="103"/>
        <v>= 000,00 / 12  * 0 * 1/1 =</v>
      </c>
      <c r="AC166" s="614" t="str">
        <f t="shared" si="103"/>
        <v>= 000,00 / 12  * 0 * 1/1 =</v>
      </c>
      <c r="AD166" s="614" t="str">
        <f t="shared" si="103"/>
        <v>= 000,00 / 12  * 0 * 1/1 =</v>
      </c>
    </row>
    <row r="167" spans="2:30" s="2" customFormat="1">
      <c r="B167" s="467">
        <f t="shared" si="99"/>
        <v>7</v>
      </c>
      <c r="C167" s="468"/>
      <c r="D167" s="468"/>
      <c r="E167" s="468"/>
      <c r="F167" s="471" t="s">
        <v>58</v>
      </c>
      <c r="G167" s="470" t="str">
        <f t="shared" si="103"/>
        <v>= 000,00 / 12  * 1,233095 * 1/1 =</v>
      </c>
      <c r="H167" s="470" t="str">
        <f t="shared" si="103"/>
        <v>= 000,00 / 12  * 1,233095 * 1/1 =</v>
      </c>
      <c r="I167" s="470" t="str">
        <f t="shared" si="103"/>
        <v>= 000,00 / 12  * 1,233095 * 1/1 =</v>
      </c>
      <c r="J167" s="470" t="str">
        <f t="shared" si="103"/>
        <v>= 000,00 / 12  *  * 1/1 =</v>
      </c>
      <c r="K167" s="470" t="str">
        <f t="shared" si="103"/>
        <v>= 000,00 / 12  * 0 * 1/1 =</v>
      </c>
      <c r="L167" s="470" t="str">
        <f t="shared" si="103"/>
        <v>= 000,00 / 12  * 0 * 1/1 =</v>
      </c>
      <c r="M167" s="470" t="str">
        <f t="shared" si="103"/>
        <v>= 000,00 / 12  * 0 * 1/1 =</v>
      </c>
      <c r="N167" s="470" t="str">
        <f t="shared" si="103"/>
        <v>= 000,00 / 12  * 0 * 1/1 =</v>
      </c>
      <c r="O167" s="470" t="str">
        <f t="shared" si="103"/>
        <v>= 000,00 / 12  *  * 1/1 =</v>
      </c>
      <c r="P167" s="470" t="str">
        <f t="shared" si="103"/>
        <v>= 000,00 / 12  * 0 * 1/1 =</v>
      </c>
      <c r="Q167" s="470" t="str">
        <f t="shared" si="103"/>
        <v>= 000,00 / 12  * 0 * 1/1 =</v>
      </c>
      <c r="R167" s="470" t="str">
        <f t="shared" si="103"/>
        <v>= 000,00 / 12  * 0 * 1/1 =</v>
      </c>
      <c r="S167" s="614" t="str">
        <f t="shared" si="103"/>
        <v>= 000,00 / 12  * 1,233095 * 1/1 =</v>
      </c>
      <c r="T167" s="614" t="str">
        <f t="shared" si="103"/>
        <v>= 000,00 / 12  * 1,233095 * 1/1 =</v>
      </c>
      <c r="U167" s="614" t="str">
        <f t="shared" si="103"/>
        <v>= 000,00 / 12  * 1,233095 * 1/1 =</v>
      </c>
      <c r="V167" s="614" t="str">
        <f t="shared" si="103"/>
        <v>= 000,00 / 12  * 0 * 1/1 =</v>
      </c>
      <c r="W167" s="614" t="str">
        <f t="shared" si="103"/>
        <v>= 000,00 / 12  * 0 * 1/1 =</v>
      </c>
      <c r="X167" s="614" t="str">
        <f t="shared" si="103"/>
        <v>= 000,00 / 12  * 0 * 1/1 =</v>
      </c>
      <c r="Y167" s="614" t="str">
        <f t="shared" si="103"/>
        <v>= 000,00 / 12  * 0 * 1/1 =</v>
      </c>
      <c r="Z167" s="614" t="str">
        <f t="shared" si="103"/>
        <v>= 000,00 / 12  * 0 * 1/1 =</v>
      </c>
      <c r="AA167" s="614" t="str">
        <f t="shared" si="103"/>
        <v>= 000,00 / 12  * 0 * 1/1 =</v>
      </c>
      <c r="AB167" s="614" t="str">
        <f t="shared" si="103"/>
        <v>= 000,00 / 12  * 0 * 1/1 =</v>
      </c>
      <c r="AC167" s="614" t="str">
        <f t="shared" si="103"/>
        <v>= 000,00 / 12  * 0 * 1/1 =</v>
      </c>
      <c r="AD167" s="614" t="str">
        <f t="shared" si="103"/>
        <v>= 000,00 / 12  * 0 * 1/1 =</v>
      </c>
    </row>
    <row r="168" spans="2:30" s="2" customFormat="1">
      <c r="B168" s="467">
        <f t="shared" si="99"/>
        <v>8</v>
      </c>
      <c r="C168" s="468"/>
      <c r="D168" s="468"/>
      <c r="E168" s="468"/>
      <c r="F168" s="471" t="s">
        <v>59</v>
      </c>
      <c r="G168" s="470" t="str">
        <f t="shared" si="103"/>
        <v>= 000,00 / 12  * 0,0000 * 1,233095 * 1/1 =</v>
      </c>
      <c r="H168" s="470" t="str">
        <f t="shared" si="103"/>
        <v>= 000,00 / 12  * 0,0000 * 1,233095 * 1/1 =</v>
      </c>
      <c r="I168" s="470" t="str">
        <f t="shared" si="103"/>
        <v>= 000,00 / 12  * 0,0000 * 1,233095 * 1/1 =</v>
      </c>
      <c r="J168" s="470" t="str">
        <f t="shared" si="103"/>
        <v>= 000,00 / 12  * 0,0000 *  * 1/1 =</v>
      </c>
      <c r="K168" s="470" t="str">
        <f t="shared" si="103"/>
        <v>= 000,00 / 12  * 0,0000 * 0 * 1/1 =</v>
      </c>
      <c r="L168" s="470" t="str">
        <f t="shared" si="103"/>
        <v>= 000,00 / 12  * 0,0000 * 0 * 1/1 =</v>
      </c>
      <c r="M168" s="470" t="str">
        <f t="shared" si="103"/>
        <v>= 000,00 / 12  * 0,0000 * 0 * 1/1 =</v>
      </c>
      <c r="N168" s="470" t="str">
        <f t="shared" si="103"/>
        <v>= 000,00 / 12  * 0,0000 * 0 * 1/1 =</v>
      </c>
      <c r="O168" s="470" t="str">
        <f t="shared" si="103"/>
        <v>= 000,00 / 12  * 0,0000 *  * 1/1 =</v>
      </c>
      <c r="P168" s="470" t="str">
        <f t="shared" si="103"/>
        <v>= 000,00 / 12  * 0,0000 * 0 * 1/1 =</v>
      </c>
      <c r="Q168" s="470" t="str">
        <f t="shared" si="103"/>
        <v>= 000,00 / 12  * 0,0000 * 0 * 1/1 =</v>
      </c>
      <c r="R168" s="470" t="str">
        <f t="shared" si="103"/>
        <v>= 000,00 / 12  * 0,0000 * 0 * 1/1 =</v>
      </c>
      <c r="S168" s="614" t="str">
        <f t="shared" si="103"/>
        <v>= 000,00 / 12  * 0,0000 * 1,233095 * 1/1 =</v>
      </c>
      <c r="T168" s="614" t="str">
        <f t="shared" si="103"/>
        <v>= 000,00 / 12  * 0,0000 * 1,233095 * 1/1 =</v>
      </c>
      <c r="U168" s="614" t="str">
        <f t="shared" si="103"/>
        <v>= 000,00 / 12  * 0,0000 * 1,233095 * 1/1 =</v>
      </c>
      <c r="V168" s="614" t="str">
        <f t="shared" si="103"/>
        <v>= 000,00 / 12  * 0,0000 * 0 * 1/1 =</v>
      </c>
      <c r="W168" s="614" t="str">
        <f t="shared" si="103"/>
        <v>= 000,00 / 12  * 0,0000 * 0 * 1/1 =</v>
      </c>
      <c r="X168" s="614" t="str">
        <f t="shared" si="103"/>
        <v>= 000,00 / 12  * 0,0000 * 0 * 1/1 =</v>
      </c>
      <c r="Y168" s="614" t="str">
        <f t="shared" si="103"/>
        <v>= 000,00 / 12  * 0,0000 * 0 * 1/1 =</v>
      </c>
      <c r="Z168" s="614" t="str">
        <f t="shared" si="103"/>
        <v>= 000,00 / 12  * 0,0000 * 0 * 1/1 =</v>
      </c>
      <c r="AA168" s="614" t="str">
        <f t="shared" si="103"/>
        <v>= 000,00 / 12  * 0,0000 * 0 * 1/1 =</v>
      </c>
      <c r="AB168" s="614" t="str">
        <f t="shared" si="103"/>
        <v>= 000,00 / 12  * 0,0000 * 0 * 1/1 =</v>
      </c>
      <c r="AC168" s="614" t="str">
        <f t="shared" si="103"/>
        <v>= 000,00 / 12  * 0,0000 * 0 * 1/1 =</v>
      </c>
      <c r="AD168" s="614" t="str">
        <f t="shared" si="103"/>
        <v>= 000,00 / 12  * 0,0000 * 0 * 1/1 =</v>
      </c>
    </row>
    <row r="169" spans="2:30" s="2" customFormat="1">
      <c r="B169" s="467">
        <f t="shared" si="99"/>
        <v>9</v>
      </c>
      <c r="C169" s="468"/>
      <c r="D169" s="468"/>
      <c r="E169" s="468"/>
      <c r="F169" s="471" t="s">
        <v>60</v>
      </c>
      <c r="G169" s="470" t="str">
        <f t="shared" si="103"/>
        <v>= 000,00 / 12  * 0,0000 * 1,233095 * 1/1 =</v>
      </c>
      <c r="H169" s="470" t="str">
        <f t="shared" si="103"/>
        <v>= 000,00 / 12  * 0,0000 * 1,233095 * 1/1 =</v>
      </c>
      <c r="I169" s="470" t="str">
        <f t="shared" si="103"/>
        <v>= 000,00 / 12  * 0,0000 * 1,233095 * 1/1 =</v>
      </c>
      <c r="J169" s="470" t="str">
        <f t="shared" si="103"/>
        <v>= 000,00 / 12  * 0,0000 *  * 1/1 =</v>
      </c>
      <c r="K169" s="470" t="str">
        <f t="shared" si="103"/>
        <v>= 000,00 / 12  * 0,0000 * 0 * 1/1 =</v>
      </c>
      <c r="L169" s="470" t="str">
        <f t="shared" si="103"/>
        <v>= 000,00 / 12  * 0,0000 * 0 * 1/1 =</v>
      </c>
      <c r="M169" s="470" t="str">
        <f t="shared" si="103"/>
        <v>= 000,00 / 12  * 0,0000 * 0 * 1/1 =</v>
      </c>
      <c r="N169" s="470" t="str">
        <f t="shared" si="103"/>
        <v>= 000,00 / 12  * 0,0000 * 0 * 1/1 =</v>
      </c>
      <c r="O169" s="470" t="str">
        <f t="shared" si="103"/>
        <v>= 000,00 / 12  * 0,0000 *  * 1/1 =</v>
      </c>
      <c r="P169" s="470" t="str">
        <f t="shared" si="103"/>
        <v>= 000,00 / 12  * 0,0000 * 0 * 1/1 =</v>
      </c>
      <c r="Q169" s="470" t="str">
        <f t="shared" si="103"/>
        <v>= 000,00 / 12  * 0,0000 * 0 * 1/1 =</v>
      </c>
      <c r="R169" s="470" t="str">
        <f t="shared" si="103"/>
        <v>= 000,00 / 12  * 0,0000 * 0 * 1/1 =</v>
      </c>
      <c r="S169" s="614" t="str">
        <f t="shared" si="103"/>
        <v>= 000,00 / 12  * 0,0000 * 1,233095 * 1/1 =</v>
      </c>
      <c r="T169" s="614" t="str">
        <f t="shared" si="103"/>
        <v>= 000,00 / 12  * 0,0000 * 1,233095 * 1/1 =</v>
      </c>
      <c r="U169" s="614" t="str">
        <f t="shared" si="103"/>
        <v>= 000,00 / 12  * 0,0000 * 1,233095 * 1/1 =</v>
      </c>
      <c r="V169" s="614" t="str">
        <f t="shared" si="103"/>
        <v>= 000,00 / 12  * 0,0000 * 0 * 1/1 =</v>
      </c>
      <c r="W169" s="614" t="str">
        <f t="shared" si="103"/>
        <v>= 000,00 / 12  * 0,0000 * 0 * 1/1 =</v>
      </c>
      <c r="X169" s="614" t="str">
        <f t="shared" si="103"/>
        <v>= 000,00 / 12  * 0,0000 * 0 * 1/1 =</v>
      </c>
      <c r="Y169" s="614" t="str">
        <f t="shared" si="103"/>
        <v>= 000,00 / 12  * 0,0000 * 0 * 1/1 =</v>
      </c>
      <c r="Z169" s="614" t="str">
        <f t="shared" si="103"/>
        <v>= 000,00 / 12  * 0,0000 * 0 * 1/1 =</v>
      </c>
      <c r="AA169" s="614" t="str">
        <f t="shared" si="103"/>
        <v>= 000,00 / 12  * 0,0000 * 0 * 1/1 =</v>
      </c>
      <c r="AB169" s="614" t="str">
        <f t="shared" si="103"/>
        <v>= 000,00 / 12  * 0,0000 * 0 * 1/1 =</v>
      </c>
      <c r="AC169" s="614" t="str">
        <f t="shared" si="103"/>
        <v>= 000,00 / 12  * 0,0000 * 0 * 1/1 =</v>
      </c>
      <c r="AD169" s="614" t="str">
        <f t="shared" si="103"/>
        <v>= 000,00 / 12  * 0,0000 * 0 * 1/1 =</v>
      </c>
    </row>
    <row r="170" spans="2:30" s="2" customFormat="1">
      <c r="B170" s="467">
        <f t="shared" si="99"/>
        <v>10</v>
      </c>
      <c r="C170" s="468"/>
      <c r="D170" s="468"/>
      <c r="E170" s="468"/>
      <c r="F170" s="471" t="s">
        <v>61</v>
      </c>
      <c r="G170" s="470" t="str">
        <f t="shared" si="103"/>
        <v>= 000,00 / 12  * 0,0000 * 1,233095 * 1/1 =</v>
      </c>
      <c r="H170" s="470" t="str">
        <f t="shared" si="103"/>
        <v>= 000,00 / 12  * 0,0000 * 1,233095 * 1/1 =</v>
      </c>
      <c r="I170" s="470" t="str">
        <f t="shared" si="103"/>
        <v>= 000,00 / 12  * 0,0000 * 1,233095 * 1/1 =</v>
      </c>
      <c r="J170" s="470" t="str">
        <f t="shared" si="103"/>
        <v>= 000,00 / 12  * 0,0000 *  * 1/1 =</v>
      </c>
      <c r="K170" s="470" t="str">
        <f t="shared" si="103"/>
        <v>= 000,00 / 12  * 0,0000 * 0 * 1/1 =</v>
      </c>
      <c r="L170" s="470" t="str">
        <f t="shared" si="103"/>
        <v>= 000,00 / 12  * 0,0000 * 0 * 1/1 =</v>
      </c>
      <c r="M170" s="470" t="str">
        <f t="shared" si="103"/>
        <v>= 000,00 / 12  * 0,0000 * 0 * 1/1 =</v>
      </c>
      <c r="N170" s="470" t="str">
        <f t="shared" si="103"/>
        <v>= 000,00 / 12  * 0,0000 * 0 * 1/1 =</v>
      </c>
      <c r="O170" s="470" t="str">
        <f t="shared" si="103"/>
        <v>= 000,00 / 12  * 0,0000 *  * 1/1 =</v>
      </c>
      <c r="P170" s="470" t="str">
        <f t="shared" si="103"/>
        <v>= 000,00 / 12  * 0,0000 * 0 * 1/1 =</v>
      </c>
      <c r="Q170" s="470" t="str">
        <f t="shared" si="103"/>
        <v>= 000,00 / 12  * 0,0000 * 0 * 1/1 =</v>
      </c>
      <c r="R170" s="470" t="str">
        <f t="shared" si="103"/>
        <v>= 000,00 / 12  * 0,0000 * 0 * 1/1 =</v>
      </c>
      <c r="S170" s="614" t="str">
        <f t="shared" si="103"/>
        <v>= 000,00 / 12  * 0,0000 * 1,233095 * 1/1 =</v>
      </c>
      <c r="T170" s="614" t="str">
        <f t="shared" si="103"/>
        <v>= 000,00 / 12  * 0,0000 * 1,233095 * 1/1 =</v>
      </c>
      <c r="U170" s="614" t="str">
        <f t="shared" si="103"/>
        <v>= 000,00 / 12  * 0,0000 * 1,233095 * 1/1 =</v>
      </c>
      <c r="V170" s="614" t="str">
        <f t="shared" si="103"/>
        <v>= 000,00 / 12  * 0,0000 * 0 * 1/1 =</v>
      </c>
      <c r="W170" s="614" t="str">
        <f t="shared" si="103"/>
        <v>= 000,00 / 12  * 0,0000 * 0 * 1/1 =</v>
      </c>
      <c r="X170" s="614" t="str">
        <f t="shared" si="103"/>
        <v>= 000,00 / 12  * 0,0000 * 0 * 1/1 =</v>
      </c>
      <c r="Y170" s="614" t="str">
        <f t="shared" si="103"/>
        <v>= 000,00 / 12  * 0,0000 * 0 * 1/1 =</v>
      </c>
      <c r="Z170" s="614" t="str">
        <f t="shared" si="103"/>
        <v>= 000,00 / 12  * 0,0000 * 0 * 1/1 =</v>
      </c>
      <c r="AA170" s="614" t="str">
        <f t="shared" si="103"/>
        <v>= 000,00 / 12  * 0,0000 * 0 * 1/1 =</v>
      </c>
      <c r="AB170" s="614" t="str">
        <f t="shared" si="103"/>
        <v>= 000,00 / 12  * 0,0000 * 0 * 1/1 =</v>
      </c>
      <c r="AC170" s="614" t="str">
        <f t="shared" si="103"/>
        <v>= 000,00 / 12  * 0,0000 * 0 * 1/1 =</v>
      </c>
      <c r="AD170" s="614" t="str">
        <f t="shared" si="103"/>
        <v>= 000,00 / 12  * 0,0000 * 0 * 1/1 =</v>
      </c>
    </row>
    <row r="171" spans="2:30" s="2" customFormat="1">
      <c r="B171" s="467">
        <f t="shared" si="99"/>
        <v>11</v>
      </c>
      <c r="C171" s="468"/>
      <c r="D171" s="468"/>
      <c r="E171" s="468"/>
      <c r="F171" s="471" t="s">
        <v>130</v>
      </c>
      <c r="G171" s="470" t="str">
        <f t="shared" si="103"/>
        <v>= 000,00 / 12  * 0,0000 * 1,233095 * 1/1 =</v>
      </c>
      <c r="H171" s="470" t="str">
        <f t="shared" si="103"/>
        <v>= 000,00 / 12  * 0,0000 * 1,233095 * 1/1 =</v>
      </c>
      <c r="I171" s="470" t="str">
        <f t="shared" si="103"/>
        <v>= 000,00 / 12  * 0,0000 * 1,233095 * 1/1 =</v>
      </c>
      <c r="J171" s="470" t="str">
        <f t="shared" si="103"/>
        <v>= 000,00 / 12  * 0,0000 *  * 1/1 =</v>
      </c>
      <c r="K171" s="470" t="str">
        <f t="shared" si="103"/>
        <v>= 000,00 / 12  * 0,0000 * 0 * 1/1 =</v>
      </c>
      <c r="L171" s="470" t="str">
        <f t="shared" si="103"/>
        <v>= 000,00 / 12  * 0,0000 * 0 * 1/1 =</v>
      </c>
      <c r="M171" s="470" t="str">
        <f t="shared" si="103"/>
        <v>= 000,00 / 12  * 0,0000 * 0 * 1/1 =</v>
      </c>
      <c r="N171" s="470" t="str">
        <f t="shared" si="103"/>
        <v>= 000,00 / 12  * 0,0000 * 0 * 1/1 =</v>
      </c>
      <c r="O171" s="470" t="str">
        <f t="shared" si="103"/>
        <v>= 000,00 / 12  * 0,0000 *  * 1/1 =</v>
      </c>
      <c r="P171" s="470" t="str">
        <f t="shared" si="103"/>
        <v>= 000,00 / 12  * 0,0000 * 0 * 1/1 =</v>
      </c>
      <c r="Q171" s="470" t="str">
        <f t="shared" si="103"/>
        <v>= 000,00 / 12  * 0,0000 * 0 * 1/1 =</v>
      </c>
      <c r="R171" s="470" t="str">
        <f t="shared" si="103"/>
        <v>= 000,00 / 12  * 0,0000 * 0 * 1/1 =</v>
      </c>
      <c r="S171" s="614" t="str">
        <f t="shared" si="103"/>
        <v>= 000,00 / 12  * 0,0000 * 1,233095 * 1/1 =</v>
      </c>
      <c r="T171" s="614" t="str">
        <f t="shared" si="103"/>
        <v>= 000,00 / 12  * 0,0000 * 1,233095 * 1/1 =</v>
      </c>
      <c r="U171" s="614" t="str">
        <f t="shared" si="103"/>
        <v>= 000,00 / 12  * 0,0000 * 1,233095 * 1/1 =</v>
      </c>
      <c r="V171" s="614" t="str">
        <f t="shared" si="103"/>
        <v>= 000,00 / 12  * 0,0000 * 0 * 1/1 =</v>
      </c>
      <c r="W171" s="614" t="str">
        <f t="shared" si="103"/>
        <v>= 000,00 / 12  * 0,0000 * 0 * 1/1 =</v>
      </c>
      <c r="X171" s="614" t="str">
        <f t="shared" si="103"/>
        <v>= 000,00 / 12  * 0,0000 * 0 * 1/1 =</v>
      </c>
      <c r="Y171" s="614" t="str">
        <f t="shared" si="103"/>
        <v>= 000,00 / 12  * 0,0000 * 0 * 1/1 =</v>
      </c>
      <c r="Z171" s="614" t="str">
        <f t="shared" si="103"/>
        <v>= 000,00 / 12  * 0,0000 * 0 * 1/1 =</v>
      </c>
      <c r="AA171" s="614" t="str">
        <f t="shared" si="103"/>
        <v>= 000,00 / 12  * 0,0000 * 0 * 1/1 =</v>
      </c>
      <c r="AB171" s="614" t="str">
        <f t="shared" si="103"/>
        <v>= 000,00 / 12  * 0,0000 * 0 * 1/1 =</v>
      </c>
      <c r="AC171" s="614" t="str">
        <f t="shared" si="103"/>
        <v>= 000,00 / 12  * 0,0000 * 0 * 1/1 =</v>
      </c>
      <c r="AD171" s="614" t="str">
        <f t="shared" si="103"/>
        <v>= 000,00 / 12  * 0,0000 * 0 * 1/1 =</v>
      </c>
    </row>
    <row r="172" spans="2:30" s="2" customFormat="1">
      <c r="B172" s="467"/>
      <c r="C172" s="468"/>
      <c r="D172" s="468"/>
      <c r="E172" s="468"/>
      <c r="F172" s="471" t="s">
        <v>294</v>
      </c>
      <c r="G172" s="470" t="s">
        <v>299</v>
      </c>
      <c r="H172" s="470" t="s">
        <v>299</v>
      </c>
      <c r="I172" s="470" t="s">
        <v>299</v>
      </c>
      <c r="J172" s="470" t="s">
        <v>299</v>
      </c>
      <c r="K172" s="470" t="s">
        <v>299</v>
      </c>
      <c r="L172" s="470" t="s">
        <v>299</v>
      </c>
      <c r="M172" s="470" t="s">
        <v>299</v>
      </c>
      <c r="N172" s="470" t="s">
        <v>299</v>
      </c>
      <c r="O172" s="470" t="s">
        <v>299</v>
      </c>
      <c r="P172" s="470" t="s">
        <v>299</v>
      </c>
      <c r="Q172" s="470" t="s">
        <v>299</v>
      </c>
      <c r="R172" s="470" t="s">
        <v>299</v>
      </c>
      <c r="S172" s="614"/>
      <c r="T172" s="614"/>
      <c r="U172" s="614"/>
      <c r="V172" s="614"/>
      <c r="W172" s="614"/>
      <c r="X172" s="614"/>
      <c r="Y172" s="614"/>
      <c r="Z172" s="614"/>
      <c r="AA172" s="614"/>
      <c r="AB172" s="614"/>
      <c r="AC172" s="614"/>
      <c r="AD172" s="614"/>
    </row>
    <row r="173" spans="2:30" s="2" customFormat="1">
      <c r="B173" s="467">
        <f>B171+1</f>
        <v>12</v>
      </c>
      <c r="C173" s="468"/>
      <c r="D173" s="468"/>
      <c r="E173" s="468"/>
      <c r="F173" s="471" t="s">
        <v>133</v>
      </c>
      <c r="G173" s="470" t="str">
        <f>"= "&amp;TEXT(G24,"#.##0,00")&amp;" * "&amp;TEXT(G$4,"#0/#0")&amp;" ="</f>
        <v>= 0,00 * 1/1 =</v>
      </c>
      <c r="H173" s="470" t="str">
        <f t="shared" ref="H173:R173" si="104">"= "&amp;TEXT(H24,"#.##0,00")&amp;" * "&amp;TEXT(H$4,"#0/#0")&amp;" ="</f>
        <v>= 0,00 * 1/1 =</v>
      </c>
      <c r="I173" s="470" t="str">
        <f t="shared" si="104"/>
        <v>= 0,00 * 1/1 =</v>
      </c>
      <c r="J173" s="470" t="str">
        <f t="shared" si="104"/>
        <v>= 0,00 * 1/1 =</v>
      </c>
      <c r="K173" s="470" t="str">
        <f t="shared" si="104"/>
        <v>= 0,00 * 1/1 =</v>
      </c>
      <c r="L173" s="470" t="str">
        <f t="shared" si="104"/>
        <v>= 0,00 * 1/1 =</v>
      </c>
      <c r="M173" s="470" t="str">
        <f t="shared" si="104"/>
        <v>= 0,00 * 1/1 =</v>
      </c>
      <c r="N173" s="470" t="str">
        <f t="shared" si="104"/>
        <v>= 0,00 * 1/1 =</v>
      </c>
      <c r="O173" s="470" t="str">
        <f t="shared" si="104"/>
        <v>= 0,00 * 1/1 =</v>
      </c>
      <c r="P173" s="470" t="str">
        <f t="shared" si="104"/>
        <v>= 0,00 * 1/1 =</v>
      </c>
      <c r="Q173" s="470" t="str">
        <f t="shared" si="104"/>
        <v>= 0,00 * 1/1 =</v>
      </c>
      <c r="R173" s="470" t="str">
        <f t="shared" si="104"/>
        <v>= 0,00 * 1/1 =</v>
      </c>
      <c r="S173" s="614" t="str">
        <f>"= "&amp;TEXT(S24,"#.##0,00")&amp;" * "&amp;TEXT(S$4,"#0/#0")&amp;" ="</f>
        <v>= 0,00 * 1/1 =</v>
      </c>
      <c r="T173" s="614" t="str">
        <f t="shared" ref="T173:AD173" si="105">"= "&amp;TEXT(T24,"#.##0,00")&amp;" * "&amp;TEXT(T$4,"#0/#0")&amp;" ="</f>
        <v>= 0,00 * 1/1 =</v>
      </c>
      <c r="U173" s="614" t="str">
        <f t="shared" si="105"/>
        <v>= 0,00 * 1/1 =</v>
      </c>
      <c r="V173" s="614" t="str">
        <f t="shared" si="105"/>
        <v>= 0,00 * 1/1 =</v>
      </c>
      <c r="W173" s="614" t="str">
        <f t="shared" si="105"/>
        <v>= 0,00 * 1/1 =</v>
      </c>
      <c r="X173" s="614" t="str">
        <f t="shared" si="105"/>
        <v>= 0,00 * 1/1 =</v>
      </c>
      <c r="Y173" s="614" t="str">
        <f t="shared" si="105"/>
        <v>= 0,00 * 1/1 =</v>
      </c>
      <c r="Z173" s="614" t="str">
        <f t="shared" si="105"/>
        <v>= 0,00 * 1/1 =</v>
      </c>
      <c r="AA173" s="614" t="str">
        <f t="shared" si="105"/>
        <v>= 0,00 * 1/1 =</v>
      </c>
      <c r="AB173" s="614" t="str">
        <f t="shared" si="105"/>
        <v>= 0,00 * 1/1 =</v>
      </c>
      <c r="AC173" s="614" t="str">
        <f t="shared" si="105"/>
        <v>= 0,00 * 1/1 =</v>
      </c>
      <c r="AD173" s="614" t="str">
        <f t="shared" si="105"/>
        <v>= 0,00 * 1/1 =</v>
      </c>
    </row>
    <row r="174" spans="2:30" s="2" customFormat="1">
      <c r="B174" s="467">
        <f t="shared" si="99"/>
        <v>13</v>
      </c>
      <c r="C174" s="468"/>
      <c r="D174" s="468"/>
      <c r="E174" s="468"/>
      <c r="F174" s="471" t="s">
        <v>131</v>
      </c>
      <c r="G174" s="470" t="str">
        <f t="shared" ref="G174:AD174" si="106">"= "&amp;TEXT(G25,"#,00")&amp;IF($D64&gt;0," * "&amp;TEXT(G$12,"0,0000"),"")&amp;IF($E64&gt;0," * "&amp;G$10,"")&amp;" * "&amp;TEXT(G$4,"#0/#0")&amp;" ="</f>
        <v>= ,00 * 1,233095 * 1/1 =</v>
      </c>
      <c r="H174" s="470" t="str">
        <f t="shared" si="106"/>
        <v>= ,00 * 1,233095 * 1/1 =</v>
      </c>
      <c r="I174" s="470" t="str">
        <f t="shared" si="106"/>
        <v>= ,00 * 1,233095 * 1/1 =</v>
      </c>
      <c r="J174" s="470" t="str">
        <f t="shared" si="106"/>
        <v>= ,00 *  * 1/1 =</v>
      </c>
      <c r="K174" s="470" t="str">
        <f t="shared" si="106"/>
        <v>= ,00 * 0 * 1/1 =</v>
      </c>
      <c r="L174" s="470" t="str">
        <f t="shared" si="106"/>
        <v>= ,00 * 0 * 1/1 =</v>
      </c>
      <c r="M174" s="470" t="str">
        <f t="shared" si="106"/>
        <v>= ,00 * 0 * 1/1 =</v>
      </c>
      <c r="N174" s="470" t="str">
        <f t="shared" si="106"/>
        <v>= ,00 * 0 * 1/1 =</v>
      </c>
      <c r="O174" s="470" t="str">
        <f t="shared" si="106"/>
        <v>= ,00 *  * 1/1 =</v>
      </c>
      <c r="P174" s="470" t="str">
        <f t="shared" si="106"/>
        <v>= ,00 * 0 * 1/1 =</v>
      </c>
      <c r="Q174" s="470" t="str">
        <f t="shared" si="106"/>
        <v>= ,00 * 0 * 1/1 =</v>
      </c>
      <c r="R174" s="470" t="str">
        <f t="shared" si="106"/>
        <v>= ,00 * 0 * 1/1 =</v>
      </c>
      <c r="S174" s="614" t="str">
        <f t="shared" si="106"/>
        <v>= ,00 * 1,233095 * 1/1 =</v>
      </c>
      <c r="T174" s="614" t="str">
        <f t="shared" si="106"/>
        <v>= ,00 * 1,233095 * 1/1 =</v>
      </c>
      <c r="U174" s="614" t="str">
        <f t="shared" si="106"/>
        <v>= ,00 * 1,233095 * 1/1 =</v>
      </c>
      <c r="V174" s="614" t="str">
        <f t="shared" si="106"/>
        <v>= ,00 * 0 * 1/1 =</v>
      </c>
      <c r="W174" s="614" t="str">
        <f t="shared" si="106"/>
        <v>= ,00 * 0 * 1/1 =</v>
      </c>
      <c r="X174" s="614" t="str">
        <f t="shared" si="106"/>
        <v>= ,00 * 0 * 1/1 =</v>
      </c>
      <c r="Y174" s="614" t="str">
        <f t="shared" si="106"/>
        <v>= ,00 * 0 * 1/1 =</v>
      </c>
      <c r="Z174" s="614" t="str">
        <f t="shared" si="106"/>
        <v>= ,00 * 0 * 1/1 =</v>
      </c>
      <c r="AA174" s="614" t="str">
        <f t="shared" si="106"/>
        <v>= ,00 * 0 * 1/1 =</v>
      </c>
      <c r="AB174" s="614" t="str">
        <f t="shared" si="106"/>
        <v>= ,00 * 0 * 1/1 =</v>
      </c>
      <c r="AC174" s="614" t="str">
        <f t="shared" si="106"/>
        <v>= ,00 * 0 * 1/1 =</v>
      </c>
      <c r="AD174" s="614" t="str">
        <f t="shared" si="106"/>
        <v>= ,00 * 0 * 1/1 =</v>
      </c>
    </row>
    <row r="175" spans="2:30" s="2" customFormat="1">
      <c r="B175" s="467">
        <f t="shared" si="99"/>
        <v>14</v>
      </c>
      <c r="C175" s="468"/>
      <c r="D175" s="468"/>
      <c r="E175" s="468"/>
      <c r="F175" s="471" t="s">
        <v>74</v>
      </c>
      <c r="G175" s="470" t="str">
        <f>"= - "&amp;MAX(0,MIN(G26,G27*1))+G30&amp;" * "&amp;IF(G9="JA","4,62%","4,8%")&amp;" * SUM(Lin. 1 - Lin 12)"&amp;" * "&amp;TEXT(G$4,"#0/#0")&amp;" ="</f>
        <v>= - 0 * 4,62% * SUM(Lin. 1 - Lin 12) * 1/1 =</v>
      </c>
      <c r="H175" s="470" t="str">
        <f t="shared" ref="H175:R175" si="107">"= - "&amp;MAX(0,MIN(H26,H27*1))+H30&amp;" * "&amp;IF(H9="JA","4,62%","4,8%")&amp;" * SUM(Lin. 1 - Lin 12) ="</f>
        <v>= - 0 * 4,62% * SUM(Lin. 1 - Lin 12) =</v>
      </c>
      <c r="I175" s="470" t="str">
        <f t="shared" si="107"/>
        <v>= - 0 * 4,62% * SUM(Lin. 1 - Lin 12) =</v>
      </c>
      <c r="J175" s="470" t="str">
        <f t="shared" si="107"/>
        <v>= - 0 * 4,62% * SUM(Lin. 1 - Lin 12) =</v>
      </c>
      <c r="K175" s="470" t="str">
        <f t="shared" si="107"/>
        <v>= - 0 * 4,62% * SUM(Lin. 1 - Lin 12) =</v>
      </c>
      <c r="L175" s="470" t="str">
        <f t="shared" si="107"/>
        <v>= - 0 * 4,62% * SUM(Lin. 1 - Lin 12) =</v>
      </c>
      <c r="M175" s="470" t="str">
        <f t="shared" si="107"/>
        <v>= - 0 * 4,62% * SUM(Lin. 1 - Lin 12) =</v>
      </c>
      <c r="N175" s="470" t="str">
        <f t="shared" si="107"/>
        <v>= - 0 * 4,62% * SUM(Lin. 1 - Lin 12) =</v>
      </c>
      <c r="O175" s="470" t="str">
        <f t="shared" si="107"/>
        <v>= - 0 * 4,62% * SUM(Lin. 1 - Lin 12) =</v>
      </c>
      <c r="P175" s="470" t="str">
        <f t="shared" si="107"/>
        <v>= - 0 * 4,62% * SUM(Lin. 1 - Lin 12) =</v>
      </c>
      <c r="Q175" s="470" t="str">
        <f t="shared" si="107"/>
        <v>= - 0 * 4,62% * SUM(Lin. 1 - Lin 12) =</v>
      </c>
      <c r="R175" s="470" t="str">
        <f t="shared" si="107"/>
        <v>= - 0 * 4,62% * SUM(Lin. 1 - Lin 12) =</v>
      </c>
      <c r="S175" s="614" t="str">
        <f>"= - "&amp;MAX(0,MIN(S26,S27*1))+S30&amp;" * "&amp;IF(S9="JA","4,62%","4,8%")&amp;" * SUM(Lin. 1 - Lin 12)"&amp;" * "&amp;TEXT(S$4,"#0/#0")&amp;" ="</f>
        <v>= - 0 * 4,62% * SUM(Lin. 1 - Lin 12) * 1/1 =</v>
      </c>
      <c r="T175" s="614" t="str">
        <f t="shared" ref="T175:AD175" si="108">"= - "&amp;MAX(0,MIN(T26,T27*1))+T30&amp;" * "&amp;IF(T9="JA","4,62%","4,8%")&amp;" * SUM(Lin. 1 - Lin 12) ="</f>
        <v>= - 0 * 4,62% * SUM(Lin. 1 - Lin 12) =</v>
      </c>
      <c r="U175" s="614" t="str">
        <f t="shared" si="108"/>
        <v>= - 0 * 4,62% * SUM(Lin. 1 - Lin 12) =</v>
      </c>
      <c r="V175" s="614" t="str">
        <f t="shared" si="108"/>
        <v>= - 0 * 4,62% * SUM(Lin. 1 - Lin 12) =</v>
      </c>
      <c r="W175" s="614" t="str">
        <f t="shared" si="108"/>
        <v>= - 0 * 4,62% * SUM(Lin. 1 - Lin 12) =</v>
      </c>
      <c r="X175" s="614" t="str">
        <f t="shared" si="108"/>
        <v>= - 0 * 4,62% * SUM(Lin. 1 - Lin 12) =</v>
      </c>
      <c r="Y175" s="614" t="str">
        <f t="shared" si="108"/>
        <v>= - 0 * 4,62% * SUM(Lin. 1 - Lin 12) =</v>
      </c>
      <c r="Z175" s="614" t="str">
        <f t="shared" si="108"/>
        <v>= - 0 * 4,62% * SUM(Lin. 1 - Lin 12) =</v>
      </c>
      <c r="AA175" s="614" t="str">
        <f t="shared" si="108"/>
        <v>= - 0 * 4,62% * SUM(Lin. 1 - Lin 12) =</v>
      </c>
      <c r="AB175" s="614" t="str">
        <f t="shared" si="108"/>
        <v>= - 0 * 4,62% * SUM(Lin. 1 - Lin 12) =</v>
      </c>
      <c r="AC175" s="614" t="str">
        <f t="shared" si="108"/>
        <v>= - 0 * 4,62% * SUM(Lin. 1 - Lin 12) =</v>
      </c>
      <c r="AD175" s="614" t="str">
        <f t="shared" si="108"/>
        <v>= - 0 * 4,62% * SUM(Lin. 1 - Lin 12) =</v>
      </c>
    </row>
    <row r="176" spans="2:30" s="2" customFormat="1">
      <c r="B176" s="467">
        <v>16</v>
      </c>
      <c r="C176" s="468"/>
      <c r="D176" s="468"/>
      <c r="E176" s="468"/>
      <c r="F176" s="471" t="s">
        <v>267</v>
      </c>
      <c r="G176" s="470"/>
      <c r="H176" s="470" t="str">
        <f t="shared" ref="H176:O176" si="109">"= "&amp;IF(LEFT(H9)="N","( "&amp;H28&amp;" - "&amp;H12&amp;") * 4,8% * "&amp;H109&amp;" * "&amp;MAX((H26-H27),0)*H110,"( "&amp;H28&amp;" - "&amp;H12&amp;") * 4,62% * "&amp;H109&amp;" * "&amp;MAX((H26-H27),0))&amp;" ="</f>
        <v>= (  - 0) * 4,62% * 0 * 2 =</v>
      </c>
      <c r="I176" s="470" t="str">
        <f t="shared" si="109"/>
        <v>= (  - 0) * 4,62% * 0 * 5 =</v>
      </c>
      <c r="J176" s="470" t="str">
        <f t="shared" si="109"/>
        <v>= (  - 0) * 4,62% * 0 * 0 =</v>
      </c>
      <c r="K176" s="470" t="str">
        <f t="shared" si="109"/>
        <v>= (  - 0) * 4,62% * 0 * 0 =</v>
      </c>
      <c r="L176" s="470" t="str">
        <f t="shared" si="109"/>
        <v>= (  - 0) * 4,62% * 0 * 0 =</v>
      </c>
      <c r="M176" s="470" t="str">
        <f t="shared" si="109"/>
        <v>= (  - 0) * 4,62% * 0 * 5 =</v>
      </c>
      <c r="N176" s="470" t="str">
        <f t="shared" si="109"/>
        <v>= (  - 0) * 4,62% * 0 * 0 =</v>
      </c>
      <c r="O176" s="470" t="str">
        <f t="shared" si="109"/>
        <v>= (  - 0) * 4,62% * 0 * 0 =</v>
      </c>
      <c r="P176" s="472" t="str">
        <f>"= "&amp;IF(LEFT(P9)="N","( "&amp;ROUND(P29,4)&amp;" - "&amp;P12&amp;") * 4,8% * "&amp;P109&amp;" * "&amp;MAX((P26-P27),0)*P110,"( "&amp;ROUND(P29,4)&amp;" - "&amp;P12&amp;") * 4,62% * "&amp;P109&amp;" * "&amp;MAX((P26-P27),0))&amp;" ="</f>
        <v>= ( 0 - 0) * 4,62% * 0 * 0 =</v>
      </c>
      <c r="Q176" s="472" t="str">
        <f>"= "&amp;IF(LEFT(Q9)="N","( "&amp;ROUND(Q29,4)&amp;" - "&amp;Q12&amp;") * 4,8% * "&amp;Q109&amp;" * "&amp;MAX((Q26-Q27),0)*Q110,"( "&amp;ROUND(Q29,4)&amp;" - "&amp;Q12&amp;") * 4,62% * "&amp;Q109&amp;" * "&amp;MAX((Q26-Q27),0))&amp;" ="</f>
        <v>= ( 0 - 0) * 4,62% * 0 * 0 =</v>
      </c>
      <c r="R176" s="472" t="str">
        <f>"= "&amp;IF(LEFT(R9)="N","( "&amp;ROUND(R29,4)&amp;" - "&amp;R12&amp;") * 4,8% * "&amp;R109&amp;" * "&amp;MAX((R26-R27),0)*R110,"( "&amp;ROUND(R29,4)&amp;" - "&amp;R12&amp;") * 4,62% * "&amp;R109&amp;" * "&amp;MAX((R26-R27),0))&amp;" ="</f>
        <v>= ( 0 - 0) * 4,62% * 0 * 15 =</v>
      </c>
      <c r="S176" s="614"/>
      <c r="T176" s="614" t="str">
        <f t="shared" ref="T176:AA176" si="110">"= "&amp;IF(LEFT(T9)="N","( "&amp;T28&amp;" - "&amp;T12&amp;") * 4,8% * "&amp;T109&amp;" * "&amp;MAX((T26-T27),0)*T110,"( "&amp;T28&amp;" - "&amp;T12&amp;") * 4,62% * "&amp;T109&amp;" * "&amp;MAX((T26-T27),0))&amp;" ="</f>
        <v>= ( 0 - 0) * 4,62% * 0 * 2 =</v>
      </c>
      <c r="U176" s="614" t="str">
        <f t="shared" si="110"/>
        <v>= ( 0 - 0) * 4,62% * 0 * 5 =</v>
      </c>
      <c r="V176" s="614" t="str">
        <f t="shared" si="110"/>
        <v>= ( 0 - 0) * 4,62% * 0 * 0 =</v>
      </c>
      <c r="W176" s="614" t="str">
        <f t="shared" si="110"/>
        <v>= ( 0 - 0) * 4,62% * 0 * 0 =</v>
      </c>
      <c r="X176" s="614" t="str">
        <f t="shared" si="110"/>
        <v>= ( 0 - 0) * 4,62% * 0 * 0 =</v>
      </c>
      <c r="Y176" s="614" t="str">
        <f t="shared" si="110"/>
        <v>= ( 0 - 0) * 4,62% * 0 * 5 =</v>
      </c>
      <c r="Z176" s="614" t="str">
        <f t="shared" si="110"/>
        <v>= ( 0 - 0) * 4,62% * 0 * 0 =</v>
      </c>
      <c r="AA176" s="614" t="str">
        <f t="shared" si="110"/>
        <v>= ( 0 - 0) * 4,62% * 0 * 0 =</v>
      </c>
      <c r="AB176" s="614" t="str">
        <f>"= "&amp;IF(LEFT(AB9)="N","( "&amp;ROUND(AB29,4)&amp;" - "&amp;AB12&amp;") * 4,8% * "&amp;AB109&amp;" * "&amp;MAX((AB26-AB27),0)*AB110,"( "&amp;ROUND(AB29,4)&amp;" - "&amp;AB12&amp;") * 4,62% * "&amp;AB109&amp;" * "&amp;MAX((AB26-AB27),0))&amp;" ="</f>
        <v>= ( 0 - 0) * 4,62% * 0 * 0 =</v>
      </c>
      <c r="AC176" s="614" t="str">
        <f>"= "&amp;IF(LEFT(AC9)="N","( "&amp;ROUND(AC29,4)&amp;" - "&amp;AC12&amp;") * 4,8% * "&amp;AC109&amp;" * "&amp;MAX((AC26-AC27),0)*AC110,"( "&amp;ROUND(AC29,4)&amp;" - "&amp;AC12&amp;") * 4,62% * "&amp;AC109&amp;" * "&amp;MAX((AC26-AC27),0))&amp;" ="</f>
        <v>= ( 0 - 0) * 4,62% * 0 * 0 =</v>
      </c>
      <c r="AD176" s="614" t="str">
        <f>"= "&amp;IF(LEFT(AD9)="N","( "&amp;ROUND(AD29,4)&amp;" - "&amp;AD12&amp;") * 4,8% * "&amp;AD109&amp;" * "&amp;MAX((AD26-AD27),0)*AD110,"( "&amp;ROUND(AD29,4)&amp;" - "&amp;AD12&amp;") * 4,62% * "&amp;AD109&amp;" * "&amp;MAX((AD26-AD27),0))&amp;" ="</f>
        <v>= ( 0 - 0) * 4,62% * 0 * 15 =</v>
      </c>
    </row>
    <row r="177" spans="2:30" s="2" customFormat="1">
      <c r="B177" s="467">
        <v>17</v>
      </c>
      <c r="C177" s="468"/>
      <c r="D177" s="468"/>
      <c r="E177" s="468"/>
      <c r="F177" s="471" t="s">
        <v>268</v>
      </c>
      <c r="G177" s="470"/>
      <c r="H177" s="470"/>
      <c r="I177" s="470"/>
      <c r="J177" s="470"/>
      <c r="K177" s="470"/>
      <c r="L177" s="470"/>
      <c r="M177" s="470"/>
      <c r="N177" s="470"/>
      <c r="O177" s="470"/>
      <c r="P177" s="472"/>
      <c r="Q177" s="472"/>
      <c r="R177" s="472"/>
      <c r="S177" s="614"/>
      <c r="T177" s="614"/>
      <c r="U177" s="614"/>
      <c r="V177" s="614"/>
      <c r="W177" s="614"/>
      <c r="X177" s="614"/>
      <c r="Y177" s="614"/>
      <c r="Z177" s="614"/>
      <c r="AA177" s="614"/>
      <c r="AB177" s="614"/>
      <c r="AC177" s="614"/>
      <c r="AD177" s="614"/>
    </row>
    <row r="178" spans="2:30" s="2" customFormat="1">
      <c r="B178" s="467">
        <v>18</v>
      </c>
      <c r="C178" s="468"/>
      <c r="D178" s="468"/>
      <c r="E178" s="468"/>
      <c r="F178" s="471" t="s">
        <v>62</v>
      </c>
      <c r="G178" s="470" t="str">
        <f>SUBSTITUTE(TRIM("=SUM("&amp;MAX(G36-8000,0)&amp;" "&amp;G37&amp;" "&amp;G38&amp;" "&amp;G39&amp;" "&amp;G40&amp;" "&amp;G42&amp;" "&amp;G43&amp;" "&amp;G44&amp;" "&amp;G45&amp;" "&amp;G46&amp;")")," ","; ")&amp;" ="</f>
        <v>=SUM(0; ) =</v>
      </c>
      <c r="H178" s="470" t="str">
        <f t="shared" ref="H178:R178" si="111">SUBSTITUTE(TRIM("=SUM("&amp;MAX(H36-8000,0)&amp;" "&amp;H37&amp;" "&amp;H38&amp;" "&amp;H39&amp;" "&amp;H40&amp;" "&amp;H42&amp;" "&amp;H43&amp;" "&amp;H44&amp;" "&amp;H45&amp;" "&amp;H46&amp;")")," ","; ")&amp;" ="</f>
        <v>=SUM(0; ) =</v>
      </c>
      <c r="I178" s="470" t="str">
        <f t="shared" si="111"/>
        <v>=SUM(0; ) =</v>
      </c>
      <c r="J178" s="470" t="str">
        <f t="shared" si="111"/>
        <v>=SUM(0; ) =</v>
      </c>
      <c r="K178" s="470" t="str">
        <f t="shared" si="111"/>
        <v>=SUM(0; ) =</v>
      </c>
      <c r="L178" s="470" t="str">
        <f t="shared" si="111"/>
        <v>=SUM(0; ) =</v>
      </c>
      <c r="M178" s="470" t="str">
        <f t="shared" si="111"/>
        <v>=SUM(0; ) =</v>
      </c>
      <c r="N178" s="470" t="str">
        <f t="shared" si="111"/>
        <v>=SUM(0; ) =</v>
      </c>
      <c r="O178" s="470" t="str">
        <f t="shared" si="111"/>
        <v>=SUM(0; ) =</v>
      </c>
      <c r="P178" s="470" t="str">
        <f t="shared" si="111"/>
        <v>=SUM(0; ) =</v>
      </c>
      <c r="Q178" s="470" t="str">
        <f t="shared" si="111"/>
        <v>=SUM(0; ) =</v>
      </c>
      <c r="R178" s="470" t="str">
        <f t="shared" si="111"/>
        <v>=SUM(0; ) =</v>
      </c>
      <c r="S178" s="614" t="str">
        <f>SUBSTITUTE(TRIM("=SUM("&amp;MAX(S36-8000,0)&amp;" "&amp;S37&amp;" "&amp;S38&amp;" "&amp;S39&amp;" "&amp;S40&amp;" "&amp;S42&amp;" "&amp;S43&amp;" "&amp;S44&amp;" "&amp;S45&amp;" "&amp;S46&amp;")")," ","; ")&amp;" ="</f>
        <v>=SUM(0; 0; 0; 0; 0; 0; 0; 0; 0; 0) =</v>
      </c>
      <c r="T178" s="614" t="str">
        <f t="shared" ref="T178:AD178" si="112">SUBSTITUTE(TRIM("=SUM("&amp;MAX(T36-8000,0)&amp;" "&amp;T37&amp;" "&amp;T38&amp;" "&amp;T39&amp;" "&amp;T40&amp;" "&amp;T42&amp;" "&amp;T43&amp;" "&amp;T44&amp;" "&amp;T45&amp;" "&amp;T46&amp;")")," ","; ")&amp;" ="</f>
        <v>=SUM(0; 0; 0; 0; 0; 0; 0; 0; 0; 0) =</v>
      </c>
      <c r="U178" s="614" t="str">
        <f t="shared" si="112"/>
        <v>=SUM(0; 0; 0; 0; 0; 0; 0; 0; 0; 0) =</v>
      </c>
      <c r="V178" s="614" t="str">
        <f t="shared" si="112"/>
        <v>=SUM(0; 0; 0; 0; 0; 0; 0; 0; 0; 0) =</v>
      </c>
      <c r="W178" s="614" t="str">
        <f t="shared" si="112"/>
        <v>=SUM(0; 0; 0; 0; 0; 0; 0; 0; 0; 0) =</v>
      </c>
      <c r="X178" s="614" t="str">
        <f t="shared" si="112"/>
        <v>=SUM(0; 0; 0; 0; 0; 0; 0; 0; 0; 0) =</v>
      </c>
      <c r="Y178" s="614" t="str">
        <f t="shared" si="112"/>
        <v>=SUM(0; 0; 0; 0; 0; 0; 0; 0; 0; 0) =</v>
      </c>
      <c r="Z178" s="614" t="str">
        <f t="shared" si="112"/>
        <v>=SUM(0; 0; 0; 0; 0; 0; 0; 0; 0; 0) =</v>
      </c>
      <c r="AA178" s="614" t="str">
        <f t="shared" si="112"/>
        <v>=SUM(0; 0; 0; 0; 0; 0; 0; 0; 0; 0) =</v>
      </c>
      <c r="AB178" s="614" t="str">
        <f t="shared" si="112"/>
        <v>=SUM(0; 0; 0; 0; 0; 0; 0; 0; 0; 0) =</v>
      </c>
      <c r="AC178" s="614" t="str">
        <f t="shared" si="112"/>
        <v>=SUM(0; 0; 0; 0; 0; 0; 0; 0; 0; 0) =</v>
      </c>
      <c r="AD178" s="614" t="str">
        <f t="shared" si="112"/>
        <v>=SUM(0; 0; 0; 0; 0; 0; 0; 0; 0; 0) =</v>
      </c>
    </row>
    <row r="179" spans="2:30" s="2" customFormat="1">
      <c r="B179" s="467">
        <f t="shared" si="99"/>
        <v>19</v>
      </c>
      <c r="C179" s="468"/>
      <c r="D179" s="468"/>
      <c r="E179" s="468"/>
      <c r="F179" s="473" t="s">
        <v>1</v>
      </c>
      <c r="G179" s="470" t="str">
        <f>SUBSTITUTE(TRIM("=SUM("&amp;G33&amp;" * "&amp;$D33&amp;" "&amp;G34&amp;" * "&amp;$D34&amp;" "&amp;G35&amp;" "&amp;MIN(G36,8000)&amp;")")," ","; ")&amp;" ="</f>
        <v>=SUM(; *; 2,23; *; 3,81; 8000) =</v>
      </c>
      <c r="H179" s="470" t="str">
        <f>SUBSTITUTE(TRIM("=SUM("&amp;H33&amp;" * "&amp;$D33&amp;" "&amp;H34&amp;" * "&amp;$D34&amp;" "&amp;H35&amp;" "&amp;MIN(H36,8000)&amp;")")," ","; ")&amp;" ="</f>
        <v>=SUM(; *; 2,23; *; 3,81; 8000) =</v>
      </c>
      <c r="I179" s="470" t="str">
        <f>SUBSTITUTE(TRIM("=SUM("&amp;I33&amp;" * "&amp;$D33&amp;" "&amp;I34&amp;" * "&amp;$D34&amp;" "&amp;I35&amp;" "&amp;MIN(I36,8000)&amp;")")," ","; ")&amp;" ="</f>
        <v>=SUM(; *; 2,23; *; 3,81; 8000) =</v>
      </c>
      <c r="J179" s="470" t="str">
        <f>SUBSTITUTE(TRIM("=SUM("&amp;J33&amp;" * "&amp;$D33&amp;" "&amp;J34&amp;" * "&amp;$D34&amp;" "&amp;J35&amp;" "&amp;MIN(J36,8000)&amp;")")," ","; ")&amp;" ="</f>
        <v>=SUM(; *; 2,23; *; 3,81; 8000) =</v>
      </c>
      <c r="K179" s="470" t="str">
        <f>SUBSTITUTE(TRIM("=SUM("&amp;K33&amp;" * "&amp;$D33&amp;" "&amp;K34&amp;" * "&amp;$D34&amp;" "&amp;K35&amp;" "&amp;MIN(K36,8000)&amp;")")," ","; ")&amp;" ="</f>
        <v>=SUM(; *; 2,23; *; 3,81; 8000) =</v>
      </c>
      <c r="L179" s="472" t="str">
        <f>SUBSTITUTE(TRIM("=SUM("&amp;L33&amp;" * "&amp;$E33&amp;" "&amp;L34&amp;" * "&amp;$E34&amp;" "&amp;L35&amp;" "&amp;MIN(L36,8000)&amp;")")," ","; ")&amp;" ="</f>
        <v>=SUM(; *; *; 8000) =</v>
      </c>
      <c r="M179" s="472" t="str">
        <f t="shared" ref="M179:R179" si="113">SUBSTITUTE(TRIM("=SUM("&amp;M33&amp;" * "&amp;$E33&amp;" "&amp;M34&amp;" * "&amp;$E34&amp;" "&amp;M35&amp;" "&amp;MIN(M36,8000)&amp;")")," ","; ")&amp;" ="</f>
        <v>=SUM(; *; *; 8000) =</v>
      </c>
      <c r="N179" s="472" t="str">
        <f t="shared" si="113"/>
        <v>=SUM(; *; *; 8000) =</v>
      </c>
      <c r="O179" s="472" t="str">
        <f t="shared" si="113"/>
        <v>=SUM(; *; *; 8000) =</v>
      </c>
      <c r="P179" s="472" t="str">
        <f t="shared" si="113"/>
        <v>=SUM(; *; *; 8000) =</v>
      </c>
      <c r="Q179" s="472" t="str">
        <f t="shared" si="113"/>
        <v>=SUM(; *; *; 8000) =</v>
      </c>
      <c r="R179" s="472" t="str">
        <f t="shared" si="113"/>
        <v>=SUM(; *; *; 8000) =</v>
      </c>
      <c r="S179" s="614" t="str">
        <f>SUBSTITUTE(TRIM("=SUM("&amp;S33&amp;" * "&amp;$D33&amp;" "&amp;S34&amp;" * "&amp;$D34&amp;" "&amp;S35&amp;" "&amp;MIN(S36,8000)&amp;")")," ","; ")&amp;" ="</f>
        <v>=SUM(0; *; 2,23; 0; *; 3,81; 0; 0) =</v>
      </c>
      <c r="T179" s="614" t="str">
        <f>SUBSTITUTE(TRIM("=SUM("&amp;T33&amp;" * "&amp;$D33&amp;" "&amp;T34&amp;" * "&amp;$D34&amp;" "&amp;T35&amp;" "&amp;MIN(T36,8000)&amp;")")," ","; ")&amp;" ="</f>
        <v>=SUM(0; *; 2,23; 0; *; 3,81; 0; 0) =</v>
      </c>
      <c r="U179" s="614" t="str">
        <f>SUBSTITUTE(TRIM("=SUM("&amp;U33&amp;" * "&amp;$D33&amp;" "&amp;U34&amp;" * "&amp;$D34&amp;" "&amp;U35&amp;" "&amp;MIN(U36,8000)&amp;")")," ","; ")&amp;" ="</f>
        <v>=SUM(0; *; 2,23; 0; *; 3,81; 0; 0) =</v>
      </c>
      <c r="V179" s="614" t="str">
        <f>SUBSTITUTE(TRIM("=SUM("&amp;V33&amp;" * "&amp;$D33&amp;" "&amp;V34&amp;" * "&amp;$D34&amp;" "&amp;V35&amp;" "&amp;MIN(V36,8000)&amp;")")," ","; ")&amp;" ="</f>
        <v>=SUM(0; *; 2,23; 0; *; 3,81; 0; 0) =</v>
      </c>
      <c r="W179" s="614" t="str">
        <f>SUBSTITUTE(TRIM("=SUM("&amp;W33&amp;" * "&amp;$D33&amp;" "&amp;W34&amp;" * "&amp;$D34&amp;" "&amp;W35&amp;" "&amp;MIN(W36,8000)&amp;")")," ","; ")&amp;" ="</f>
        <v>=SUM(0; *; 2,23; 0; *; 3,81; 0; 0) =</v>
      </c>
      <c r="X179" s="614" t="str">
        <f>SUBSTITUTE(TRIM("=SUM("&amp;X33&amp;" * "&amp;$E33&amp;" "&amp;X34&amp;" * "&amp;$E34&amp;" "&amp;X35&amp;" "&amp;MIN(X36,8000)&amp;")")," ","; ")&amp;" ="</f>
        <v>=SUM(0; *; 0; *; 0; 0) =</v>
      </c>
      <c r="Y179" s="614" t="str">
        <f t="shared" ref="Y179:AD179" si="114">SUBSTITUTE(TRIM("=SUM("&amp;Y33&amp;" * "&amp;$E33&amp;" "&amp;Y34&amp;" * "&amp;$E34&amp;" "&amp;Y35&amp;" "&amp;MIN(Y36,8000)&amp;")")," ","; ")&amp;" ="</f>
        <v>=SUM(0; *; 0; *; 0; 0) =</v>
      </c>
      <c r="Z179" s="614" t="str">
        <f t="shared" si="114"/>
        <v>=SUM(0; *; 0; *; 0; 0) =</v>
      </c>
      <c r="AA179" s="614" t="str">
        <f t="shared" si="114"/>
        <v>=SUM(0; *; 0; *; 0; 0) =</v>
      </c>
      <c r="AB179" s="614" t="str">
        <f t="shared" si="114"/>
        <v>=SUM(0; *; 0; *; 0; 0) =</v>
      </c>
      <c r="AC179" s="614" t="str">
        <f t="shared" si="114"/>
        <v>=SUM(0; *; 0; *; 0; 0) =</v>
      </c>
      <c r="AD179" s="614" t="str">
        <f t="shared" si="114"/>
        <v>=SUM(0; *; 0; *; 0; 0) =</v>
      </c>
    </row>
    <row r="180" spans="2:30" s="2" customFormat="1">
      <c r="B180" s="467">
        <f t="shared" si="99"/>
        <v>20</v>
      </c>
      <c r="C180" s="468"/>
      <c r="D180" s="468"/>
      <c r="E180" s="468"/>
      <c r="F180" s="474" t="s">
        <v>33</v>
      </c>
      <c r="G180" s="470"/>
      <c r="H180" s="470"/>
      <c r="I180" s="470"/>
      <c r="J180" s="470"/>
      <c r="K180" s="470"/>
      <c r="L180" s="470"/>
      <c r="M180" s="470"/>
      <c r="N180" s="470"/>
      <c r="O180" s="470"/>
      <c r="P180" s="470"/>
      <c r="Q180" s="470"/>
      <c r="R180" s="470"/>
      <c r="S180" s="614"/>
      <c r="T180" s="614"/>
      <c r="U180" s="614"/>
      <c r="V180" s="614"/>
      <c r="W180" s="614"/>
      <c r="X180" s="614"/>
      <c r="Y180" s="614"/>
      <c r="Z180" s="614"/>
      <c r="AA180" s="614"/>
      <c r="AB180" s="614"/>
      <c r="AC180" s="614"/>
      <c r="AD180" s="614"/>
    </row>
    <row r="181" spans="2:30" s="2" customFormat="1">
      <c r="B181" s="467">
        <f t="shared" si="99"/>
        <v>21</v>
      </c>
      <c r="C181" s="468"/>
      <c r="D181" s="468"/>
      <c r="E181" s="468"/>
      <c r="F181" s="469" t="s">
        <v>247</v>
      </c>
      <c r="G181" s="470" t="e">
        <f t="shared" ref="G181:AD181" si="115">"= "&amp;ROUND(VLOOKUP(G13,Skalalontabel12,7,0)*G$10,0)&amp;" / 12  * "&amp;TEXT(G$12,"0,0000")&amp;" * "&amp;G5&amp;"% / 3 ="</f>
        <v>#N/A</v>
      </c>
      <c r="H181" s="470" t="e">
        <f t="shared" si="115"/>
        <v>#N/A</v>
      </c>
      <c r="I181" s="470" t="e">
        <f t="shared" si="115"/>
        <v>#N/A</v>
      </c>
      <c r="J181" s="470" t="e">
        <f t="shared" si="115"/>
        <v>#N/A</v>
      </c>
      <c r="K181" s="470" t="e">
        <f t="shared" si="115"/>
        <v>#N/A</v>
      </c>
      <c r="L181" s="470" t="e">
        <f t="shared" si="115"/>
        <v>#N/A</v>
      </c>
      <c r="M181" s="470" t="e">
        <f t="shared" si="115"/>
        <v>#N/A</v>
      </c>
      <c r="N181" s="470" t="e">
        <f t="shared" si="115"/>
        <v>#N/A</v>
      </c>
      <c r="O181" s="470" t="e">
        <f t="shared" si="115"/>
        <v>#N/A</v>
      </c>
      <c r="P181" s="470" t="e">
        <f t="shared" si="115"/>
        <v>#N/A</v>
      </c>
      <c r="Q181" s="470" t="e">
        <f t="shared" si="115"/>
        <v>#N/A</v>
      </c>
      <c r="R181" s="470" t="e">
        <f t="shared" si="115"/>
        <v>#N/A</v>
      </c>
      <c r="S181" s="614" t="e">
        <f t="shared" si="115"/>
        <v>#N/A</v>
      </c>
      <c r="T181" s="614" t="e">
        <f t="shared" si="115"/>
        <v>#N/A</v>
      </c>
      <c r="U181" s="614" t="e">
        <f t="shared" si="115"/>
        <v>#N/A</v>
      </c>
      <c r="V181" s="614" t="e">
        <f t="shared" si="115"/>
        <v>#N/A</v>
      </c>
      <c r="W181" s="614" t="e">
        <f t="shared" si="115"/>
        <v>#N/A</v>
      </c>
      <c r="X181" s="614" t="e">
        <f t="shared" si="115"/>
        <v>#N/A</v>
      </c>
      <c r="Y181" s="614" t="e">
        <f t="shared" si="115"/>
        <v>#N/A</v>
      </c>
      <c r="Z181" s="614" t="e">
        <f t="shared" si="115"/>
        <v>#N/A</v>
      </c>
      <c r="AA181" s="614" t="e">
        <f t="shared" si="115"/>
        <v>#N/A</v>
      </c>
      <c r="AB181" s="614" t="e">
        <f t="shared" si="115"/>
        <v>#N/A</v>
      </c>
      <c r="AC181" s="614" t="e">
        <f t="shared" si="115"/>
        <v>#N/A</v>
      </c>
      <c r="AD181" s="614" t="e">
        <f t="shared" si="115"/>
        <v>#N/A</v>
      </c>
    </row>
    <row r="182" spans="2:30" s="2" customFormat="1">
      <c r="B182" s="467">
        <f t="shared" si="99"/>
        <v>22</v>
      </c>
      <c r="C182" s="468"/>
      <c r="D182" s="468"/>
      <c r="E182" s="468"/>
      <c r="F182" s="471" t="s">
        <v>300</v>
      </c>
      <c r="G182" s="470" t="str">
        <f t="shared" ref="G182:R191" si="116">IF($C52&gt;0,"= "&amp;G52&amp;" * "&amp;G$5&amp;"% / 3 =")</f>
        <v>= 0 * % / 3 =</v>
      </c>
      <c r="H182" s="470" t="str">
        <f t="shared" ref="H182:R182" si="117">IF($C52&gt;0,H52&amp;" * "&amp;H$5&amp;"% / 3 =")</f>
        <v>0 * 0% / 3 =</v>
      </c>
      <c r="I182" s="470" t="str">
        <f t="shared" si="117"/>
        <v>0 * 0% / 3 =</v>
      </c>
      <c r="J182" s="470" t="str">
        <f t="shared" si="117"/>
        <v>0 * 0% / 3 =</v>
      </c>
      <c r="K182" s="470" t="str">
        <f t="shared" si="117"/>
        <v>0 * 0% / 3 =</v>
      </c>
      <c r="L182" s="470" t="str">
        <f t="shared" si="117"/>
        <v>0 * 0% / 3 =</v>
      </c>
      <c r="M182" s="470" t="str">
        <f t="shared" si="117"/>
        <v>0 * 0% / 3 =</v>
      </c>
      <c r="N182" s="470" t="str">
        <f t="shared" si="117"/>
        <v>0 * 0% / 3 =</v>
      </c>
      <c r="O182" s="470" t="str">
        <f t="shared" si="117"/>
        <v>0 * 0% / 3 =</v>
      </c>
      <c r="P182" s="470" t="str">
        <f t="shared" si="117"/>
        <v>0 * 0% / 3 =</v>
      </c>
      <c r="Q182" s="470" t="str">
        <f t="shared" si="117"/>
        <v>0 * 0% / 3 =</v>
      </c>
      <c r="R182" s="470" t="str">
        <f t="shared" si="117"/>
        <v>0 * 0% / 3 =</v>
      </c>
      <c r="S182" s="614" t="str">
        <f>IF($C52&gt;0,"= "&amp;S52&amp;" * "&amp;S$5&amp;"% / 3 =")</f>
        <v>= 0 * 0% / 3 =</v>
      </c>
      <c r="T182" s="614" t="str">
        <f t="shared" ref="T182:AD182" si="118">IF($C52&gt;0,T52&amp;" * "&amp;T$5&amp;"% / 3 =")</f>
        <v>0 * 0% / 3 =</v>
      </c>
      <c r="U182" s="614" t="str">
        <f t="shared" si="118"/>
        <v>0 * 0% / 3 =</v>
      </c>
      <c r="V182" s="614" t="str">
        <f t="shared" si="118"/>
        <v>0 * 0% / 3 =</v>
      </c>
      <c r="W182" s="614" t="str">
        <f t="shared" si="118"/>
        <v>0 * 0% / 3 =</v>
      </c>
      <c r="X182" s="614" t="str">
        <f t="shared" si="118"/>
        <v>0 * 0% / 3 =</v>
      </c>
      <c r="Y182" s="614" t="str">
        <f t="shared" si="118"/>
        <v>0 * 0% / 3 =</v>
      </c>
      <c r="Z182" s="614" t="str">
        <f t="shared" si="118"/>
        <v>0 * 0% / 3 =</v>
      </c>
      <c r="AA182" s="614" t="str">
        <f t="shared" si="118"/>
        <v>0 * 0% / 3 =</v>
      </c>
      <c r="AB182" s="614" t="str">
        <f t="shared" si="118"/>
        <v>0 * 0% / 3 =</v>
      </c>
      <c r="AC182" s="614" t="str">
        <f t="shared" si="118"/>
        <v>0 * 0% / 3 =</v>
      </c>
      <c r="AD182" s="614" t="str">
        <f t="shared" si="118"/>
        <v>0 * 0% / 3 =</v>
      </c>
    </row>
    <row r="183" spans="2:30" s="2" customFormat="1">
      <c r="B183" s="467"/>
      <c r="C183" s="468"/>
      <c r="D183" s="468"/>
      <c r="E183" s="468"/>
      <c r="F183" s="471" t="s">
        <v>301</v>
      </c>
      <c r="G183" s="470" t="str">
        <f t="shared" si="116"/>
        <v>= 0 * % / 3 =</v>
      </c>
      <c r="H183" s="470" t="str">
        <f t="shared" si="116"/>
        <v>= 0 * 0% / 3 =</v>
      </c>
      <c r="I183" s="470" t="str">
        <f t="shared" si="116"/>
        <v>= 0 * 0% / 3 =</v>
      </c>
      <c r="J183" s="470" t="str">
        <f t="shared" si="116"/>
        <v>= 0 * 0% / 3 =</v>
      </c>
      <c r="K183" s="470" t="str">
        <f t="shared" si="116"/>
        <v>= 0 * 0% / 3 =</v>
      </c>
      <c r="L183" s="470" t="str">
        <f t="shared" si="116"/>
        <v>= 0 * 0% / 3 =</v>
      </c>
      <c r="M183" s="470" t="str">
        <f t="shared" si="116"/>
        <v>= 0 * 0% / 3 =</v>
      </c>
      <c r="N183" s="470" t="str">
        <f t="shared" si="116"/>
        <v>= 0 * 0% / 3 =</v>
      </c>
      <c r="O183" s="470" t="str">
        <f t="shared" si="116"/>
        <v>= 0 * 0% / 3 =</v>
      </c>
      <c r="P183" s="470" t="str">
        <f t="shared" si="116"/>
        <v>= 0 * 0% / 3 =</v>
      </c>
      <c r="Q183" s="470" t="str">
        <f t="shared" si="116"/>
        <v>= 0 * 0% / 3 =</v>
      </c>
      <c r="R183" s="470" t="str">
        <f t="shared" si="116"/>
        <v>= 0 * 0% / 3 =</v>
      </c>
      <c r="S183" s="614"/>
      <c r="T183" s="614"/>
      <c r="U183" s="614"/>
      <c r="V183" s="614"/>
      <c r="W183" s="614"/>
      <c r="X183" s="614"/>
      <c r="Y183" s="614"/>
      <c r="Z183" s="614"/>
      <c r="AA183" s="614"/>
      <c r="AB183" s="614"/>
      <c r="AC183" s="614"/>
      <c r="AD183" s="614"/>
    </row>
    <row r="184" spans="2:30" s="2" customFormat="1">
      <c r="B184" s="467">
        <f>B182+1</f>
        <v>23</v>
      </c>
      <c r="C184" s="468"/>
      <c r="D184" s="468"/>
      <c r="E184" s="468"/>
      <c r="F184" s="471" t="s">
        <v>32</v>
      </c>
      <c r="G184" s="470" t="str">
        <f t="shared" si="116"/>
        <v>= 0 * % / 3 =</v>
      </c>
      <c r="H184" s="470" t="str">
        <f t="shared" ref="H184:R191" si="119">IF($C54&gt;0,H54&amp;" * "&amp;H$5&amp;"% / 3 =")</f>
        <v>0 * 0% / 3 =</v>
      </c>
      <c r="I184" s="470" t="str">
        <f t="shared" si="119"/>
        <v>0 * 0% / 3 =</v>
      </c>
      <c r="J184" s="470" t="str">
        <f t="shared" si="119"/>
        <v>0 * 0% / 3 =</v>
      </c>
      <c r="K184" s="470" t="str">
        <f t="shared" si="119"/>
        <v>0 * 0% / 3 =</v>
      </c>
      <c r="L184" s="470" t="str">
        <f t="shared" si="119"/>
        <v>0 * 0% / 3 =</v>
      </c>
      <c r="M184" s="470" t="str">
        <f t="shared" si="119"/>
        <v>0 * 0% / 3 =</v>
      </c>
      <c r="N184" s="470" t="str">
        <f t="shared" si="119"/>
        <v>0 * 0% / 3 =</v>
      </c>
      <c r="O184" s="470" t="str">
        <f t="shared" si="119"/>
        <v>0 * 0% / 3 =</v>
      </c>
      <c r="P184" s="470" t="str">
        <f t="shared" si="119"/>
        <v>0 * 0% / 3 =</v>
      </c>
      <c r="Q184" s="470" t="str">
        <f t="shared" si="119"/>
        <v>0 * 0% / 3 =</v>
      </c>
      <c r="R184" s="470" t="str">
        <f t="shared" si="119"/>
        <v>0 * 0% / 3 =</v>
      </c>
      <c r="S184" s="614" t="str">
        <f t="shared" ref="S184:S191" si="120">IF($C54&gt;0,"= "&amp;S54&amp;" * "&amp;S$5&amp;"% / 3 =")</f>
        <v>= 0 * 0% / 3 =</v>
      </c>
      <c r="T184" s="614" t="str">
        <f t="shared" ref="T184:AD191" si="121">IF($C54&gt;0,T54&amp;" * "&amp;T$5&amp;"% / 3 =")</f>
        <v>0 * 0% / 3 =</v>
      </c>
      <c r="U184" s="614" t="str">
        <f t="shared" si="121"/>
        <v>0 * 0% / 3 =</v>
      </c>
      <c r="V184" s="614" t="str">
        <f t="shared" si="121"/>
        <v>0 * 0% / 3 =</v>
      </c>
      <c r="W184" s="614" t="str">
        <f t="shared" si="121"/>
        <v>0 * 0% / 3 =</v>
      </c>
      <c r="X184" s="614" t="str">
        <f t="shared" si="121"/>
        <v>0 * 0% / 3 =</v>
      </c>
      <c r="Y184" s="614" t="str">
        <f t="shared" si="121"/>
        <v>0 * 0% / 3 =</v>
      </c>
      <c r="Z184" s="614" t="str">
        <f t="shared" si="121"/>
        <v>0 * 0% / 3 =</v>
      </c>
      <c r="AA184" s="614" t="str">
        <f t="shared" si="121"/>
        <v>0 * 0% / 3 =</v>
      </c>
      <c r="AB184" s="614" t="str">
        <f t="shared" si="121"/>
        <v>0 * 0% / 3 =</v>
      </c>
      <c r="AC184" s="614" t="str">
        <f t="shared" si="121"/>
        <v>0 * 0% / 3 =</v>
      </c>
      <c r="AD184" s="614" t="str">
        <f t="shared" si="121"/>
        <v>0 * 0% / 3 =</v>
      </c>
    </row>
    <row r="185" spans="2:30" s="2" customFormat="1">
      <c r="B185" s="467">
        <f t="shared" si="99"/>
        <v>24</v>
      </c>
      <c r="C185" s="468"/>
      <c r="D185" s="468"/>
      <c r="E185" s="468"/>
      <c r="F185" s="471" t="s">
        <v>65</v>
      </c>
      <c r="G185" s="470" t="str">
        <f t="shared" si="116"/>
        <v>= 0 * % / 3 =</v>
      </c>
      <c r="H185" s="470" t="str">
        <f t="shared" si="119"/>
        <v>0 * 0% / 3 =</v>
      </c>
      <c r="I185" s="470" t="str">
        <f t="shared" si="119"/>
        <v>0 * 0% / 3 =</v>
      </c>
      <c r="J185" s="470" t="str">
        <f t="shared" si="119"/>
        <v>0 * 0% / 3 =</v>
      </c>
      <c r="K185" s="470" t="str">
        <f t="shared" si="119"/>
        <v>0 * 0% / 3 =</v>
      </c>
      <c r="L185" s="470" t="str">
        <f t="shared" si="119"/>
        <v>0 * 0% / 3 =</v>
      </c>
      <c r="M185" s="470" t="str">
        <f t="shared" si="119"/>
        <v>0 * 0% / 3 =</v>
      </c>
      <c r="N185" s="470" t="str">
        <f t="shared" si="119"/>
        <v>0 * 0% / 3 =</v>
      </c>
      <c r="O185" s="470" t="str">
        <f t="shared" si="119"/>
        <v>0 * 0% / 3 =</v>
      </c>
      <c r="P185" s="470" t="str">
        <f t="shared" si="119"/>
        <v>0 * 0% / 3 =</v>
      </c>
      <c r="Q185" s="470" t="str">
        <f t="shared" si="119"/>
        <v>0 * 0% / 3 =</v>
      </c>
      <c r="R185" s="470" t="str">
        <f t="shared" si="119"/>
        <v>0 * 0% / 3 =</v>
      </c>
      <c r="S185" s="614" t="str">
        <f t="shared" si="120"/>
        <v>= 0 * 0% / 3 =</v>
      </c>
      <c r="T185" s="614" t="str">
        <f t="shared" si="121"/>
        <v>0 * 0% / 3 =</v>
      </c>
      <c r="U185" s="614" t="str">
        <f t="shared" si="121"/>
        <v>0 * 0% / 3 =</v>
      </c>
      <c r="V185" s="614" t="str">
        <f t="shared" si="121"/>
        <v>0 * 0% / 3 =</v>
      </c>
      <c r="W185" s="614" t="str">
        <f t="shared" si="121"/>
        <v>0 * 0% / 3 =</v>
      </c>
      <c r="X185" s="614" t="str">
        <f t="shared" si="121"/>
        <v>0 * 0% / 3 =</v>
      </c>
      <c r="Y185" s="614" t="str">
        <f t="shared" si="121"/>
        <v>0 * 0% / 3 =</v>
      </c>
      <c r="Z185" s="614" t="str">
        <f t="shared" si="121"/>
        <v>0 * 0% / 3 =</v>
      </c>
      <c r="AA185" s="614" t="str">
        <f t="shared" si="121"/>
        <v>0 * 0% / 3 =</v>
      </c>
      <c r="AB185" s="614" t="str">
        <f t="shared" si="121"/>
        <v>0 * 0% / 3 =</v>
      </c>
      <c r="AC185" s="614" t="str">
        <f t="shared" si="121"/>
        <v>0 * 0% / 3 =</v>
      </c>
      <c r="AD185" s="614" t="str">
        <f t="shared" si="121"/>
        <v>0 * 0% / 3 =</v>
      </c>
    </row>
    <row r="186" spans="2:30" s="2" customFormat="1">
      <c r="B186" s="467">
        <f t="shared" si="99"/>
        <v>25</v>
      </c>
      <c r="C186" s="468"/>
      <c r="D186" s="468"/>
      <c r="E186" s="468"/>
      <c r="F186" s="471" t="s">
        <v>66</v>
      </c>
      <c r="G186" s="470" t="str">
        <f t="shared" si="116"/>
        <v>= 0 * % / 3 =</v>
      </c>
      <c r="H186" s="470" t="str">
        <f t="shared" si="119"/>
        <v>0 * 0% / 3 =</v>
      </c>
      <c r="I186" s="470" t="str">
        <f t="shared" si="119"/>
        <v>0 * 0% / 3 =</v>
      </c>
      <c r="J186" s="470" t="str">
        <f t="shared" si="119"/>
        <v>0 * 0% / 3 =</v>
      </c>
      <c r="K186" s="470" t="str">
        <f t="shared" si="119"/>
        <v>0 * 0% / 3 =</v>
      </c>
      <c r="L186" s="470" t="str">
        <f t="shared" si="119"/>
        <v>0 * 0% / 3 =</v>
      </c>
      <c r="M186" s="470" t="str">
        <f t="shared" si="119"/>
        <v>0 * 0% / 3 =</v>
      </c>
      <c r="N186" s="470" t="str">
        <f t="shared" si="119"/>
        <v>0 * 0% / 3 =</v>
      </c>
      <c r="O186" s="470" t="str">
        <f t="shared" si="119"/>
        <v>0 * 0% / 3 =</v>
      </c>
      <c r="P186" s="470" t="str">
        <f t="shared" si="119"/>
        <v>0 * 0% / 3 =</v>
      </c>
      <c r="Q186" s="470" t="str">
        <f t="shared" si="119"/>
        <v>0 * 0% / 3 =</v>
      </c>
      <c r="R186" s="470" t="str">
        <f t="shared" si="119"/>
        <v>0 * 0% / 3 =</v>
      </c>
      <c r="S186" s="614" t="str">
        <f t="shared" si="120"/>
        <v>= 0 * 0% / 3 =</v>
      </c>
      <c r="T186" s="614" t="str">
        <f t="shared" si="121"/>
        <v>0 * 0% / 3 =</v>
      </c>
      <c r="U186" s="614" t="str">
        <f t="shared" si="121"/>
        <v>0 * 0% / 3 =</v>
      </c>
      <c r="V186" s="614" t="str">
        <f t="shared" si="121"/>
        <v>0 * 0% / 3 =</v>
      </c>
      <c r="W186" s="614" t="str">
        <f t="shared" si="121"/>
        <v>0 * 0% / 3 =</v>
      </c>
      <c r="X186" s="614" t="str">
        <f t="shared" si="121"/>
        <v>0 * 0% / 3 =</v>
      </c>
      <c r="Y186" s="614" t="str">
        <f t="shared" si="121"/>
        <v>0 * 0% / 3 =</v>
      </c>
      <c r="Z186" s="614" t="str">
        <f t="shared" si="121"/>
        <v>0 * 0% / 3 =</v>
      </c>
      <c r="AA186" s="614" t="str">
        <f t="shared" si="121"/>
        <v>0 * 0% / 3 =</v>
      </c>
      <c r="AB186" s="614" t="str">
        <f t="shared" si="121"/>
        <v>0 * 0% / 3 =</v>
      </c>
      <c r="AC186" s="614" t="str">
        <f t="shared" si="121"/>
        <v>0 * 0% / 3 =</v>
      </c>
      <c r="AD186" s="614" t="str">
        <f t="shared" si="121"/>
        <v>0 * 0% / 3 =</v>
      </c>
    </row>
    <row r="187" spans="2:30" s="2" customFormat="1">
      <c r="B187" s="467">
        <f t="shared" si="99"/>
        <v>26</v>
      </c>
      <c r="C187" s="468"/>
      <c r="D187" s="468"/>
      <c r="E187" s="468"/>
      <c r="F187" s="471" t="s">
        <v>17</v>
      </c>
      <c r="G187" s="470" t="str">
        <f t="shared" si="116"/>
        <v>= 0 * % / 3 =</v>
      </c>
      <c r="H187" s="470" t="str">
        <f t="shared" si="119"/>
        <v>0 * 0% / 3 =</v>
      </c>
      <c r="I187" s="470" t="str">
        <f t="shared" si="119"/>
        <v>0 * 0% / 3 =</v>
      </c>
      <c r="J187" s="470" t="str">
        <f t="shared" si="119"/>
        <v>0 * 0% / 3 =</v>
      </c>
      <c r="K187" s="470" t="str">
        <f t="shared" si="119"/>
        <v>0 * 0% / 3 =</v>
      </c>
      <c r="L187" s="470" t="str">
        <f t="shared" si="119"/>
        <v>0 * 0% / 3 =</v>
      </c>
      <c r="M187" s="470" t="str">
        <f t="shared" si="119"/>
        <v>0 * 0% / 3 =</v>
      </c>
      <c r="N187" s="470" t="str">
        <f t="shared" si="119"/>
        <v>0 * 0% / 3 =</v>
      </c>
      <c r="O187" s="470" t="str">
        <f t="shared" si="119"/>
        <v>0 * 0% / 3 =</v>
      </c>
      <c r="P187" s="470" t="str">
        <f t="shared" si="119"/>
        <v>0 * 0% / 3 =</v>
      </c>
      <c r="Q187" s="470" t="str">
        <f t="shared" si="119"/>
        <v>0 * 0% / 3 =</v>
      </c>
      <c r="R187" s="470" t="str">
        <f t="shared" si="119"/>
        <v>0 * 0% / 3 =</v>
      </c>
      <c r="S187" s="614" t="str">
        <f t="shared" si="120"/>
        <v>= 0 * 0% / 3 =</v>
      </c>
      <c r="T187" s="614" t="str">
        <f t="shared" si="121"/>
        <v>0 * 0% / 3 =</v>
      </c>
      <c r="U187" s="614" t="str">
        <f t="shared" si="121"/>
        <v>0 * 0% / 3 =</v>
      </c>
      <c r="V187" s="614" t="str">
        <f t="shared" si="121"/>
        <v>0 * 0% / 3 =</v>
      </c>
      <c r="W187" s="614" t="str">
        <f t="shared" si="121"/>
        <v>0 * 0% / 3 =</v>
      </c>
      <c r="X187" s="614" t="str">
        <f t="shared" si="121"/>
        <v>0 * 0% / 3 =</v>
      </c>
      <c r="Y187" s="614" t="str">
        <f t="shared" si="121"/>
        <v>0 * 0% / 3 =</v>
      </c>
      <c r="Z187" s="614" t="str">
        <f t="shared" si="121"/>
        <v>0 * 0% / 3 =</v>
      </c>
      <c r="AA187" s="614" t="str">
        <f t="shared" si="121"/>
        <v>0 * 0% / 3 =</v>
      </c>
      <c r="AB187" s="614" t="str">
        <f t="shared" si="121"/>
        <v>0 * 0% / 3 =</v>
      </c>
      <c r="AC187" s="614" t="str">
        <f t="shared" si="121"/>
        <v>0 * 0% / 3 =</v>
      </c>
      <c r="AD187" s="614" t="str">
        <f t="shared" si="121"/>
        <v>0 * 0% / 3 =</v>
      </c>
    </row>
    <row r="188" spans="2:30" s="2" customFormat="1">
      <c r="B188" s="467">
        <f t="shared" si="99"/>
        <v>27</v>
      </c>
      <c r="C188" s="468"/>
      <c r="D188" s="468"/>
      <c r="E188" s="468"/>
      <c r="F188" s="471" t="s">
        <v>18</v>
      </c>
      <c r="G188" s="470" t="str">
        <f t="shared" si="116"/>
        <v>= 0 * % / 3 =</v>
      </c>
      <c r="H188" s="470" t="str">
        <f t="shared" si="119"/>
        <v>0 * 0% / 3 =</v>
      </c>
      <c r="I188" s="470" t="str">
        <f t="shared" si="119"/>
        <v>0 * 0% / 3 =</v>
      </c>
      <c r="J188" s="470" t="str">
        <f t="shared" si="119"/>
        <v>0 * 0% / 3 =</v>
      </c>
      <c r="K188" s="470" t="str">
        <f t="shared" si="119"/>
        <v>0 * 0% / 3 =</v>
      </c>
      <c r="L188" s="470" t="str">
        <f t="shared" si="119"/>
        <v>0 * 0% / 3 =</v>
      </c>
      <c r="M188" s="470" t="str">
        <f t="shared" si="119"/>
        <v>0 * 0% / 3 =</v>
      </c>
      <c r="N188" s="470" t="str">
        <f t="shared" si="119"/>
        <v>0 * 0% / 3 =</v>
      </c>
      <c r="O188" s="470" t="str">
        <f t="shared" si="119"/>
        <v>0 * 0% / 3 =</v>
      </c>
      <c r="P188" s="470" t="str">
        <f t="shared" si="119"/>
        <v>0 * 0% / 3 =</v>
      </c>
      <c r="Q188" s="470" t="str">
        <f t="shared" si="119"/>
        <v>0 * 0% / 3 =</v>
      </c>
      <c r="R188" s="470" t="str">
        <f t="shared" si="119"/>
        <v>0 * 0% / 3 =</v>
      </c>
      <c r="S188" s="614" t="str">
        <f t="shared" si="120"/>
        <v>= 0 * 0% / 3 =</v>
      </c>
      <c r="T188" s="614" t="str">
        <f t="shared" si="121"/>
        <v>0 * 0% / 3 =</v>
      </c>
      <c r="U188" s="614" t="str">
        <f t="shared" si="121"/>
        <v>0 * 0% / 3 =</v>
      </c>
      <c r="V188" s="614" t="str">
        <f t="shared" si="121"/>
        <v>0 * 0% / 3 =</v>
      </c>
      <c r="W188" s="614" t="str">
        <f t="shared" si="121"/>
        <v>0 * 0% / 3 =</v>
      </c>
      <c r="X188" s="614" t="str">
        <f t="shared" si="121"/>
        <v>0 * 0% / 3 =</v>
      </c>
      <c r="Y188" s="614" t="str">
        <f t="shared" si="121"/>
        <v>0 * 0% / 3 =</v>
      </c>
      <c r="Z188" s="614" t="str">
        <f t="shared" si="121"/>
        <v>0 * 0% / 3 =</v>
      </c>
      <c r="AA188" s="614" t="str">
        <f t="shared" si="121"/>
        <v>0 * 0% / 3 =</v>
      </c>
      <c r="AB188" s="614" t="str">
        <f t="shared" si="121"/>
        <v>0 * 0% / 3 =</v>
      </c>
      <c r="AC188" s="614" t="str">
        <f t="shared" si="121"/>
        <v>0 * 0% / 3 =</v>
      </c>
      <c r="AD188" s="614" t="str">
        <f t="shared" si="121"/>
        <v>0 * 0% / 3 =</v>
      </c>
    </row>
    <row r="189" spans="2:30" s="2" customFormat="1">
      <c r="B189" s="467">
        <f t="shared" si="99"/>
        <v>28</v>
      </c>
      <c r="C189" s="468"/>
      <c r="D189" s="468"/>
      <c r="E189" s="468"/>
      <c r="F189" s="471" t="s">
        <v>19</v>
      </c>
      <c r="G189" s="470" t="str">
        <f t="shared" si="116"/>
        <v>= 0 * % / 3 =</v>
      </c>
      <c r="H189" s="470" t="str">
        <f t="shared" si="119"/>
        <v>0 * 0% / 3 =</v>
      </c>
      <c r="I189" s="470" t="str">
        <f t="shared" si="119"/>
        <v>0 * 0% / 3 =</v>
      </c>
      <c r="J189" s="470" t="str">
        <f t="shared" si="119"/>
        <v>0 * 0% / 3 =</v>
      </c>
      <c r="K189" s="470" t="str">
        <f t="shared" si="119"/>
        <v>0 * 0% / 3 =</v>
      </c>
      <c r="L189" s="470" t="str">
        <f t="shared" si="119"/>
        <v>0 * 0% / 3 =</v>
      </c>
      <c r="M189" s="470" t="str">
        <f t="shared" si="119"/>
        <v>0 * 0% / 3 =</v>
      </c>
      <c r="N189" s="470" t="str">
        <f t="shared" si="119"/>
        <v>0 * 0% / 3 =</v>
      </c>
      <c r="O189" s="470" t="str">
        <f t="shared" si="119"/>
        <v>0 * 0% / 3 =</v>
      </c>
      <c r="P189" s="470" t="str">
        <f t="shared" si="119"/>
        <v>0 * 0% / 3 =</v>
      </c>
      <c r="Q189" s="470" t="str">
        <f t="shared" si="119"/>
        <v>0 * 0% / 3 =</v>
      </c>
      <c r="R189" s="470" t="str">
        <f t="shared" si="119"/>
        <v>0 * 0% / 3 =</v>
      </c>
      <c r="S189" s="614" t="str">
        <f t="shared" si="120"/>
        <v>= 0 * 0% / 3 =</v>
      </c>
      <c r="T189" s="614" t="str">
        <f t="shared" si="121"/>
        <v>0 * 0% / 3 =</v>
      </c>
      <c r="U189" s="614" t="str">
        <f t="shared" si="121"/>
        <v>0 * 0% / 3 =</v>
      </c>
      <c r="V189" s="614" t="str">
        <f t="shared" si="121"/>
        <v>0 * 0% / 3 =</v>
      </c>
      <c r="W189" s="614" t="str">
        <f t="shared" si="121"/>
        <v>0 * 0% / 3 =</v>
      </c>
      <c r="X189" s="614" t="str">
        <f t="shared" si="121"/>
        <v>0 * 0% / 3 =</v>
      </c>
      <c r="Y189" s="614" t="str">
        <f t="shared" si="121"/>
        <v>0 * 0% / 3 =</v>
      </c>
      <c r="Z189" s="614" t="str">
        <f t="shared" si="121"/>
        <v>0 * 0% / 3 =</v>
      </c>
      <c r="AA189" s="614" t="str">
        <f t="shared" si="121"/>
        <v>0 * 0% / 3 =</v>
      </c>
      <c r="AB189" s="614" t="str">
        <f t="shared" si="121"/>
        <v>0 * 0% / 3 =</v>
      </c>
      <c r="AC189" s="614" t="str">
        <f t="shared" si="121"/>
        <v>0 * 0% / 3 =</v>
      </c>
      <c r="AD189" s="614" t="str">
        <f t="shared" si="121"/>
        <v>0 * 0% / 3 =</v>
      </c>
    </row>
    <row r="190" spans="2:30" s="2" customFormat="1">
      <c r="B190" s="467">
        <f t="shared" si="99"/>
        <v>29</v>
      </c>
      <c r="C190" s="468"/>
      <c r="D190" s="468"/>
      <c r="E190" s="468"/>
      <c r="F190" s="471" t="s">
        <v>20</v>
      </c>
      <c r="G190" s="470" t="str">
        <f t="shared" si="116"/>
        <v>= 0 * % / 3 =</v>
      </c>
      <c r="H190" s="470" t="str">
        <f t="shared" si="119"/>
        <v>0 * 0% / 3 =</v>
      </c>
      <c r="I190" s="470" t="str">
        <f t="shared" si="119"/>
        <v>0 * 0% / 3 =</v>
      </c>
      <c r="J190" s="470" t="str">
        <f t="shared" si="119"/>
        <v>0 * 0% / 3 =</v>
      </c>
      <c r="K190" s="470" t="str">
        <f t="shared" si="119"/>
        <v>0 * 0% / 3 =</v>
      </c>
      <c r="L190" s="470" t="str">
        <f t="shared" si="119"/>
        <v>0 * 0% / 3 =</v>
      </c>
      <c r="M190" s="470" t="str">
        <f t="shared" si="119"/>
        <v>0 * 0% / 3 =</v>
      </c>
      <c r="N190" s="470" t="str">
        <f t="shared" si="119"/>
        <v>0 * 0% / 3 =</v>
      </c>
      <c r="O190" s="470" t="str">
        <f t="shared" si="119"/>
        <v>0 * 0% / 3 =</v>
      </c>
      <c r="P190" s="470" t="str">
        <f t="shared" si="119"/>
        <v>0 * 0% / 3 =</v>
      </c>
      <c r="Q190" s="470" t="str">
        <f t="shared" si="119"/>
        <v>0 * 0% / 3 =</v>
      </c>
      <c r="R190" s="470" t="str">
        <f t="shared" si="119"/>
        <v>0 * 0% / 3 =</v>
      </c>
      <c r="S190" s="614" t="str">
        <f t="shared" si="120"/>
        <v>= 0 * 0% / 3 =</v>
      </c>
      <c r="T190" s="614" t="str">
        <f t="shared" si="121"/>
        <v>0 * 0% / 3 =</v>
      </c>
      <c r="U190" s="614" t="str">
        <f t="shared" si="121"/>
        <v>0 * 0% / 3 =</v>
      </c>
      <c r="V190" s="614" t="str">
        <f t="shared" si="121"/>
        <v>0 * 0% / 3 =</v>
      </c>
      <c r="W190" s="614" t="str">
        <f t="shared" si="121"/>
        <v>0 * 0% / 3 =</v>
      </c>
      <c r="X190" s="614" t="str">
        <f t="shared" si="121"/>
        <v>0 * 0% / 3 =</v>
      </c>
      <c r="Y190" s="614" t="str">
        <f t="shared" si="121"/>
        <v>0 * 0% / 3 =</v>
      </c>
      <c r="Z190" s="614" t="str">
        <f t="shared" si="121"/>
        <v>0 * 0% / 3 =</v>
      </c>
      <c r="AA190" s="614" t="str">
        <f t="shared" si="121"/>
        <v>0 * 0% / 3 =</v>
      </c>
      <c r="AB190" s="614" t="str">
        <f t="shared" si="121"/>
        <v>0 * 0% / 3 =</v>
      </c>
      <c r="AC190" s="614" t="str">
        <f t="shared" si="121"/>
        <v>0 * 0% / 3 =</v>
      </c>
      <c r="AD190" s="614" t="str">
        <f t="shared" si="121"/>
        <v>0 * 0% / 3 =</v>
      </c>
    </row>
    <row r="191" spans="2:30" s="2" customFormat="1">
      <c r="B191" s="467">
        <f t="shared" si="99"/>
        <v>30</v>
      </c>
      <c r="C191" s="468"/>
      <c r="D191" s="468"/>
      <c r="E191" s="468"/>
      <c r="F191" s="471" t="s">
        <v>0</v>
      </c>
      <c r="G191" s="470" t="str">
        <f t="shared" si="116"/>
        <v>= 0 * % / 3 =</v>
      </c>
      <c r="H191" s="470" t="str">
        <f t="shared" si="119"/>
        <v>0 * 0% / 3 =</v>
      </c>
      <c r="I191" s="470" t="str">
        <f t="shared" si="119"/>
        <v>0 * 0% / 3 =</v>
      </c>
      <c r="J191" s="470" t="str">
        <f t="shared" si="119"/>
        <v>0 * 0% / 3 =</v>
      </c>
      <c r="K191" s="470" t="str">
        <f t="shared" si="119"/>
        <v>0 * 0% / 3 =</v>
      </c>
      <c r="L191" s="470" t="str">
        <f t="shared" si="119"/>
        <v>0 * 0% / 3 =</v>
      </c>
      <c r="M191" s="470" t="str">
        <f t="shared" si="119"/>
        <v>0 * 0% / 3 =</v>
      </c>
      <c r="N191" s="470" t="str">
        <f t="shared" si="119"/>
        <v>0 * 0% / 3 =</v>
      </c>
      <c r="O191" s="470" t="str">
        <f t="shared" si="119"/>
        <v>0 * 0% / 3 =</v>
      </c>
      <c r="P191" s="470" t="str">
        <f t="shared" si="119"/>
        <v>0 * 0% / 3 =</v>
      </c>
      <c r="Q191" s="470" t="str">
        <f t="shared" si="119"/>
        <v>0 * 0% / 3 =</v>
      </c>
      <c r="R191" s="470" t="str">
        <f t="shared" si="119"/>
        <v>0 * 0% / 3 =</v>
      </c>
      <c r="S191" s="614" t="str">
        <f t="shared" si="120"/>
        <v>= 0 * 0% / 3 =</v>
      </c>
      <c r="T191" s="614" t="str">
        <f t="shared" si="121"/>
        <v>0 * 0% / 3 =</v>
      </c>
      <c r="U191" s="614" t="str">
        <f t="shared" si="121"/>
        <v>0 * 0% / 3 =</v>
      </c>
      <c r="V191" s="614" t="str">
        <f t="shared" si="121"/>
        <v>0 * 0% / 3 =</v>
      </c>
      <c r="W191" s="614" t="str">
        <f t="shared" si="121"/>
        <v>0 * 0% / 3 =</v>
      </c>
      <c r="X191" s="614" t="str">
        <f t="shared" si="121"/>
        <v>0 * 0% / 3 =</v>
      </c>
      <c r="Y191" s="614" t="str">
        <f t="shared" si="121"/>
        <v>0 * 0% / 3 =</v>
      </c>
      <c r="Z191" s="614" t="str">
        <f t="shared" si="121"/>
        <v>0 * 0% / 3 =</v>
      </c>
      <c r="AA191" s="614" t="str">
        <f t="shared" si="121"/>
        <v>0 * 0% / 3 =</v>
      </c>
      <c r="AB191" s="614" t="str">
        <f t="shared" si="121"/>
        <v>0 * 0% / 3 =</v>
      </c>
      <c r="AC191" s="614" t="str">
        <f t="shared" si="121"/>
        <v>0 * 0% / 3 =</v>
      </c>
      <c r="AD191" s="614" t="str">
        <f t="shared" si="121"/>
        <v>0 * 0% / 3 =</v>
      </c>
    </row>
    <row r="192" spans="2:30" s="2" customFormat="1">
      <c r="B192" s="467">
        <f t="shared" si="99"/>
        <v>31</v>
      </c>
      <c r="C192" s="468"/>
      <c r="D192" s="468"/>
      <c r="E192" s="468"/>
      <c r="F192" s="471" t="s">
        <v>73</v>
      </c>
      <c r="G192" s="470" t="str">
        <f t="shared" ref="G192:AD193" si="122">"= "&amp;G65&amp;" * "&amp;G$5&amp;"% / 3 ="</f>
        <v>= 0 * % / 3 =</v>
      </c>
      <c r="H192" s="470" t="str">
        <f t="shared" si="122"/>
        <v>= 0 * 0% / 3 =</v>
      </c>
      <c r="I192" s="470" t="str">
        <f t="shared" si="122"/>
        <v>= 0 * 0% / 3 =</v>
      </c>
      <c r="J192" s="470" t="str">
        <f t="shared" si="122"/>
        <v>= 0 * 0% / 3 =</v>
      </c>
      <c r="K192" s="470" t="str">
        <f t="shared" si="122"/>
        <v>= 0 * 0% / 3 =</v>
      </c>
      <c r="L192" s="470" t="str">
        <f t="shared" si="122"/>
        <v>= 0 * 0% / 3 =</v>
      </c>
      <c r="M192" s="470" t="str">
        <f t="shared" si="122"/>
        <v>= 0 * 0% / 3 =</v>
      </c>
      <c r="N192" s="470" t="str">
        <f t="shared" si="122"/>
        <v>= 0 * 0% / 3 =</v>
      </c>
      <c r="O192" s="470" t="str">
        <f t="shared" si="122"/>
        <v>= 0 * 0% / 3 =</v>
      </c>
      <c r="P192" s="470" t="str">
        <f t="shared" si="122"/>
        <v>= 0 * 0% / 3 =</v>
      </c>
      <c r="Q192" s="470" t="str">
        <f t="shared" si="122"/>
        <v>= 0 * 0% / 3 =</v>
      </c>
      <c r="R192" s="470" t="str">
        <f t="shared" si="122"/>
        <v>= 0 * 0% / 3 =</v>
      </c>
      <c r="S192" s="614" t="str">
        <f t="shared" si="122"/>
        <v>= 0 * 0% / 3 =</v>
      </c>
      <c r="T192" s="614" t="str">
        <f t="shared" si="122"/>
        <v>= 0 * 0% / 3 =</v>
      </c>
      <c r="U192" s="614" t="str">
        <f t="shared" si="122"/>
        <v>= 0 * 0% / 3 =</v>
      </c>
      <c r="V192" s="614" t="str">
        <f t="shared" si="122"/>
        <v>= 0 * 0% / 3 =</v>
      </c>
      <c r="W192" s="614" t="str">
        <f t="shared" si="122"/>
        <v>= 0 * 0% / 3 =</v>
      </c>
      <c r="X192" s="614" t="str">
        <f t="shared" si="122"/>
        <v>= 0 * 0% / 3 =</v>
      </c>
      <c r="Y192" s="614" t="str">
        <f t="shared" si="122"/>
        <v>= 0 * 0% / 3 =</v>
      </c>
      <c r="Z192" s="614" t="str">
        <f t="shared" si="122"/>
        <v>= 0 * 0% / 3 =</v>
      </c>
      <c r="AA192" s="614" t="str">
        <f t="shared" si="122"/>
        <v>= 0 * 0% / 3 =</v>
      </c>
      <c r="AB192" s="614" t="str">
        <f t="shared" si="122"/>
        <v>= 0 * 0% / 3 =</v>
      </c>
      <c r="AC192" s="614" t="str">
        <f t="shared" si="122"/>
        <v>= 0 * 0% / 3 =</v>
      </c>
      <c r="AD192" s="614" t="str">
        <f t="shared" si="122"/>
        <v>= 0 * 0% / 3 =</v>
      </c>
    </row>
    <row r="193" spans="2:30" s="2" customFormat="1">
      <c r="B193" s="467">
        <f t="shared" si="99"/>
        <v>32</v>
      </c>
      <c r="C193" s="468"/>
      <c r="D193" s="468"/>
      <c r="E193" s="468"/>
      <c r="F193" s="475" t="s">
        <v>11</v>
      </c>
      <c r="G193" s="470" t="str">
        <f t="shared" si="122"/>
        <v>= 0 * % / 3 =</v>
      </c>
      <c r="H193" s="470" t="str">
        <f t="shared" si="122"/>
        <v>= 0 * 0% / 3 =</v>
      </c>
      <c r="I193" s="470" t="str">
        <f t="shared" si="122"/>
        <v>= 0 * 0% / 3 =</v>
      </c>
      <c r="J193" s="470" t="str">
        <f t="shared" si="122"/>
        <v>= 0 * 0% / 3 =</v>
      </c>
      <c r="K193" s="470" t="str">
        <f t="shared" si="122"/>
        <v>= 0 * 0% / 3 =</v>
      </c>
      <c r="L193" s="470" t="str">
        <f t="shared" si="122"/>
        <v>= 0 * 0% / 3 =</v>
      </c>
      <c r="M193" s="470" t="str">
        <f t="shared" si="122"/>
        <v>= 0 * 0% / 3 =</v>
      </c>
      <c r="N193" s="470" t="str">
        <f t="shared" si="122"/>
        <v>= 0 * 0% / 3 =</v>
      </c>
      <c r="O193" s="470" t="str">
        <f t="shared" si="122"/>
        <v>= 0 * 0% / 3 =</v>
      </c>
      <c r="P193" s="470" t="str">
        <f t="shared" si="122"/>
        <v>= 0 * 0% / 3 =</v>
      </c>
      <c r="Q193" s="470" t="str">
        <f t="shared" si="122"/>
        <v>= 0 * 0% / 3 =</v>
      </c>
      <c r="R193" s="470" t="str">
        <f t="shared" si="122"/>
        <v>= 0 * 0% / 3 =</v>
      </c>
      <c r="S193" s="614" t="str">
        <f t="shared" si="122"/>
        <v>= 0 * 0% / 3 =</v>
      </c>
      <c r="T193" s="614" t="str">
        <f t="shared" si="122"/>
        <v>= 0 * 0% / 3 =</v>
      </c>
      <c r="U193" s="614" t="str">
        <f t="shared" si="122"/>
        <v>= 0 * 0% / 3 =</v>
      </c>
      <c r="V193" s="614" t="str">
        <f t="shared" si="122"/>
        <v>= 0 * 0% / 3 =</v>
      </c>
      <c r="W193" s="614" t="str">
        <f t="shared" si="122"/>
        <v>= 0 * 0% / 3 =</v>
      </c>
      <c r="X193" s="614" t="str">
        <f t="shared" si="122"/>
        <v>= 0 * 0% / 3 =</v>
      </c>
      <c r="Y193" s="614" t="str">
        <f t="shared" si="122"/>
        <v>= 0 * 0% / 3 =</v>
      </c>
      <c r="Z193" s="614" t="str">
        <f t="shared" si="122"/>
        <v>= 0 * 0% / 3 =</v>
      </c>
      <c r="AA193" s="614" t="str">
        <f t="shared" si="122"/>
        <v>= 0 * 0% / 3 =</v>
      </c>
      <c r="AB193" s="614" t="str">
        <f t="shared" si="122"/>
        <v>= 0 * 0% / 3 =</v>
      </c>
      <c r="AC193" s="614" t="str">
        <f t="shared" si="122"/>
        <v>= 0 * 0% / 3 =</v>
      </c>
      <c r="AD193" s="614" t="str">
        <f t="shared" si="122"/>
        <v>= 0 * 0% / 3 =</v>
      </c>
    </row>
    <row r="194" spans="2:30" s="2" customFormat="1">
      <c r="B194" s="467">
        <f t="shared" si="99"/>
        <v>33</v>
      </c>
      <c r="C194" s="468"/>
      <c r="D194" s="468"/>
      <c r="E194" s="468"/>
      <c r="F194" s="473" t="s">
        <v>159</v>
      </c>
      <c r="G194" s="470" t="str">
        <f t="shared" ref="G194:AD194" si="123">SUBSTITUTE(TRIM("=SUM("&amp;IF($G38&gt;0,G38&amp;" ","")&amp;IF($C42&lt;&gt;"",G42&amp;" ","")&amp;IF($C43&lt;&gt;"",G43&amp;" ","")&amp;IF($C44&lt;&gt;"",G44&amp;" ","")&amp;IF($C45&lt;&gt;"",G45&amp;" ","")&amp;IF($C46&lt;&gt;"",G46,"")&amp;")")," ","; ")&amp;" * "&amp;G5&amp;"% / 3 ="</f>
        <v>=SUM(; ) * % / 3 =</v>
      </c>
      <c r="H194" s="470" t="str">
        <f t="shared" si="123"/>
        <v>=SUM(; ) * 0% / 3 =</v>
      </c>
      <c r="I194" s="470" t="str">
        <f t="shared" si="123"/>
        <v>=SUM(; ) * 0% / 3 =</v>
      </c>
      <c r="J194" s="470" t="str">
        <f t="shared" si="123"/>
        <v>=SUM(; ) * 0% / 3 =</v>
      </c>
      <c r="K194" s="470" t="str">
        <f t="shared" si="123"/>
        <v>=SUM(; ) * 0% / 3 =</v>
      </c>
      <c r="L194" s="470" t="str">
        <f t="shared" si="123"/>
        <v>=SUM(; ) * 0% / 3 =</v>
      </c>
      <c r="M194" s="470" t="str">
        <f t="shared" si="123"/>
        <v>=SUM(; ) * 0% / 3 =</v>
      </c>
      <c r="N194" s="470" t="str">
        <f t="shared" si="123"/>
        <v>=SUM(; ) * 0% / 3 =</v>
      </c>
      <c r="O194" s="470" t="str">
        <f t="shared" si="123"/>
        <v>=SUM(; ) * 0% / 3 =</v>
      </c>
      <c r="P194" s="470" t="str">
        <f t="shared" si="123"/>
        <v>=SUM(; ) * 0% / 3 =</v>
      </c>
      <c r="Q194" s="470" t="str">
        <f t="shared" si="123"/>
        <v>=SUM(; ) * 0% / 3 =</v>
      </c>
      <c r="R194" s="470" t="str">
        <f t="shared" si="123"/>
        <v>=SUM(; ) * 0% / 3 =</v>
      </c>
      <c r="S194" s="614" t="str">
        <f t="shared" si="123"/>
        <v>=SUM(0; 0; 0; ) * 0% / 3 =</v>
      </c>
      <c r="T194" s="614" t="str">
        <f t="shared" si="123"/>
        <v>=SUM(0; 0; 0; ) * 0% / 3 =</v>
      </c>
      <c r="U194" s="614" t="str">
        <f t="shared" si="123"/>
        <v>=SUM(0; 0; 0; ) * 0% / 3 =</v>
      </c>
      <c r="V194" s="614" t="str">
        <f t="shared" si="123"/>
        <v>=SUM(0; 0; 0; ) * 0% / 3 =</v>
      </c>
      <c r="W194" s="614" t="str">
        <f t="shared" si="123"/>
        <v>=SUM(0; 0; 0; ) * 0% / 3 =</v>
      </c>
      <c r="X194" s="614" t="str">
        <f t="shared" si="123"/>
        <v>=SUM(0; 0; 0; ) * 0% / 3 =</v>
      </c>
      <c r="Y194" s="614" t="str">
        <f t="shared" si="123"/>
        <v>=SUM(0; 0; 0; ) * 0% / 3 =</v>
      </c>
      <c r="Z194" s="614" t="str">
        <f t="shared" si="123"/>
        <v>=SUM(0; 0; 0; ) * 0% / 3 =</v>
      </c>
      <c r="AA194" s="614" t="str">
        <f t="shared" si="123"/>
        <v>=SUM(0; 0; 0; ) * 0% / 3 =</v>
      </c>
      <c r="AB194" s="614" t="str">
        <f t="shared" si="123"/>
        <v>=SUM(0; 0; 0; ) * 0% / 3 =</v>
      </c>
      <c r="AC194" s="614" t="str">
        <f t="shared" si="123"/>
        <v>=SUM(0; 0; 0; ) * 0% / 3 =</v>
      </c>
      <c r="AD194" s="614" t="str">
        <f t="shared" si="123"/>
        <v>=SUM(0; 0; 0; ) * 0% / 3 =</v>
      </c>
    </row>
    <row r="195" spans="2:30" s="2" customFormat="1">
      <c r="B195" s="467">
        <v>34</v>
      </c>
      <c r="C195" s="468"/>
      <c r="D195" s="468"/>
      <c r="E195" s="468"/>
      <c r="F195" s="470" t="s">
        <v>284</v>
      </c>
      <c r="G195" s="470" t="s">
        <v>284</v>
      </c>
      <c r="H195" s="470" t="s">
        <v>284</v>
      </c>
      <c r="I195" s="470" t="s">
        <v>284</v>
      </c>
      <c r="J195" s="470" t="s">
        <v>284</v>
      </c>
      <c r="K195" s="470" t="s">
        <v>284</v>
      </c>
      <c r="L195" s="470" t="s">
        <v>284</v>
      </c>
      <c r="M195" s="470" t="s">
        <v>284</v>
      </c>
      <c r="N195" s="470" t="s">
        <v>284</v>
      </c>
      <c r="O195" s="470" t="s">
        <v>284</v>
      </c>
      <c r="P195" s="470" t="s">
        <v>284</v>
      </c>
      <c r="Q195" s="470" t="s">
        <v>284</v>
      </c>
      <c r="R195" s="470" t="s">
        <v>284</v>
      </c>
      <c r="S195" s="614"/>
      <c r="T195" s="614"/>
      <c r="U195" s="614"/>
      <c r="V195" s="614"/>
      <c r="W195" s="614"/>
      <c r="X195" s="614"/>
      <c r="Y195" s="614"/>
      <c r="Z195" s="614"/>
      <c r="AA195" s="614"/>
      <c r="AB195" s="614"/>
      <c r="AC195" s="614"/>
      <c r="AD195" s="614"/>
    </row>
    <row r="196" spans="2:30" s="2" customFormat="1" ht="14" thickBot="1">
      <c r="B196" s="467">
        <v>35</v>
      </c>
      <c r="C196" s="468"/>
      <c r="D196" s="468"/>
      <c r="E196" s="468"/>
      <c r="F196" s="476" t="s">
        <v>63</v>
      </c>
      <c r="G196" s="470"/>
      <c r="H196" s="470"/>
      <c r="I196" s="470"/>
      <c r="J196" s="470"/>
      <c r="K196" s="470"/>
      <c r="L196" s="470"/>
      <c r="M196" s="470"/>
      <c r="N196" s="470"/>
      <c r="O196" s="470"/>
      <c r="P196" s="470"/>
      <c r="Q196" s="470"/>
      <c r="R196" s="470"/>
      <c r="S196" s="614"/>
      <c r="T196" s="614"/>
      <c r="U196" s="614"/>
      <c r="V196" s="614"/>
      <c r="W196" s="614"/>
      <c r="X196" s="614"/>
      <c r="Y196" s="614"/>
      <c r="Z196" s="614"/>
      <c r="AA196" s="614"/>
      <c r="AB196" s="614"/>
      <c r="AC196" s="614"/>
      <c r="AD196" s="614"/>
    </row>
    <row r="197" spans="2:30" s="2" customFormat="1" ht="14" thickTop="1">
      <c r="B197" s="467">
        <f t="shared" si="99"/>
        <v>36</v>
      </c>
      <c r="C197" s="468"/>
      <c r="D197" s="468"/>
      <c r="E197" s="468"/>
      <c r="F197" s="477" t="s">
        <v>31</v>
      </c>
      <c r="G197" s="470"/>
      <c r="H197" s="470"/>
      <c r="I197" s="470"/>
      <c r="J197" s="470"/>
      <c r="K197" s="470"/>
      <c r="L197" s="470"/>
      <c r="M197" s="470"/>
      <c r="N197" s="470"/>
      <c r="O197" s="470"/>
      <c r="P197" s="470"/>
      <c r="Q197" s="470"/>
      <c r="R197" s="470"/>
      <c r="S197" s="614"/>
      <c r="T197" s="614"/>
      <c r="U197" s="614"/>
      <c r="V197" s="614"/>
      <c r="W197" s="614"/>
      <c r="X197" s="614"/>
      <c r="Y197" s="614"/>
      <c r="Z197" s="614"/>
      <c r="AA197" s="614"/>
      <c r="AB197" s="614"/>
      <c r="AC197" s="614"/>
      <c r="AD197" s="614"/>
    </row>
    <row r="198" spans="2:30" s="2" customFormat="1">
      <c r="B198" s="467">
        <f t="shared" si="99"/>
        <v>37</v>
      </c>
      <c r="C198" s="468"/>
      <c r="D198" s="468"/>
      <c r="E198" s="468"/>
      <c r="F198" s="477" t="s">
        <v>26</v>
      </c>
      <c r="G198" s="470" t="str">
        <f>"= SUM(Lin. 1 - Lin. 18) + SUM(Lin 22 - Lin23) - "&amp;G92&amp;" ="</f>
        <v>= SUM(Lin. 1 - Lin. 18) + SUM(Lin 22 - Lin23) - 0 =</v>
      </c>
      <c r="H198" s="470" t="str">
        <f t="shared" ref="H198:R198" si="124">"= SUM(Lin. 1 - Lin. 18) + SUM(Lin 22 - Lin23) - "&amp;H92&amp;" ="</f>
        <v>= SUM(Lin. 1 - Lin. 18) + SUM(Lin 22 - Lin23) - 0 =</v>
      </c>
      <c r="I198" s="470" t="str">
        <f t="shared" si="124"/>
        <v>= SUM(Lin. 1 - Lin. 18) + SUM(Lin 22 - Lin23) - 0 =</v>
      </c>
      <c r="J198" s="470" t="str">
        <f t="shared" si="124"/>
        <v>= SUM(Lin. 1 - Lin. 18) + SUM(Lin 22 - Lin23) - 0 =</v>
      </c>
      <c r="K198" s="470" t="str">
        <f t="shared" si="124"/>
        <v>= SUM(Lin. 1 - Lin. 18) + SUM(Lin 22 - Lin23) - 0 =</v>
      </c>
      <c r="L198" s="470" t="str">
        <f t="shared" si="124"/>
        <v>= SUM(Lin. 1 - Lin. 18) + SUM(Lin 22 - Lin23) - 0 =</v>
      </c>
      <c r="M198" s="470" t="str">
        <f t="shared" si="124"/>
        <v>= SUM(Lin. 1 - Lin. 18) + SUM(Lin 22 - Lin23) - 0 =</v>
      </c>
      <c r="N198" s="470" t="str">
        <f t="shared" si="124"/>
        <v>= SUM(Lin. 1 - Lin. 18) + SUM(Lin 22 - Lin23) - 0 =</v>
      </c>
      <c r="O198" s="470" t="str">
        <f t="shared" si="124"/>
        <v>= SUM(Lin. 1 - Lin. 18) + SUM(Lin 22 - Lin23) - 0 =</v>
      </c>
      <c r="P198" s="470" t="str">
        <f t="shared" si="124"/>
        <v>= SUM(Lin. 1 - Lin. 18) + SUM(Lin 22 - Lin23) - 0 =</v>
      </c>
      <c r="Q198" s="470" t="str">
        <f t="shared" si="124"/>
        <v>= SUM(Lin. 1 - Lin. 18) + SUM(Lin 22 - Lin23) - 0 =</v>
      </c>
      <c r="R198" s="470" t="str">
        <f t="shared" si="124"/>
        <v>= SUM(Lin. 1 - Lin. 18) + SUM(Lin 22 - Lin23) - 0 =</v>
      </c>
      <c r="S198" s="614" t="str">
        <f>"= SUM(Lin. 1 - Lin. 14) + SUM(Lin 19 - Lin28) - "&amp;S92&amp;" ="</f>
        <v>= SUM(Lin. 1 - Lin. 14) + SUM(Lin 19 - Lin28) - 0 =</v>
      </c>
      <c r="T198" s="614" t="str">
        <f t="shared" ref="T198:AD198" si="125">"= SUM(Lin. 1 - Lin. 14) + SUM(Lin 19 - Lin28) - "&amp;T92&amp;" ="</f>
        <v>= SUM(Lin. 1 - Lin. 14) + SUM(Lin 19 - Lin28) - 0 =</v>
      </c>
      <c r="U198" s="614" t="str">
        <f t="shared" si="125"/>
        <v>= SUM(Lin. 1 - Lin. 14) + SUM(Lin 19 - Lin28) - 0 =</v>
      </c>
      <c r="V198" s="614" t="str">
        <f t="shared" si="125"/>
        <v>= SUM(Lin. 1 - Lin. 14) + SUM(Lin 19 - Lin28) - 0 =</v>
      </c>
      <c r="W198" s="614" t="str">
        <f t="shared" si="125"/>
        <v>= SUM(Lin. 1 - Lin. 14) + SUM(Lin 19 - Lin28) - 0 =</v>
      </c>
      <c r="X198" s="614" t="str">
        <f t="shared" si="125"/>
        <v>= SUM(Lin. 1 - Lin. 14) + SUM(Lin 19 - Lin28) - 0 =</v>
      </c>
      <c r="Y198" s="614" t="str">
        <f t="shared" si="125"/>
        <v>= SUM(Lin. 1 - Lin. 14) + SUM(Lin 19 - Lin28) - 0 =</v>
      </c>
      <c r="Z198" s="614" t="str">
        <f t="shared" si="125"/>
        <v>= SUM(Lin. 1 - Lin. 14) + SUM(Lin 19 - Lin28) - 0 =</v>
      </c>
      <c r="AA198" s="614" t="str">
        <f t="shared" si="125"/>
        <v>= SUM(Lin. 1 - Lin. 14) + SUM(Lin 19 - Lin28) - 0 =</v>
      </c>
      <c r="AB198" s="614" t="str">
        <f t="shared" si="125"/>
        <v>= SUM(Lin. 1 - Lin. 14) + SUM(Lin 19 - Lin28) - 0 =</v>
      </c>
      <c r="AC198" s="614" t="str">
        <f t="shared" si="125"/>
        <v>= SUM(Lin. 1 - Lin. 14) + SUM(Lin 19 - Lin28) - 0 =</v>
      </c>
      <c r="AD198" s="614" t="str">
        <f t="shared" si="125"/>
        <v>= SUM(Lin. 1 - Lin. 14) + SUM(Lin 19 - Lin28) - 0 =</v>
      </c>
    </row>
    <row r="199" spans="2:30" s="2" customFormat="1">
      <c r="B199" s="467">
        <f t="shared" si="99"/>
        <v>38</v>
      </c>
      <c r="C199" s="468"/>
      <c r="D199" s="468"/>
      <c r="E199" s="468"/>
      <c r="F199" s="478" t="s">
        <v>27</v>
      </c>
      <c r="G199" s="470" t="str">
        <f>"= "&amp;G93&amp;" * 8% (afrundet) ="</f>
        <v>= 0 * 8% (afrundet) =</v>
      </c>
      <c r="H199" s="470" t="str">
        <f t="shared" ref="H199:R199" si="126">"= "&amp;H93&amp;" * 8% (afrundet) ="</f>
        <v>= 0 * 8% (afrundet) =</v>
      </c>
      <c r="I199" s="470" t="str">
        <f t="shared" si="126"/>
        <v>= 0 * 8% (afrundet) =</v>
      </c>
      <c r="J199" s="470" t="str">
        <f t="shared" si="126"/>
        <v>= 0 * 8% (afrundet) =</v>
      </c>
      <c r="K199" s="470" t="str">
        <f t="shared" si="126"/>
        <v>= 0 * 8% (afrundet) =</v>
      </c>
      <c r="L199" s="470" t="str">
        <f t="shared" si="126"/>
        <v>= 0 * 8% (afrundet) =</v>
      </c>
      <c r="M199" s="470" t="str">
        <f t="shared" si="126"/>
        <v>= 0 * 8% (afrundet) =</v>
      </c>
      <c r="N199" s="470" t="str">
        <f t="shared" si="126"/>
        <v>= 0 * 8% (afrundet) =</v>
      </c>
      <c r="O199" s="470" t="str">
        <f t="shared" si="126"/>
        <v>= 0 * 8% (afrundet) =</v>
      </c>
      <c r="P199" s="470" t="str">
        <f t="shared" si="126"/>
        <v>= 0 * 8% (afrundet) =</v>
      </c>
      <c r="Q199" s="470" t="str">
        <f t="shared" si="126"/>
        <v>= 0 * 8% (afrundet) =</v>
      </c>
      <c r="R199" s="470" t="str">
        <f t="shared" si="126"/>
        <v>= 0 * 8% (afrundet) =</v>
      </c>
      <c r="S199" s="614" t="str">
        <f>"= "&amp;S93&amp;" * 8% (afrundet) ="</f>
        <v>= 0 * 8% (afrundet) =</v>
      </c>
      <c r="T199" s="614" t="str">
        <f t="shared" ref="T199:AD199" si="127">"= "&amp;T93&amp;" * 8% (afrundet) ="</f>
        <v>= 0 * 8% (afrundet) =</v>
      </c>
      <c r="U199" s="614" t="str">
        <f t="shared" si="127"/>
        <v>= 0 * 8% (afrundet) =</v>
      </c>
      <c r="V199" s="614" t="str">
        <f t="shared" si="127"/>
        <v>= 0 * 8% (afrundet) =</v>
      </c>
      <c r="W199" s="614" t="str">
        <f t="shared" si="127"/>
        <v>= 0 * 8% (afrundet) =</v>
      </c>
      <c r="X199" s="614" t="str">
        <f t="shared" si="127"/>
        <v>= 0 * 8% (afrundet) =</v>
      </c>
      <c r="Y199" s="614" t="str">
        <f t="shared" si="127"/>
        <v>= 0 * 8% (afrundet) =</v>
      </c>
      <c r="Z199" s="614" t="str">
        <f t="shared" si="127"/>
        <v>= 0 * 8% (afrundet) =</v>
      </c>
      <c r="AA199" s="614" t="str">
        <f t="shared" si="127"/>
        <v>= 0 * 8% (afrundet) =</v>
      </c>
      <c r="AB199" s="614" t="str">
        <f t="shared" si="127"/>
        <v>= 0 * 8% (afrundet) =</v>
      </c>
      <c r="AC199" s="614" t="str">
        <f t="shared" si="127"/>
        <v>= 0 * 8% (afrundet) =</v>
      </c>
      <c r="AD199" s="614" t="str">
        <f t="shared" si="127"/>
        <v>= 0 * 8% (afrundet) =</v>
      </c>
    </row>
    <row r="200" spans="2:30" s="2" customFormat="1">
      <c r="B200" s="467">
        <f t="shared" si="99"/>
        <v>39</v>
      </c>
      <c r="C200" s="468"/>
      <c r="D200" s="468"/>
      <c r="E200" s="468"/>
      <c r="F200" s="478" t="s">
        <v>28</v>
      </c>
      <c r="G200" s="470" t="str">
        <f>"= "&amp;G93&amp;" - "&amp;G94&amp;" ="</f>
        <v>= 0 - 0 =</v>
      </c>
      <c r="H200" s="470" t="str">
        <f t="shared" ref="H200:R200" si="128">"= "&amp;H93&amp;" - "&amp;H94&amp;" ="</f>
        <v>= 0 - 0 =</v>
      </c>
      <c r="I200" s="470" t="str">
        <f t="shared" si="128"/>
        <v>= 0 - 0 =</v>
      </c>
      <c r="J200" s="470" t="str">
        <f t="shared" si="128"/>
        <v>= 0 - 0 =</v>
      </c>
      <c r="K200" s="470" t="str">
        <f t="shared" si="128"/>
        <v>= 0 - 0 =</v>
      </c>
      <c r="L200" s="470" t="str">
        <f t="shared" si="128"/>
        <v>= 0 - 0 =</v>
      </c>
      <c r="M200" s="470" t="str">
        <f t="shared" si="128"/>
        <v>= 0 - 0 =</v>
      </c>
      <c r="N200" s="470" t="str">
        <f t="shared" si="128"/>
        <v>= 0 - 0 =</v>
      </c>
      <c r="O200" s="470" t="str">
        <f t="shared" si="128"/>
        <v>= 0 - 0 =</v>
      </c>
      <c r="P200" s="470" t="str">
        <f t="shared" si="128"/>
        <v>= 0 - 0 =</v>
      </c>
      <c r="Q200" s="470" t="str">
        <f t="shared" si="128"/>
        <v>= 0 - 0 =</v>
      </c>
      <c r="R200" s="470" t="str">
        <f t="shared" si="128"/>
        <v>= 0 - 0 =</v>
      </c>
      <c r="S200" s="614" t="str">
        <f>"= "&amp;S93&amp;" - "&amp;S94&amp;" ="</f>
        <v>= 0 - 0 =</v>
      </c>
      <c r="T200" s="614" t="str">
        <f t="shared" ref="T200:AD200" si="129">"= "&amp;T93&amp;" - "&amp;T94&amp;" ="</f>
        <v>= 0 - 0 =</v>
      </c>
      <c r="U200" s="614" t="str">
        <f t="shared" si="129"/>
        <v>= 0 - 0 =</v>
      </c>
      <c r="V200" s="614" t="str">
        <f t="shared" si="129"/>
        <v>= 0 - 0 =</v>
      </c>
      <c r="W200" s="614" t="str">
        <f t="shared" si="129"/>
        <v>= 0 - 0 =</v>
      </c>
      <c r="X200" s="614" t="str">
        <f t="shared" si="129"/>
        <v>= 0 - 0 =</v>
      </c>
      <c r="Y200" s="614" t="str">
        <f t="shared" si="129"/>
        <v>= 0 - 0 =</v>
      </c>
      <c r="Z200" s="614" t="str">
        <f t="shared" si="129"/>
        <v>= 0 - 0 =</v>
      </c>
      <c r="AA200" s="614" t="str">
        <f t="shared" si="129"/>
        <v>= 0 - 0 =</v>
      </c>
      <c r="AB200" s="614" t="str">
        <f t="shared" si="129"/>
        <v>= 0 - 0 =</v>
      </c>
      <c r="AC200" s="614" t="str">
        <f t="shared" si="129"/>
        <v>= 0 - 0 =</v>
      </c>
      <c r="AD200" s="614" t="str">
        <f t="shared" si="129"/>
        <v>= 0 - 0 =</v>
      </c>
    </row>
    <row r="201" spans="2:30" s="2" customFormat="1">
      <c r="B201" s="467">
        <f t="shared" si="99"/>
        <v>40</v>
      </c>
      <c r="C201" s="468"/>
      <c r="D201" s="468"/>
      <c r="E201" s="468"/>
      <c r="F201" s="478" t="s">
        <v>34</v>
      </c>
      <c r="G201" s="470"/>
      <c r="H201" s="470"/>
      <c r="I201" s="470"/>
      <c r="J201" s="470"/>
      <c r="K201" s="470"/>
      <c r="L201" s="470"/>
      <c r="M201" s="470"/>
      <c r="N201" s="470"/>
      <c r="O201" s="470"/>
      <c r="P201" s="470"/>
      <c r="Q201" s="470"/>
      <c r="R201" s="470"/>
      <c r="S201" s="614"/>
      <c r="T201" s="614"/>
      <c r="U201" s="614"/>
      <c r="V201" s="614"/>
      <c r="W201" s="614"/>
      <c r="X201" s="614"/>
      <c r="Y201" s="614"/>
      <c r="Z201" s="614"/>
      <c r="AA201" s="614"/>
      <c r="AB201" s="614"/>
      <c r="AC201" s="614"/>
      <c r="AD201" s="614"/>
    </row>
    <row r="202" spans="2:30" s="2" customFormat="1">
      <c r="B202" s="467">
        <f t="shared" si="99"/>
        <v>41</v>
      </c>
      <c r="C202" s="468"/>
      <c r="D202" s="468"/>
      <c r="E202" s="468"/>
      <c r="F202" s="478" t="s">
        <v>29</v>
      </c>
      <c r="G202" s="470" t="str">
        <f>"= ("&amp;G95&amp;" - "&amp;G32&amp;") (afrundet) * "&amp;G31&amp;" / 100 ="</f>
        <v>= (0 - ) (afrundet) *  / 100 =</v>
      </c>
      <c r="H202" s="470" t="str">
        <f t="shared" ref="H202:R202" si="130">"= ("&amp;H95&amp;" - "&amp;H32&amp;") (afrundet) * "&amp;H31&amp;" / 100 ="</f>
        <v>= (0 - 0) (afrundet) * 0 / 100 =</v>
      </c>
      <c r="I202" s="470" t="str">
        <f t="shared" si="130"/>
        <v>= (0 - 0) (afrundet) * 0 / 100 =</v>
      </c>
      <c r="J202" s="470" t="str">
        <f t="shared" si="130"/>
        <v>= (0 - 0) (afrundet) * 0 / 100 =</v>
      </c>
      <c r="K202" s="470" t="str">
        <f t="shared" si="130"/>
        <v>= (0 - 0) (afrundet) * 0 / 100 =</v>
      </c>
      <c r="L202" s="470" t="str">
        <f t="shared" si="130"/>
        <v>= (0 - 0) (afrundet) * 0 / 100 =</v>
      </c>
      <c r="M202" s="470" t="str">
        <f t="shared" si="130"/>
        <v>= (0 - 0) (afrundet) * 0 / 100 =</v>
      </c>
      <c r="N202" s="470" t="str">
        <f t="shared" si="130"/>
        <v>= (0 - 0) (afrundet) * 0 / 100 =</v>
      </c>
      <c r="O202" s="470" t="str">
        <f t="shared" si="130"/>
        <v>= (0 - 0) (afrundet) * 0 / 100 =</v>
      </c>
      <c r="P202" s="470" t="str">
        <f t="shared" si="130"/>
        <v>= (0 - 0) (afrundet) * 0 / 100 =</v>
      </c>
      <c r="Q202" s="470" t="str">
        <f t="shared" si="130"/>
        <v>= (0 - 0) (afrundet) * 0 / 100 =</v>
      </c>
      <c r="R202" s="470" t="str">
        <f t="shared" si="130"/>
        <v>= (0 - 0) (afrundet) * 0 / 100 =</v>
      </c>
      <c r="S202" s="614" t="str">
        <f>"= ("&amp;S95&amp;" - "&amp;S32&amp;") (afrundet) * "&amp;S31&amp;" / 100 ="</f>
        <v>= (0 - 0) (afrundet) * 0 / 100 =</v>
      </c>
      <c r="T202" s="614" t="str">
        <f t="shared" ref="T202:AD202" si="131">"= ("&amp;T95&amp;" - "&amp;T32&amp;") (afrundet) * "&amp;T31&amp;" / 100 ="</f>
        <v>= (0 - 0) (afrundet) * 0 / 100 =</v>
      </c>
      <c r="U202" s="614" t="str">
        <f t="shared" si="131"/>
        <v>= (0 - 0) (afrundet) * 0 / 100 =</v>
      </c>
      <c r="V202" s="614" t="str">
        <f t="shared" si="131"/>
        <v>= (0 - 0) (afrundet) * 0 / 100 =</v>
      </c>
      <c r="W202" s="614" t="str">
        <f t="shared" si="131"/>
        <v>= (0 - 0) (afrundet) * 0 / 100 =</v>
      </c>
      <c r="X202" s="614" t="str">
        <f t="shared" si="131"/>
        <v>= (0 - 0) (afrundet) * 0 / 100 =</v>
      </c>
      <c r="Y202" s="614" t="str">
        <f t="shared" si="131"/>
        <v>= (0 - 0) (afrundet) * 0 / 100 =</v>
      </c>
      <c r="Z202" s="614" t="str">
        <f t="shared" si="131"/>
        <v>= (0 - 0) (afrundet) * 0 / 100 =</v>
      </c>
      <c r="AA202" s="614" t="str">
        <f t="shared" si="131"/>
        <v>= (0 - 0) (afrundet) * 0 / 100 =</v>
      </c>
      <c r="AB202" s="614" t="str">
        <f t="shared" si="131"/>
        <v>= (0 - 0) (afrundet) * 0 / 100 =</v>
      </c>
      <c r="AC202" s="614" t="str">
        <f t="shared" si="131"/>
        <v>= (0 - 0) (afrundet) * 0 / 100 =</v>
      </c>
      <c r="AD202" s="614" t="str">
        <f t="shared" si="131"/>
        <v>= (0 - 0) (afrundet) * 0 / 100 =</v>
      </c>
    </row>
    <row r="203" spans="2:30" s="2" customFormat="1">
      <c r="B203" s="467">
        <f t="shared" si="99"/>
        <v>42</v>
      </c>
      <c r="C203" s="468"/>
      <c r="D203" s="468"/>
      <c r="E203" s="468"/>
      <c r="F203" s="479" t="s">
        <v>269</v>
      </c>
      <c r="G203" s="470"/>
      <c r="H203" s="470"/>
      <c r="I203" s="470"/>
      <c r="J203" s="470"/>
      <c r="K203" s="470"/>
      <c r="L203" s="470"/>
      <c r="M203" s="470"/>
      <c r="N203" s="470"/>
      <c r="O203" s="470"/>
      <c r="P203" s="470"/>
      <c r="Q203" s="470"/>
      <c r="R203" s="470"/>
      <c r="S203" s="614"/>
      <c r="T203" s="614"/>
      <c r="U203" s="614"/>
      <c r="V203" s="614"/>
      <c r="W203" s="614"/>
      <c r="X203" s="614"/>
      <c r="Y203" s="614"/>
      <c r="Z203" s="614"/>
      <c r="AA203" s="614"/>
      <c r="AB203" s="614"/>
      <c r="AC203" s="614"/>
      <c r="AD203" s="614"/>
    </row>
    <row r="204" spans="2:30" s="2" customFormat="1">
      <c r="B204" s="467">
        <f t="shared" si="99"/>
        <v>43</v>
      </c>
      <c r="C204" s="468"/>
      <c r="D204" s="468"/>
      <c r="E204" s="468"/>
      <c r="F204" s="478" t="str">
        <f>"Feriegodtgørelsesgrundlag, jan-juli "&amp;Aar+1</f>
        <v>Feriegodtgørelsesgrundlag, jan-juli 1</v>
      </c>
      <c r="G204" s="470"/>
      <c r="H204" s="470"/>
      <c r="I204" s="470"/>
      <c r="J204" s="470"/>
      <c r="K204" s="470"/>
      <c r="L204" s="470"/>
      <c r="M204" s="470"/>
      <c r="N204" s="470"/>
      <c r="O204" s="470"/>
      <c r="P204" s="470"/>
      <c r="Q204" s="470"/>
      <c r="R204" s="470"/>
      <c r="S204" s="614"/>
      <c r="T204" s="614"/>
      <c r="U204" s="614"/>
      <c r="V204" s="614"/>
      <c r="W204" s="614"/>
      <c r="X204" s="614"/>
      <c r="Y204" s="614"/>
      <c r="Z204" s="614"/>
      <c r="AA204" s="614"/>
      <c r="AB204" s="614"/>
      <c r="AC204" s="614"/>
      <c r="AD204" s="614"/>
    </row>
    <row r="205" spans="2:30" s="2" customFormat="1">
      <c r="B205" s="467">
        <f t="shared" si="99"/>
        <v>44</v>
      </c>
      <c r="C205" s="468"/>
      <c r="D205" s="468"/>
      <c r="E205" s="468"/>
      <c r="F205" s="478" t="s">
        <v>134</v>
      </c>
      <c r="G205" s="470" t="str">
        <f>"= Lin. 43 ="</f>
        <v>= Lin. 43 =</v>
      </c>
      <c r="H205" s="470" t="str">
        <f t="shared" ref="H205:AD205" si="132">"= Lin. 43 ="</f>
        <v>= Lin. 43 =</v>
      </c>
      <c r="I205" s="470" t="str">
        <f t="shared" si="132"/>
        <v>= Lin. 43 =</v>
      </c>
      <c r="J205" s="470" t="str">
        <f t="shared" si="132"/>
        <v>= Lin. 43 =</v>
      </c>
      <c r="K205" s="470" t="str">
        <f t="shared" si="132"/>
        <v>= Lin. 43 =</v>
      </c>
      <c r="L205" s="470" t="str">
        <f t="shared" si="132"/>
        <v>= Lin. 43 =</v>
      </c>
      <c r="M205" s="470" t="str">
        <f t="shared" si="132"/>
        <v>= Lin. 43 =</v>
      </c>
      <c r="N205" s="470" t="str">
        <f t="shared" si="132"/>
        <v>= Lin. 43 =</v>
      </c>
      <c r="O205" s="470" t="str">
        <f t="shared" si="132"/>
        <v>= Lin. 43 =</v>
      </c>
      <c r="P205" s="470" t="str">
        <f t="shared" si="132"/>
        <v>= Lin. 43 =</v>
      </c>
      <c r="Q205" s="470" t="str">
        <f t="shared" si="132"/>
        <v>= Lin. 43 =</v>
      </c>
      <c r="R205" s="470" t="str">
        <f t="shared" si="132"/>
        <v>= Lin. 43 =</v>
      </c>
      <c r="S205" s="614" t="str">
        <f>"= Lin. 43 ="</f>
        <v>= Lin. 43 =</v>
      </c>
      <c r="T205" s="614" t="str">
        <f t="shared" si="132"/>
        <v>= Lin. 43 =</v>
      </c>
      <c r="U205" s="614" t="str">
        <f t="shared" si="132"/>
        <v>= Lin. 43 =</v>
      </c>
      <c r="V205" s="614" t="str">
        <f t="shared" si="132"/>
        <v>= Lin. 43 =</v>
      </c>
      <c r="W205" s="614" t="str">
        <f t="shared" si="132"/>
        <v>= Lin. 43 =</v>
      </c>
      <c r="X205" s="614" t="str">
        <f t="shared" si="132"/>
        <v>= Lin. 43 =</v>
      </c>
      <c r="Y205" s="614" t="str">
        <f t="shared" si="132"/>
        <v>= Lin. 43 =</v>
      </c>
      <c r="Z205" s="614" t="str">
        <f t="shared" si="132"/>
        <v>= Lin. 43 =</v>
      </c>
      <c r="AA205" s="614" t="str">
        <f t="shared" si="132"/>
        <v>= Lin. 43 =</v>
      </c>
      <c r="AB205" s="614" t="str">
        <f t="shared" si="132"/>
        <v>= Lin. 43 =</v>
      </c>
      <c r="AC205" s="614" t="str">
        <f t="shared" si="132"/>
        <v>= Lin. 43 =</v>
      </c>
      <c r="AD205" s="614" t="str">
        <f t="shared" si="132"/>
        <v>= Lin. 43 =</v>
      </c>
    </row>
    <row r="206" spans="2:30" s="2" customFormat="1">
      <c r="B206" s="467">
        <f t="shared" si="99"/>
        <v>45</v>
      </c>
      <c r="C206" s="468"/>
      <c r="D206" s="468"/>
      <c r="E206" s="468"/>
      <c r="F206" s="478" t="s">
        <v>165</v>
      </c>
      <c r="G206" s="470" t="str">
        <f>"= Lin. 43 * 2 ="</f>
        <v>= Lin. 43 * 2 =</v>
      </c>
      <c r="H206" s="470" t="str">
        <f t="shared" ref="H206:AD206" si="133">"= Lin. 43 * 2 ="</f>
        <v>= Lin. 43 * 2 =</v>
      </c>
      <c r="I206" s="470" t="str">
        <f t="shared" si="133"/>
        <v>= Lin. 43 * 2 =</v>
      </c>
      <c r="J206" s="470" t="str">
        <f t="shared" si="133"/>
        <v>= Lin. 43 * 2 =</v>
      </c>
      <c r="K206" s="470" t="str">
        <f t="shared" si="133"/>
        <v>= Lin. 43 * 2 =</v>
      </c>
      <c r="L206" s="470" t="str">
        <f t="shared" si="133"/>
        <v>= Lin. 43 * 2 =</v>
      </c>
      <c r="M206" s="470" t="str">
        <f t="shared" si="133"/>
        <v>= Lin. 43 * 2 =</v>
      </c>
      <c r="N206" s="470" t="str">
        <f t="shared" si="133"/>
        <v>= Lin. 43 * 2 =</v>
      </c>
      <c r="O206" s="470" t="str">
        <f t="shared" si="133"/>
        <v>= Lin. 43 * 2 =</v>
      </c>
      <c r="P206" s="470" t="str">
        <f t="shared" si="133"/>
        <v>= Lin. 43 * 2 =</v>
      </c>
      <c r="Q206" s="470" t="str">
        <f t="shared" si="133"/>
        <v>= Lin. 43 * 2 =</v>
      </c>
      <c r="R206" s="470" t="str">
        <f t="shared" si="133"/>
        <v>= Lin. 43 * 2 =</v>
      </c>
      <c r="S206" s="614" t="str">
        <f>"= Lin. 43 * 2 ="</f>
        <v>= Lin. 43 * 2 =</v>
      </c>
      <c r="T206" s="614" t="str">
        <f t="shared" si="133"/>
        <v>= Lin. 43 * 2 =</v>
      </c>
      <c r="U206" s="614" t="str">
        <f t="shared" si="133"/>
        <v>= Lin. 43 * 2 =</v>
      </c>
      <c r="V206" s="614" t="str">
        <f t="shared" si="133"/>
        <v>= Lin. 43 * 2 =</v>
      </c>
      <c r="W206" s="614" t="str">
        <f t="shared" si="133"/>
        <v>= Lin. 43 * 2 =</v>
      </c>
      <c r="X206" s="614" t="str">
        <f t="shared" si="133"/>
        <v>= Lin. 43 * 2 =</v>
      </c>
      <c r="Y206" s="614" t="str">
        <f t="shared" si="133"/>
        <v>= Lin. 43 * 2 =</v>
      </c>
      <c r="Z206" s="614" t="str">
        <f t="shared" si="133"/>
        <v>= Lin. 43 * 2 =</v>
      </c>
      <c r="AA206" s="614" t="str">
        <f t="shared" si="133"/>
        <v>= Lin. 43 * 2 =</v>
      </c>
      <c r="AB206" s="614" t="str">
        <f t="shared" si="133"/>
        <v>= Lin. 43 * 2 =</v>
      </c>
      <c r="AC206" s="614" t="str">
        <f t="shared" si="133"/>
        <v>= Lin. 43 * 2 =</v>
      </c>
      <c r="AD206" s="614" t="str">
        <f t="shared" si="133"/>
        <v>= Lin. 43 * 2 =</v>
      </c>
    </row>
    <row r="207" spans="2:30" s="2" customFormat="1">
      <c r="B207" s="467">
        <f t="shared" si="99"/>
        <v>46</v>
      </c>
      <c r="C207" s="468"/>
      <c r="D207" s="468"/>
      <c r="E207" s="468"/>
      <c r="F207" s="478" t="s">
        <v>13</v>
      </c>
      <c r="G207" s="470" t="str">
        <f>"= Lin. 44 * 2 ="</f>
        <v>= Lin. 44 * 2 =</v>
      </c>
      <c r="H207" s="470" t="str">
        <f t="shared" ref="H207:AD207" si="134">"= Lin. 44 * 2 ="</f>
        <v>= Lin. 44 * 2 =</v>
      </c>
      <c r="I207" s="470" t="str">
        <f t="shared" si="134"/>
        <v>= Lin. 44 * 2 =</v>
      </c>
      <c r="J207" s="470" t="str">
        <f t="shared" si="134"/>
        <v>= Lin. 44 * 2 =</v>
      </c>
      <c r="K207" s="470" t="str">
        <f t="shared" si="134"/>
        <v>= Lin. 44 * 2 =</v>
      </c>
      <c r="L207" s="470" t="str">
        <f t="shared" si="134"/>
        <v>= Lin. 44 * 2 =</v>
      </c>
      <c r="M207" s="470" t="str">
        <f t="shared" si="134"/>
        <v>= Lin. 44 * 2 =</v>
      </c>
      <c r="N207" s="470" t="str">
        <f t="shared" si="134"/>
        <v>= Lin. 44 * 2 =</v>
      </c>
      <c r="O207" s="470" t="str">
        <f t="shared" si="134"/>
        <v>= Lin. 44 * 2 =</v>
      </c>
      <c r="P207" s="470" t="str">
        <f t="shared" si="134"/>
        <v>= Lin. 44 * 2 =</v>
      </c>
      <c r="Q207" s="470" t="str">
        <f t="shared" si="134"/>
        <v>= Lin. 44 * 2 =</v>
      </c>
      <c r="R207" s="470" t="str">
        <f t="shared" si="134"/>
        <v>= Lin. 44 * 2 =</v>
      </c>
      <c r="S207" s="614" t="str">
        <f>"= Lin. 44 * 2 ="</f>
        <v>= Lin. 44 * 2 =</v>
      </c>
      <c r="T207" s="614" t="str">
        <f t="shared" si="134"/>
        <v>= Lin. 44 * 2 =</v>
      </c>
      <c r="U207" s="614" t="str">
        <f t="shared" si="134"/>
        <v>= Lin. 44 * 2 =</v>
      </c>
      <c r="V207" s="614" t="str">
        <f t="shared" si="134"/>
        <v>= Lin. 44 * 2 =</v>
      </c>
      <c r="W207" s="614" t="str">
        <f t="shared" si="134"/>
        <v>= Lin. 44 * 2 =</v>
      </c>
      <c r="X207" s="614" t="str">
        <f t="shared" si="134"/>
        <v>= Lin. 44 * 2 =</v>
      </c>
      <c r="Y207" s="614" t="str">
        <f t="shared" si="134"/>
        <v>= Lin. 44 * 2 =</v>
      </c>
      <c r="Z207" s="614" t="str">
        <f t="shared" si="134"/>
        <v>= Lin. 44 * 2 =</v>
      </c>
      <c r="AA207" s="614" t="str">
        <f t="shared" si="134"/>
        <v>= Lin. 44 * 2 =</v>
      </c>
      <c r="AB207" s="614" t="str">
        <f t="shared" si="134"/>
        <v>= Lin. 44 * 2 =</v>
      </c>
      <c r="AC207" s="614" t="str">
        <f t="shared" si="134"/>
        <v>= Lin. 44 * 2 =</v>
      </c>
      <c r="AD207" s="614" t="str">
        <f t="shared" si="134"/>
        <v>= Lin. 44 * 2 =</v>
      </c>
    </row>
    <row r="208" spans="2:30" s="2" customFormat="1">
      <c r="B208" s="467">
        <f t="shared" si="99"/>
        <v>47</v>
      </c>
      <c r="C208" s="468"/>
      <c r="D208" s="468"/>
      <c r="E208" s="468"/>
      <c r="F208" s="478" t="s">
        <v>164</v>
      </c>
      <c r="G208" s="470" t="str">
        <f>"= Lin. 51 + Lin. 52 ="</f>
        <v>= Lin. 51 + Lin. 52 =</v>
      </c>
      <c r="H208" s="470" t="str">
        <f t="shared" ref="H208:AD208" si="135">"= Lin. 51 + Lin. 52 ="</f>
        <v>= Lin. 51 + Lin. 52 =</v>
      </c>
      <c r="I208" s="470" t="str">
        <f t="shared" si="135"/>
        <v>= Lin. 51 + Lin. 52 =</v>
      </c>
      <c r="J208" s="470" t="str">
        <f t="shared" si="135"/>
        <v>= Lin. 51 + Lin. 52 =</v>
      </c>
      <c r="K208" s="470" t="str">
        <f t="shared" si="135"/>
        <v>= Lin. 51 + Lin. 52 =</v>
      </c>
      <c r="L208" s="470" t="str">
        <f t="shared" si="135"/>
        <v>= Lin. 51 + Lin. 52 =</v>
      </c>
      <c r="M208" s="470" t="str">
        <f t="shared" si="135"/>
        <v>= Lin. 51 + Lin. 52 =</v>
      </c>
      <c r="N208" s="470" t="str">
        <f t="shared" si="135"/>
        <v>= Lin. 51 + Lin. 52 =</v>
      </c>
      <c r="O208" s="470" t="str">
        <f t="shared" si="135"/>
        <v>= Lin. 51 + Lin. 52 =</v>
      </c>
      <c r="P208" s="470" t="str">
        <f t="shared" si="135"/>
        <v>= Lin. 51 + Lin. 52 =</v>
      </c>
      <c r="Q208" s="470" t="str">
        <f t="shared" si="135"/>
        <v>= Lin. 51 + Lin. 52 =</v>
      </c>
      <c r="R208" s="470" t="str">
        <f t="shared" si="135"/>
        <v>= Lin. 51 + Lin. 52 =</v>
      </c>
      <c r="S208" s="614" t="str">
        <f>"= Lin. 51 + Lin. 52 ="</f>
        <v>= Lin. 51 + Lin. 52 =</v>
      </c>
      <c r="T208" s="614" t="str">
        <f t="shared" si="135"/>
        <v>= Lin. 51 + Lin. 52 =</v>
      </c>
      <c r="U208" s="614" t="str">
        <f t="shared" si="135"/>
        <v>= Lin. 51 + Lin. 52 =</v>
      </c>
      <c r="V208" s="614" t="str">
        <f t="shared" si="135"/>
        <v>= Lin. 51 + Lin. 52 =</v>
      </c>
      <c r="W208" s="614" t="str">
        <f t="shared" si="135"/>
        <v>= Lin. 51 + Lin. 52 =</v>
      </c>
      <c r="X208" s="614" t="str">
        <f t="shared" si="135"/>
        <v>= Lin. 51 + Lin. 52 =</v>
      </c>
      <c r="Y208" s="614" t="str">
        <f t="shared" si="135"/>
        <v>= Lin. 51 + Lin. 52 =</v>
      </c>
      <c r="Z208" s="614" t="str">
        <f t="shared" si="135"/>
        <v>= Lin. 51 + Lin. 52 =</v>
      </c>
      <c r="AA208" s="614" t="str">
        <f t="shared" si="135"/>
        <v>= Lin. 51 + Lin. 52 =</v>
      </c>
      <c r="AB208" s="614" t="str">
        <f t="shared" si="135"/>
        <v>= Lin. 51 + Lin. 52 =</v>
      </c>
      <c r="AC208" s="614" t="str">
        <f t="shared" si="135"/>
        <v>= Lin. 51 + Lin. 52 =</v>
      </c>
      <c r="AD208" s="614" t="str">
        <f t="shared" si="135"/>
        <v>= Lin. 51 + Lin. 52 =</v>
      </c>
    </row>
    <row r="209" spans="2:30" s="2" customFormat="1">
      <c r="B209" s="467">
        <f t="shared" si="99"/>
        <v>48</v>
      </c>
      <c r="C209" s="468"/>
      <c r="D209" s="468"/>
      <c r="E209" s="468"/>
      <c r="F209" s="478" t="s">
        <v>35</v>
      </c>
      <c r="G209" s="470" t="str">
        <f>"= Lin. 44 + Lin. 53 ="</f>
        <v>= Lin. 44 + Lin. 53 =</v>
      </c>
      <c r="H209" s="470" t="str">
        <f t="shared" ref="H209:AD209" si="136">"= Lin. 44 + Lin. 53 ="</f>
        <v>= Lin. 44 + Lin. 53 =</v>
      </c>
      <c r="I209" s="470" t="str">
        <f t="shared" si="136"/>
        <v>= Lin. 44 + Lin. 53 =</v>
      </c>
      <c r="J209" s="470" t="str">
        <f t="shared" si="136"/>
        <v>= Lin. 44 + Lin. 53 =</v>
      </c>
      <c r="K209" s="470" t="str">
        <f t="shared" si="136"/>
        <v>= Lin. 44 + Lin. 53 =</v>
      </c>
      <c r="L209" s="470" t="str">
        <f t="shared" si="136"/>
        <v>= Lin. 44 + Lin. 53 =</v>
      </c>
      <c r="M209" s="470" t="str">
        <f t="shared" si="136"/>
        <v>= Lin. 44 + Lin. 53 =</v>
      </c>
      <c r="N209" s="470" t="str">
        <f t="shared" si="136"/>
        <v>= Lin. 44 + Lin. 53 =</v>
      </c>
      <c r="O209" s="470" t="str">
        <f t="shared" si="136"/>
        <v>= Lin. 44 + Lin. 53 =</v>
      </c>
      <c r="P209" s="470" t="str">
        <f t="shared" si="136"/>
        <v>= Lin. 44 + Lin. 53 =</v>
      </c>
      <c r="Q209" s="470" t="str">
        <f t="shared" si="136"/>
        <v>= Lin. 44 + Lin. 53 =</v>
      </c>
      <c r="R209" s="470" t="str">
        <f t="shared" si="136"/>
        <v>= Lin. 44 + Lin. 53 =</v>
      </c>
      <c r="S209" s="614" t="str">
        <f>"= Lin. 44 + Lin. 53 ="</f>
        <v>= Lin. 44 + Lin. 53 =</v>
      </c>
      <c r="T209" s="614" t="str">
        <f t="shared" si="136"/>
        <v>= Lin. 44 + Lin. 53 =</v>
      </c>
      <c r="U209" s="614" t="str">
        <f t="shared" si="136"/>
        <v>= Lin. 44 + Lin. 53 =</v>
      </c>
      <c r="V209" s="614" t="str">
        <f t="shared" si="136"/>
        <v>= Lin. 44 + Lin. 53 =</v>
      </c>
      <c r="W209" s="614" t="str">
        <f t="shared" si="136"/>
        <v>= Lin. 44 + Lin. 53 =</v>
      </c>
      <c r="X209" s="614" t="str">
        <f t="shared" si="136"/>
        <v>= Lin. 44 + Lin. 53 =</v>
      </c>
      <c r="Y209" s="614" t="str">
        <f t="shared" si="136"/>
        <v>= Lin. 44 + Lin. 53 =</v>
      </c>
      <c r="Z209" s="614" t="str">
        <f t="shared" si="136"/>
        <v>= Lin. 44 + Lin. 53 =</v>
      </c>
      <c r="AA209" s="614" t="str">
        <f t="shared" si="136"/>
        <v>= Lin. 44 + Lin. 53 =</v>
      </c>
      <c r="AB209" s="614" t="str">
        <f t="shared" si="136"/>
        <v>= Lin. 44 + Lin. 53 =</v>
      </c>
      <c r="AC209" s="614" t="str">
        <f t="shared" si="136"/>
        <v>= Lin. 44 + Lin. 53 =</v>
      </c>
      <c r="AD209" s="614" t="str">
        <f t="shared" si="136"/>
        <v>= Lin. 44 + Lin. 53 =</v>
      </c>
    </row>
    <row r="210" spans="2:30" s="2" customFormat="1">
      <c r="B210" s="467">
        <f t="shared" si="99"/>
        <v>49</v>
      </c>
      <c r="C210" s="468"/>
      <c r="D210" s="468"/>
      <c r="E210" s="468"/>
      <c r="F210" s="478" t="s">
        <v>30</v>
      </c>
      <c r="G210" s="470"/>
      <c r="H210" s="470"/>
      <c r="I210" s="470"/>
      <c r="J210" s="470"/>
      <c r="K210" s="470"/>
      <c r="L210" s="470"/>
      <c r="M210" s="470"/>
      <c r="N210" s="470"/>
      <c r="O210" s="470"/>
      <c r="P210" s="470"/>
      <c r="Q210" s="470"/>
      <c r="R210" s="470"/>
      <c r="S210" s="614"/>
      <c r="T210" s="614"/>
      <c r="U210" s="614"/>
      <c r="V210" s="614"/>
      <c r="W210" s="614"/>
      <c r="X210" s="614"/>
      <c r="Y210" s="614"/>
      <c r="Z210" s="614"/>
      <c r="AA210" s="614"/>
      <c r="AB210" s="614"/>
      <c r="AC210" s="614"/>
      <c r="AD210" s="614"/>
    </row>
    <row r="211" spans="2:30" s="2" customFormat="1">
      <c r="B211" s="467">
        <f t="shared" si="99"/>
        <v>50</v>
      </c>
      <c r="C211" s="468"/>
      <c r="D211" s="468"/>
      <c r="E211" s="468"/>
      <c r="F211" s="479" t="s">
        <v>70</v>
      </c>
      <c r="G211" s="470" t="str">
        <f>"= "&amp;G74&amp;" - ( "&amp;G97&amp;" + "&amp;G92&amp;" + "&amp;G94&amp;" + "&amp;G105&amp;") - SUM(lin 57 : 59) ="</f>
        <v>= 0 - ( 0 + 0 + 0 + 0) - SUM(lin 57 : 59) =</v>
      </c>
      <c r="H211" s="470" t="str">
        <f t="shared" ref="H211:R211" si="137">"= "&amp;H74&amp;" - ( "&amp;H97&amp;" + "&amp;H92&amp;" + "&amp;H94&amp;" + "&amp;H105&amp;") - SUM(lin 57 : 59) ="</f>
        <v>= 0 - ( 0 + 0 + 0 + 0) - SUM(lin 57 : 59) =</v>
      </c>
      <c r="I211" s="470" t="str">
        <f t="shared" si="137"/>
        <v>= 0 - ( 0 + 0 + 0 + 0) - SUM(lin 57 : 59) =</v>
      </c>
      <c r="J211" s="470" t="str">
        <f t="shared" si="137"/>
        <v>= 0 - ( 0 + 0 + 0 + 0) - SUM(lin 57 : 59) =</v>
      </c>
      <c r="K211" s="470" t="str">
        <f t="shared" si="137"/>
        <v>= 0 - ( 0 + 0 + 0 + 0) - SUM(lin 57 : 59) =</v>
      </c>
      <c r="L211" s="470" t="str">
        <f t="shared" si="137"/>
        <v>= 0 - ( 0 + 0 + 0 + 0) - SUM(lin 57 : 59) =</v>
      </c>
      <c r="M211" s="470" t="str">
        <f t="shared" si="137"/>
        <v>= 0 - ( 0 + 0 + 0 + 0) - SUM(lin 57 : 59) =</v>
      </c>
      <c r="N211" s="470" t="str">
        <f t="shared" si="137"/>
        <v>= 0 - ( 0 + 0 + 0 + 0) - SUM(lin 57 : 59) =</v>
      </c>
      <c r="O211" s="470" t="str">
        <f t="shared" si="137"/>
        <v>= 0 - ( 0 + 0 + 0 + 0) - SUM(lin 57 : 59) =</v>
      </c>
      <c r="P211" s="470" t="str">
        <f t="shared" si="137"/>
        <v>= 0 - ( 0 + 0 + 0 + 0) - SUM(lin 57 : 59) =</v>
      </c>
      <c r="Q211" s="470" t="str">
        <f t="shared" si="137"/>
        <v>= 0 - ( 0 + 0 + 0 + 0) - SUM(lin 57 : 59) =</v>
      </c>
      <c r="R211" s="470" t="str">
        <f t="shared" si="137"/>
        <v>= 0 - ( 0 + 0 + 0 + 0) - SUM(lin 57 : 59) =</v>
      </c>
      <c r="S211" s="614" t="str">
        <f>"= "&amp;S74&amp;" - ( "&amp;S97&amp;" + "&amp;S92&amp;" + "&amp;S94&amp;" + "&amp;S105&amp;") - SUM(lin 57 : 59) ="</f>
        <v>= 0 - ( 0 + 0 + 0 + 0) - SUM(lin 57 : 59) =</v>
      </c>
      <c r="T211" s="614" t="str">
        <f t="shared" ref="T211:AD211" si="138">"= "&amp;T74&amp;" - ( "&amp;T97&amp;" + "&amp;T92&amp;" + "&amp;T94&amp;" + "&amp;T105&amp;") - SUM(lin 57 : 59) ="</f>
        <v>= 0 - ( 0 + 0 + 0 + 0) - SUM(lin 57 : 59) =</v>
      </c>
      <c r="U211" s="614" t="str">
        <f t="shared" si="138"/>
        <v>= 0 - ( 0 + 0 + 0 + 0) - SUM(lin 57 : 59) =</v>
      </c>
      <c r="V211" s="614" t="str">
        <f t="shared" si="138"/>
        <v>= 0 - ( 0 + 0 + 0 + 0) - SUM(lin 57 : 59) =</v>
      </c>
      <c r="W211" s="614" t="str">
        <f t="shared" si="138"/>
        <v>= 0 - ( 0 + 0 + 0 + 0) - SUM(lin 57 : 59) =</v>
      </c>
      <c r="X211" s="614" t="str">
        <f t="shared" si="138"/>
        <v>= 0 - ( 0 + 0 + 0 + 0) - SUM(lin 57 : 59) =</v>
      </c>
      <c r="Y211" s="614" t="str">
        <f t="shared" si="138"/>
        <v>= 0 - ( 0 + 0 + 0 + 0) - SUM(lin 57 : 59) =</v>
      </c>
      <c r="Z211" s="614" t="str">
        <f t="shared" si="138"/>
        <v>= 0 - ( 0 + 0 + 0 + 0) - SUM(lin 57 : 59) =</v>
      </c>
      <c r="AA211" s="614" t="str">
        <f t="shared" si="138"/>
        <v>= 0 - ( 0 + 0 + 0 + 0) - SUM(lin 57 : 59) =</v>
      </c>
      <c r="AB211" s="614" t="str">
        <f t="shared" si="138"/>
        <v>= 0 - ( 0 + 0 + 0 + 0) - SUM(lin 57 : 59) =</v>
      </c>
      <c r="AC211" s="614" t="str">
        <f t="shared" si="138"/>
        <v>= 0 - ( 0 + 0 + 0 + 0) - SUM(lin 57 : 59) =</v>
      </c>
      <c r="AD211" s="614" t="str">
        <f t="shared" si="138"/>
        <v>= 0 - ( 0 + 0 + 0 + 0) - SUM(lin 57 : 59) =</v>
      </c>
    </row>
    <row r="212" spans="2:30" s="2" customFormat="1" ht="14">
      <c r="B212" s="467">
        <f t="shared" si="99"/>
        <v>51</v>
      </c>
      <c r="C212" s="468"/>
      <c r="D212" s="468"/>
      <c r="E212" s="468"/>
      <c r="F212" s="480" t="str">
        <f>"Feriepengeberegningsgrundlag, jan-dec "&amp;Aar</f>
        <v xml:space="preserve">Feriepengeberegningsgrundlag, jan-dec </v>
      </c>
      <c r="G212" s="470"/>
      <c r="H212" s="470"/>
      <c r="I212" s="470"/>
      <c r="J212" s="470"/>
      <c r="K212" s="470"/>
      <c r="L212" s="470"/>
      <c r="M212" s="470"/>
      <c r="N212" s="470"/>
      <c r="O212" s="470"/>
      <c r="P212" s="470"/>
      <c r="Q212" s="470"/>
      <c r="R212" s="470"/>
      <c r="S212" s="614"/>
      <c r="T212" s="614"/>
      <c r="U212" s="614"/>
      <c r="V212" s="614"/>
      <c r="W212" s="614"/>
      <c r="X212" s="614"/>
      <c r="Y212" s="614"/>
      <c r="Z212" s="614"/>
      <c r="AA212" s="614"/>
      <c r="AB212" s="614"/>
      <c r="AC212" s="614"/>
      <c r="AD212" s="614"/>
    </row>
    <row r="213" spans="2:30" s="2" customFormat="1" ht="14">
      <c r="B213" s="6"/>
      <c r="C213" s="468"/>
      <c r="D213" s="468"/>
      <c r="E213" s="468"/>
      <c r="F213" s="481" t="str">
        <f>"Feriepengeberegningsgrundlag, jan-jul "&amp;Aar+1</f>
        <v>Feriepengeberegningsgrundlag, jan-jul 1</v>
      </c>
      <c r="G213" s="470"/>
      <c r="H213" s="470"/>
      <c r="I213" s="470"/>
      <c r="J213" s="470"/>
      <c r="K213" s="470"/>
      <c r="L213" s="470"/>
      <c r="M213" s="470"/>
      <c r="N213" s="470"/>
      <c r="O213" s="470"/>
      <c r="P213" s="470"/>
      <c r="Q213" s="470"/>
      <c r="R213" s="470"/>
      <c r="S213" s="614"/>
      <c r="T213" s="614"/>
      <c r="U213" s="614"/>
      <c r="V213" s="614"/>
      <c r="W213" s="614"/>
      <c r="X213" s="614"/>
      <c r="Y213" s="614"/>
      <c r="Z213" s="614"/>
      <c r="AA213" s="614"/>
      <c r="AB213" s="614"/>
      <c r="AC213" s="614"/>
      <c r="AD213" s="614"/>
    </row>
    <row r="214" spans="2:30" s="2" customFormat="1">
      <c r="B214" s="6"/>
      <c r="C214" s="6"/>
      <c r="D214" s="6"/>
      <c r="E214" s="6"/>
      <c r="S214" s="608"/>
      <c r="T214" s="608"/>
      <c r="U214" s="608"/>
      <c r="V214" s="608"/>
      <c r="W214" s="608"/>
      <c r="X214" s="608"/>
      <c r="Y214" s="608"/>
      <c r="Z214" s="608"/>
      <c r="AA214" s="608"/>
      <c r="AB214" s="608"/>
      <c r="AC214" s="608"/>
      <c r="AD214" s="608"/>
    </row>
    <row r="215" spans="2:30" s="2" customFormat="1">
      <c r="B215" s="6"/>
      <c r="C215" s="6"/>
      <c r="D215" s="6"/>
      <c r="E215" s="6"/>
      <c r="S215" s="608"/>
      <c r="T215" s="608"/>
      <c r="U215" s="608"/>
      <c r="V215" s="608"/>
      <c r="W215" s="608"/>
      <c r="X215" s="608"/>
      <c r="Y215" s="608"/>
      <c r="Z215" s="608"/>
      <c r="AA215" s="608"/>
      <c r="AB215" s="608"/>
      <c r="AC215" s="608"/>
      <c r="AD215" s="608"/>
    </row>
    <row r="216" spans="2:30" s="2" customFormat="1">
      <c r="B216" s="6"/>
      <c r="C216" s="6"/>
      <c r="D216" s="6"/>
      <c r="E216" s="6"/>
      <c r="S216" s="608"/>
      <c r="T216" s="608"/>
      <c r="U216" s="608"/>
      <c r="V216" s="608"/>
      <c r="W216" s="608"/>
      <c r="X216" s="608"/>
      <c r="Y216" s="608"/>
      <c r="Z216" s="608"/>
      <c r="AA216" s="608"/>
      <c r="AB216" s="608"/>
      <c r="AC216" s="608"/>
      <c r="AD216" s="608"/>
    </row>
    <row r="217" spans="2:30" s="2" customFormat="1">
      <c r="B217" s="6"/>
      <c r="C217" s="6"/>
      <c r="D217" s="6"/>
      <c r="E217" s="6"/>
      <c r="S217" s="608"/>
      <c r="T217" s="608"/>
      <c r="U217" s="608"/>
      <c r="V217" s="608"/>
      <c r="W217" s="608"/>
      <c r="X217" s="608"/>
      <c r="Y217" s="608"/>
      <c r="Z217" s="608"/>
      <c r="AA217" s="608"/>
      <c r="AB217" s="608"/>
      <c r="AC217" s="608"/>
      <c r="AD217" s="608"/>
    </row>
    <row r="218" spans="2:30" s="2" customFormat="1">
      <c r="B218" s="6"/>
      <c r="C218" s="6"/>
      <c r="D218" s="6"/>
      <c r="E218" s="6"/>
      <c r="S218" s="608"/>
      <c r="T218" s="608"/>
      <c r="U218" s="608"/>
      <c r="V218" s="608"/>
      <c r="W218" s="608"/>
      <c r="X218" s="608"/>
      <c r="Y218" s="608"/>
      <c r="Z218" s="608"/>
      <c r="AA218" s="608"/>
      <c r="AB218" s="608"/>
      <c r="AC218" s="608"/>
      <c r="AD218" s="608"/>
    </row>
    <row r="219" spans="2:30" s="2" customFormat="1">
      <c r="B219" s="6"/>
      <c r="C219" s="6"/>
      <c r="D219" s="6"/>
      <c r="E219" s="6"/>
      <c r="S219" s="608"/>
      <c r="T219" s="608"/>
      <c r="U219" s="608"/>
      <c r="V219" s="608"/>
      <c r="W219" s="608"/>
      <c r="X219" s="608"/>
      <c r="Y219" s="608"/>
      <c r="Z219" s="608"/>
      <c r="AA219" s="608"/>
      <c r="AB219" s="608"/>
      <c r="AC219" s="608"/>
      <c r="AD219" s="608"/>
    </row>
    <row r="220" spans="2:30" s="2" customFormat="1">
      <c r="B220" s="6"/>
      <c r="C220" s="6"/>
      <c r="D220" s="6"/>
      <c r="E220" s="6"/>
      <c r="S220" s="608"/>
      <c r="T220" s="608"/>
      <c r="U220" s="608"/>
      <c r="V220" s="608"/>
      <c r="W220" s="608"/>
      <c r="X220" s="608"/>
      <c r="Y220" s="608"/>
      <c r="Z220" s="608"/>
      <c r="AA220" s="608"/>
      <c r="AB220" s="608"/>
      <c r="AC220" s="608"/>
      <c r="AD220" s="608"/>
    </row>
    <row r="221" spans="2:30" s="2" customFormat="1">
      <c r="B221" s="6"/>
      <c r="C221" s="6"/>
      <c r="D221" s="6"/>
      <c r="E221" s="6"/>
      <c r="S221" s="608"/>
      <c r="T221" s="608"/>
      <c r="U221" s="608"/>
      <c r="V221" s="608"/>
      <c r="W221" s="608"/>
      <c r="X221" s="608"/>
      <c r="Y221" s="608"/>
      <c r="Z221" s="608"/>
      <c r="AA221" s="608"/>
      <c r="AB221" s="608"/>
      <c r="AC221" s="608"/>
      <c r="AD221" s="608"/>
    </row>
    <row r="222" spans="2:30" s="2" customFormat="1">
      <c r="B222" s="6"/>
      <c r="C222" s="6"/>
      <c r="D222" s="6"/>
      <c r="E222" s="6"/>
      <c r="S222" s="608"/>
      <c r="T222" s="608"/>
      <c r="U222" s="608"/>
      <c r="V222" s="608"/>
      <c r="W222" s="608"/>
      <c r="X222" s="608"/>
      <c r="Y222" s="608"/>
      <c r="Z222" s="608"/>
      <c r="AA222" s="608"/>
      <c r="AB222" s="608"/>
      <c r="AC222" s="608"/>
      <c r="AD222" s="608"/>
    </row>
    <row r="223" spans="2:30" s="2" customFormat="1">
      <c r="B223" s="6"/>
      <c r="C223" s="6"/>
      <c r="D223" s="6"/>
      <c r="E223" s="6"/>
      <c r="S223" s="608"/>
      <c r="T223" s="608"/>
      <c r="U223" s="608"/>
      <c r="V223" s="608"/>
      <c r="W223" s="608"/>
      <c r="X223" s="608"/>
      <c r="Y223" s="608"/>
      <c r="Z223" s="608"/>
      <c r="AA223" s="608"/>
      <c r="AB223" s="608"/>
      <c r="AC223" s="608"/>
      <c r="AD223" s="608"/>
    </row>
    <row r="224" spans="2:30" s="2" customFormat="1">
      <c r="B224" s="6"/>
      <c r="C224" s="6"/>
      <c r="D224" s="6"/>
      <c r="E224" s="6"/>
      <c r="S224" s="608"/>
      <c r="T224" s="608"/>
      <c r="U224" s="608"/>
      <c r="V224" s="608"/>
      <c r="W224" s="608"/>
      <c r="X224" s="608"/>
      <c r="Y224" s="608"/>
      <c r="Z224" s="608"/>
      <c r="AA224" s="608"/>
      <c r="AB224" s="608"/>
      <c r="AC224" s="608"/>
      <c r="AD224" s="608"/>
    </row>
    <row r="225" spans="1:31" s="2" customFormat="1">
      <c r="B225" s="6"/>
      <c r="C225" s="6"/>
      <c r="D225" s="6"/>
      <c r="E225" s="6"/>
      <c r="S225" s="608"/>
      <c r="T225" s="608"/>
      <c r="U225" s="608"/>
      <c r="V225" s="608"/>
      <c r="W225" s="608"/>
      <c r="X225" s="608"/>
      <c r="Y225" s="608"/>
      <c r="Z225" s="608"/>
      <c r="AA225" s="608"/>
      <c r="AB225" s="608"/>
      <c r="AC225" s="608"/>
      <c r="AD225" s="608"/>
    </row>
    <row r="226" spans="1:31" s="2" customFormat="1">
      <c r="B226" s="6"/>
      <c r="C226" s="6"/>
      <c r="D226" s="6"/>
      <c r="E226" s="6"/>
      <c r="S226" s="608"/>
      <c r="T226" s="608"/>
      <c r="U226" s="608"/>
      <c r="V226" s="608"/>
      <c r="W226" s="608"/>
      <c r="X226" s="608"/>
      <c r="Y226" s="608"/>
      <c r="Z226" s="608"/>
      <c r="AA226" s="608"/>
      <c r="AB226" s="608"/>
      <c r="AC226" s="608"/>
      <c r="AD226" s="608"/>
    </row>
    <row r="227" spans="1:31" s="2" customFormat="1">
      <c r="B227" s="6"/>
      <c r="C227" s="6"/>
      <c r="D227" s="6"/>
      <c r="E227" s="6"/>
      <c r="S227" s="608"/>
      <c r="T227" s="608"/>
      <c r="U227" s="608"/>
      <c r="V227" s="608"/>
      <c r="W227" s="608"/>
      <c r="X227" s="608"/>
      <c r="Y227" s="608"/>
      <c r="Z227" s="608"/>
      <c r="AA227" s="608"/>
      <c r="AB227" s="608"/>
      <c r="AC227" s="608"/>
      <c r="AD227" s="608"/>
    </row>
    <row r="228" spans="1:31" s="2" customFormat="1">
      <c r="B228" s="6"/>
      <c r="C228" s="6"/>
      <c r="D228" s="6"/>
      <c r="E228" s="6"/>
      <c r="S228" s="608"/>
      <c r="T228" s="608"/>
      <c r="U228" s="608"/>
      <c r="V228" s="608"/>
      <c r="W228" s="608"/>
      <c r="X228" s="608"/>
      <c r="Y228" s="608"/>
      <c r="Z228" s="608"/>
      <c r="AA228" s="608"/>
      <c r="AB228" s="608"/>
      <c r="AC228" s="608"/>
      <c r="AD228" s="608"/>
    </row>
    <row r="229" spans="1:31" s="2" customFormat="1">
      <c r="B229" s="6"/>
      <c r="C229" s="6"/>
      <c r="D229" s="6"/>
      <c r="E229" s="6"/>
      <c r="S229" s="608"/>
      <c r="T229" s="608"/>
      <c r="U229" s="608"/>
      <c r="V229" s="608"/>
      <c r="W229" s="608"/>
      <c r="X229" s="608"/>
      <c r="Y229" s="608"/>
      <c r="Z229" s="608"/>
      <c r="AA229" s="608"/>
      <c r="AB229" s="608"/>
      <c r="AC229" s="608"/>
      <c r="AD229" s="608"/>
    </row>
    <row r="230" spans="1:31" s="2" customFormat="1">
      <c r="B230" s="6"/>
      <c r="C230" s="6"/>
      <c r="D230" s="6"/>
      <c r="E230" s="6"/>
      <c r="S230" s="608"/>
      <c r="T230" s="608"/>
      <c r="U230" s="608"/>
      <c r="V230" s="608"/>
      <c r="W230" s="608"/>
      <c r="X230" s="608"/>
      <c r="Y230" s="608"/>
      <c r="Z230" s="608"/>
      <c r="AA230" s="608"/>
      <c r="AB230" s="608"/>
      <c r="AC230" s="608"/>
      <c r="AD230" s="608"/>
    </row>
    <row r="231" spans="1:31" s="2" customFormat="1">
      <c r="B231" s="6"/>
      <c r="C231" s="6"/>
      <c r="D231" s="6"/>
      <c r="E231" s="6"/>
      <c r="S231" s="608"/>
      <c r="T231" s="608"/>
      <c r="U231" s="608"/>
      <c r="V231" s="608"/>
      <c r="W231" s="608"/>
      <c r="X231" s="608"/>
      <c r="Y231" s="608"/>
      <c r="Z231" s="608"/>
      <c r="AA231" s="608"/>
      <c r="AB231" s="608"/>
      <c r="AC231" s="608"/>
      <c r="AD231" s="608"/>
    </row>
    <row r="232" spans="1:31" s="2" customFormat="1">
      <c r="B232" s="6"/>
      <c r="C232" s="6"/>
      <c r="D232" s="6"/>
      <c r="E232" s="6"/>
      <c r="S232" s="608"/>
      <c r="T232" s="608"/>
      <c r="U232" s="608"/>
      <c r="V232" s="608"/>
      <c r="W232" s="608"/>
      <c r="X232" s="608"/>
      <c r="Y232" s="608"/>
      <c r="Z232" s="608"/>
      <c r="AA232" s="608"/>
      <c r="AB232" s="608"/>
      <c r="AC232" s="608"/>
      <c r="AD232" s="608"/>
    </row>
    <row r="233" spans="1:31" s="2" customFormat="1">
      <c r="A233" s="25"/>
      <c r="B233" s="24"/>
      <c r="C233" s="24"/>
      <c r="D233" s="24"/>
      <c r="E233" s="24"/>
      <c r="F233" s="25"/>
      <c r="G233" s="25"/>
      <c r="H233" s="25"/>
      <c r="I233" s="25"/>
      <c r="J233" s="25"/>
      <c r="K233" s="25"/>
      <c r="L233" s="25"/>
      <c r="M233" s="25"/>
      <c r="N233" s="25"/>
      <c r="O233" s="25"/>
      <c r="P233" s="25"/>
      <c r="Q233" s="25"/>
      <c r="R233" s="25"/>
      <c r="S233" s="612"/>
      <c r="T233" s="612"/>
      <c r="U233" s="612"/>
      <c r="V233" s="612"/>
      <c r="W233" s="612"/>
      <c r="X233" s="612"/>
      <c r="Y233" s="612"/>
      <c r="Z233" s="612"/>
      <c r="AA233" s="612"/>
      <c r="AB233" s="612"/>
      <c r="AC233" s="612"/>
      <c r="AD233" s="612"/>
      <c r="AE233" s="25"/>
    </row>
    <row r="234" spans="1:31" s="2" customFormat="1">
      <c r="A234" s="25"/>
      <c r="B234" s="24"/>
      <c r="C234" s="24"/>
      <c r="D234" s="24"/>
      <c r="E234" s="24"/>
      <c r="F234" s="25"/>
      <c r="G234" s="25"/>
      <c r="H234" s="25"/>
      <c r="I234" s="25"/>
      <c r="J234" s="25"/>
      <c r="K234" s="25"/>
      <c r="L234" s="25"/>
      <c r="M234" s="25"/>
      <c r="N234" s="25"/>
      <c r="O234" s="25"/>
      <c r="P234" s="25"/>
      <c r="Q234" s="25"/>
      <c r="R234" s="25"/>
      <c r="S234" s="612"/>
      <c r="T234" s="612"/>
      <c r="U234" s="612"/>
      <c r="V234" s="612"/>
      <c r="W234" s="612"/>
      <c r="X234" s="612"/>
      <c r="Y234" s="612"/>
      <c r="Z234" s="612"/>
      <c r="AA234" s="612"/>
      <c r="AB234" s="612"/>
      <c r="AC234" s="612"/>
      <c r="AD234" s="612"/>
      <c r="AE234" s="25"/>
    </row>
    <row r="235" spans="1:31" s="2" customFormat="1">
      <c r="A235" s="25"/>
      <c r="B235" s="24"/>
      <c r="C235" s="24"/>
      <c r="D235" s="24"/>
      <c r="E235" s="24"/>
      <c r="F235" s="25"/>
      <c r="G235" s="25"/>
      <c r="H235" s="25"/>
      <c r="I235" s="25"/>
      <c r="J235" s="25"/>
      <c r="K235" s="25"/>
      <c r="L235" s="25"/>
      <c r="M235" s="25"/>
      <c r="N235" s="25"/>
      <c r="O235" s="25"/>
      <c r="P235" s="25"/>
      <c r="Q235" s="25"/>
      <c r="R235" s="25"/>
      <c r="S235" s="612"/>
      <c r="T235" s="612"/>
      <c r="U235" s="612"/>
      <c r="V235" s="612"/>
      <c r="W235" s="612"/>
      <c r="X235" s="612"/>
      <c r="Y235" s="612"/>
      <c r="Z235" s="612"/>
      <c r="AA235" s="612"/>
      <c r="AB235" s="612"/>
      <c r="AC235" s="612"/>
      <c r="AD235" s="612"/>
      <c r="AE235" s="25"/>
    </row>
    <row r="236" spans="1:31" s="2" customFormat="1">
      <c r="A236" s="25"/>
      <c r="B236" s="24"/>
      <c r="C236" s="24"/>
      <c r="D236" s="24"/>
      <c r="E236" s="24"/>
      <c r="F236" s="25"/>
      <c r="G236" s="25"/>
      <c r="H236" s="25"/>
      <c r="I236" s="25"/>
      <c r="J236" s="25"/>
      <c r="K236" s="25"/>
      <c r="L236" s="25"/>
      <c r="M236" s="25"/>
      <c r="N236" s="25"/>
      <c r="O236" s="25"/>
      <c r="P236" s="25"/>
      <c r="Q236" s="25"/>
      <c r="R236" s="25"/>
      <c r="S236" s="612"/>
      <c r="T236" s="612"/>
      <c r="U236" s="612"/>
      <c r="V236" s="612"/>
      <c r="W236" s="612"/>
      <c r="X236" s="612"/>
      <c r="Y236" s="612"/>
      <c r="Z236" s="612"/>
      <c r="AA236" s="612"/>
      <c r="AB236" s="612"/>
      <c r="AC236" s="612"/>
      <c r="AD236" s="612"/>
      <c r="AE236" s="25"/>
    </row>
    <row r="237" spans="1:31" s="2" customFormat="1">
      <c r="A237" s="25"/>
      <c r="B237" s="24"/>
      <c r="C237" s="24"/>
      <c r="D237" s="24"/>
      <c r="E237" s="24"/>
      <c r="F237" s="25"/>
      <c r="G237" s="25"/>
      <c r="H237" s="25"/>
      <c r="I237" s="25"/>
      <c r="J237" s="25"/>
      <c r="K237" s="25"/>
      <c r="L237" s="25"/>
      <c r="M237" s="25"/>
      <c r="N237" s="25"/>
      <c r="O237" s="25"/>
      <c r="P237" s="25"/>
      <c r="Q237" s="25"/>
      <c r="R237" s="25"/>
      <c r="S237" s="612"/>
      <c r="T237" s="612"/>
      <c r="U237" s="612"/>
      <c r="V237" s="612"/>
      <c r="W237" s="612"/>
      <c r="X237" s="612"/>
      <c r="Y237" s="612"/>
      <c r="Z237" s="612"/>
      <c r="AA237" s="612"/>
      <c r="AB237" s="612"/>
      <c r="AC237" s="612"/>
      <c r="AD237" s="612"/>
      <c r="AE237" s="25"/>
    </row>
    <row r="238" spans="1:31" s="2" customFormat="1">
      <c r="A238" s="25"/>
      <c r="B238" s="24"/>
      <c r="C238" s="24"/>
      <c r="D238" s="24"/>
      <c r="E238" s="24"/>
      <c r="F238" s="25"/>
      <c r="G238" s="25"/>
      <c r="H238" s="25"/>
      <c r="I238" s="25"/>
      <c r="J238" s="25"/>
      <c r="K238" s="25"/>
      <c r="L238" s="25"/>
      <c r="M238" s="25"/>
      <c r="N238" s="25"/>
      <c r="O238" s="25"/>
      <c r="P238" s="25"/>
      <c r="Q238" s="25"/>
      <c r="R238" s="25"/>
      <c r="S238" s="612"/>
      <c r="T238" s="612"/>
      <c r="U238" s="612"/>
      <c r="V238" s="612"/>
      <c r="W238" s="612"/>
      <c r="X238" s="612"/>
      <c r="Y238" s="612"/>
      <c r="Z238" s="612"/>
      <c r="AA238" s="612"/>
      <c r="AB238" s="612"/>
      <c r="AC238" s="612"/>
      <c r="AD238" s="612"/>
      <c r="AE238" s="25"/>
    </row>
    <row r="239" spans="1:31" s="2" customFormat="1">
      <c r="A239" s="25"/>
      <c r="B239" s="24"/>
      <c r="C239" s="24"/>
      <c r="D239" s="24"/>
      <c r="E239" s="24"/>
      <c r="F239" s="25"/>
      <c r="G239" s="25"/>
      <c r="H239" s="25"/>
      <c r="I239" s="25"/>
      <c r="J239" s="25"/>
      <c r="K239" s="25"/>
      <c r="L239" s="25"/>
      <c r="M239" s="25"/>
      <c r="N239" s="25"/>
      <c r="O239" s="25"/>
      <c r="P239" s="25"/>
      <c r="Q239" s="25"/>
      <c r="R239" s="25"/>
      <c r="S239" s="612"/>
      <c r="T239" s="612"/>
      <c r="U239" s="612"/>
      <c r="V239" s="612"/>
      <c r="W239" s="612"/>
      <c r="X239" s="612"/>
      <c r="Y239" s="612"/>
      <c r="Z239" s="612"/>
      <c r="AA239" s="612"/>
      <c r="AB239" s="612"/>
      <c r="AC239" s="612"/>
      <c r="AD239" s="612"/>
      <c r="AE239" s="25"/>
    </row>
    <row r="240" spans="1:31" s="2" customFormat="1">
      <c r="A240" s="25"/>
      <c r="B240" s="24"/>
      <c r="C240" s="24"/>
      <c r="D240" s="24"/>
      <c r="E240" s="24"/>
      <c r="F240" s="25"/>
      <c r="G240" s="25"/>
      <c r="H240" s="25"/>
      <c r="I240" s="25"/>
      <c r="J240" s="25"/>
      <c r="K240" s="25"/>
      <c r="L240" s="25"/>
      <c r="M240" s="25"/>
      <c r="N240" s="25"/>
      <c r="O240" s="25"/>
      <c r="P240" s="25"/>
      <c r="Q240" s="25"/>
      <c r="R240" s="25"/>
      <c r="S240" s="612"/>
      <c r="T240" s="612"/>
      <c r="U240" s="612"/>
      <c r="V240" s="612"/>
      <c r="W240" s="612"/>
      <c r="X240" s="612"/>
      <c r="Y240" s="612"/>
      <c r="Z240" s="612"/>
      <c r="AA240" s="612"/>
      <c r="AB240" s="612"/>
      <c r="AC240" s="612"/>
      <c r="AD240" s="612"/>
      <c r="AE240" s="25"/>
    </row>
    <row r="241" spans="1:31" s="2" customFormat="1">
      <c r="A241" s="25"/>
      <c r="B241" s="24"/>
      <c r="C241" s="24"/>
      <c r="D241" s="24"/>
      <c r="E241" s="24"/>
      <c r="F241" s="25"/>
      <c r="G241" s="25"/>
      <c r="H241" s="25"/>
      <c r="I241" s="25"/>
      <c r="J241" s="25"/>
      <c r="K241" s="25"/>
      <c r="L241" s="25"/>
      <c r="M241" s="25"/>
      <c r="N241" s="25"/>
      <c r="O241" s="25"/>
      <c r="P241" s="25"/>
      <c r="Q241" s="25"/>
      <c r="R241" s="25"/>
      <c r="S241" s="612"/>
      <c r="T241" s="612"/>
      <c r="U241" s="612"/>
      <c r="V241" s="612"/>
      <c r="W241" s="612"/>
      <c r="X241" s="612"/>
      <c r="Y241" s="612"/>
      <c r="Z241" s="612"/>
      <c r="AA241" s="612"/>
      <c r="AB241" s="612"/>
      <c r="AC241" s="612"/>
      <c r="AD241" s="612"/>
      <c r="AE241" s="25"/>
    </row>
    <row r="242" spans="1:31" s="2" customFormat="1">
      <c r="A242" s="25"/>
      <c r="B242" s="24"/>
      <c r="C242" s="24"/>
      <c r="D242" s="24"/>
      <c r="E242" s="24"/>
      <c r="F242" s="25"/>
      <c r="G242" s="25"/>
      <c r="H242" s="25"/>
      <c r="I242" s="25"/>
      <c r="J242" s="25"/>
      <c r="K242" s="25"/>
      <c r="L242" s="25"/>
      <c r="M242" s="25"/>
      <c r="N242" s="25"/>
      <c r="O242" s="25"/>
      <c r="P242" s="25"/>
      <c r="Q242" s="25"/>
      <c r="R242" s="25"/>
      <c r="S242" s="612"/>
      <c r="T242" s="612"/>
      <c r="U242" s="612"/>
      <c r="V242" s="612"/>
      <c r="W242" s="612"/>
      <c r="X242" s="612"/>
      <c r="Y242" s="612"/>
      <c r="Z242" s="612"/>
      <c r="AA242" s="612"/>
      <c r="AB242" s="612"/>
      <c r="AC242" s="612"/>
      <c r="AD242" s="612"/>
      <c r="AE242" s="25"/>
    </row>
    <row r="243" spans="1:31" s="2" customFormat="1">
      <c r="A243" s="25"/>
      <c r="B243" s="24"/>
      <c r="C243" s="24"/>
      <c r="D243" s="24"/>
      <c r="E243" s="24"/>
      <c r="F243" s="25"/>
      <c r="G243" s="25"/>
      <c r="H243" s="25"/>
      <c r="I243" s="25"/>
      <c r="J243" s="25"/>
      <c r="K243" s="25"/>
      <c r="L243" s="25"/>
      <c r="M243" s="25"/>
      <c r="N243" s="25"/>
      <c r="O243" s="25"/>
      <c r="P243" s="25"/>
      <c r="Q243" s="25"/>
      <c r="R243" s="25"/>
      <c r="S243" s="612"/>
      <c r="T243" s="612"/>
      <c r="U243" s="612"/>
      <c r="V243" s="612"/>
      <c r="W243" s="612"/>
      <c r="X243" s="612"/>
      <c r="Y243" s="612"/>
      <c r="Z243" s="612"/>
      <c r="AA243" s="612"/>
      <c r="AB243" s="612"/>
      <c r="AC243" s="612"/>
      <c r="AD243" s="612"/>
      <c r="AE243" s="25"/>
    </row>
    <row r="244" spans="1:31" s="2" customFormat="1">
      <c r="A244" s="25"/>
      <c r="B244" s="24"/>
      <c r="C244" s="24"/>
      <c r="D244" s="24"/>
      <c r="E244" s="24"/>
      <c r="F244" s="25"/>
      <c r="G244" s="25"/>
      <c r="H244" s="25"/>
      <c r="I244" s="25"/>
      <c r="J244" s="25"/>
      <c r="K244" s="25"/>
      <c r="L244" s="25"/>
      <c r="M244" s="25"/>
      <c r="N244" s="25"/>
      <c r="O244" s="25"/>
      <c r="P244" s="25"/>
      <c r="Q244" s="25"/>
      <c r="R244" s="25"/>
      <c r="S244" s="612"/>
      <c r="T244" s="612"/>
      <c r="U244" s="612"/>
      <c r="V244" s="612"/>
      <c r="W244" s="612"/>
      <c r="X244" s="612"/>
      <c r="Y244" s="612"/>
      <c r="Z244" s="612"/>
      <c r="AA244" s="612"/>
      <c r="AB244" s="612"/>
      <c r="AC244" s="612"/>
      <c r="AD244" s="612"/>
      <c r="AE244" s="25"/>
    </row>
    <row r="245" spans="1:31" s="2" customFormat="1">
      <c r="A245" s="25"/>
      <c r="B245" s="24"/>
      <c r="C245" s="24"/>
      <c r="D245" s="24"/>
      <c r="E245" s="24"/>
      <c r="F245" s="25"/>
      <c r="G245" s="25"/>
      <c r="H245" s="25"/>
      <c r="I245" s="25"/>
      <c r="J245" s="25"/>
      <c r="K245" s="25"/>
      <c r="L245" s="25"/>
      <c r="M245" s="25"/>
      <c r="N245" s="25"/>
      <c r="O245" s="25"/>
      <c r="P245" s="25"/>
      <c r="Q245" s="25"/>
      <c r="R245" s="25"/>
      <c r="S245" s="612"/>
      <c r="T245" s="612"/>
      <c r="U245" s="612"/>
      <c r="V245" s="612"/>
      <c r="W245" s="612"/>
      <c r="X245" s="612"/>
      <c r="Y245" s="612"/>
      <c r="Z245" s="612"/>
      <c r="AA245" s="612"/>
      <c r="AB245" s="612"/>
      <c r="AC245" s="612"/>
      <c r="AD245" s="612"/>
      <c r="AE245" s="25"/>
    </row>
    <row r="246" spans="1:31" s="2" customFormat="1">
      <c r="A246" s="25"/>
      <c r="B246" s="24"/>
      <c r="C246" s="24"/>
      <c r="D246" s="24"/>
      <c r="E246" s="24"/>
      <c r="F246" s="25"/>
      <c r="G246" s="25"/>
      <c r="H246" s="25"/>
      <c r="I246" s="25"/>
      <c r="J246" s="25"/>
      <c r="K246" s="25"/>
      <c r="L246" s="25"/>
      <c r="M246" s="25"/>
      <c r="N246" s="25"/>
      <c r="O246" s="25"/>
      <c r="P246" s="25"/>
      <c r="Q246" s="25"/>
      <c r="R246" s="25"/>
      <c r="S246" s="612"/>
      <c r="T246" s="612"/>
      <c r="U246" s="612"/>
      <c r="V246" s="612"/>
      <c r="W246" s="612"/>
      <c r="X246" s="612"/>
      <c r="Y246" s="612"/>
      <c r="Z246" s="612"/>
      <c r="AA246" s="612"/>
      <c r="AB246" s="612"/>
      <c r="AC246" s="612"/>
      <c r="AD246" s="612"/>
      <c r="AE246" s="25"/>
    </row>
    <row r="247" spans="1:31" s="2" customFormat="1">
      <c r="A247" s="25"/>
      <c r="B247" s="24"/>
      <c r="C247" s="24"/>
      <c r="D247" s="24"/>
      <c r="E247" s="24"/>
      <c r="F247" s="25"/>
      <c r="G247" s="25"/>
      <c r="H247" s="25"/>
      <c r="I247" s="25"/>
      <c r="J247" s="25"/>
      <c r="K247" s="25"/>
      <c r="L247" s="25"/>
      <c r="M247" s="25"/>
      <c r="N247" s="25"/>
      <c r="O247" s="25"/>
      <c r="P247" s="25"/>
      <c r="Q247" s="25"/>
      <c r="R247" s="25"/>
      <c r="S247" s="612"/>
      <c r="T247" s="612"/>
      <c r="U247" s="612"/>
      <c r="V247" s="612"/>
      <c r="W247" s="612"/>
      <c r="X247" s="612"/>
      <c r="Y247" s="612"/>
      <c r="Z247" s="612"/>
      <c r="AA247" s="612"/>
      <c r="AB247" s="612"/>
      <c r="AC247" s="612"/>
      <c r="AD247" s="612"/>
      <c r="AE247" s="25"/>
    </row>
    <row r="248" spans="1:31" s="2" customFormat="1">
      <c r="A248" s="25"/>
      <c r="B248" s="24"/>
      <c r="C248" s="24"/>
      <c r="D248" s="24"/>
      <c r="E248" s="24"/>
      <c r="F248" s="25"/>
      <c r="G248" s="25"/>
      <c r="H248" s="25"/>
      <c r="I248" s="25"/>
      <c r="J248" s="25"/>
      <c r="K248" s="25"/>
      <c r="L248" s="25"/>
      <c r="M248" s="25"/>
      <c r="N248" s="25"/>
      <c r="O248" s="25"/>
      <c r="P248" s="25"/>
      <c r="Q248" s="25"/>
      <c r="R248" s="25"/>
      <c r="S248" s="612"/>
      <c r="T248" s="612"/>
      <c r="U248" s="612"/>
      <c r="V248" s="612"/>
      <c r="W248" s="612"/>
      <c r="X248" s="612"/>
      <c r="Y248" s="612"/>
      <c r="Z248" s="612"/>
      <c r="AA248" s="612"/>
      <c r="AB248" s="612"/>
      <c r="AC248" s="612"/>
      <c r="AD248" s="612"/>
      <c r="AE248" s="25"/>
    </row>
    <row r="249" spans="1:31" s="2" customFormat="1">
      <c r="A249" s="25"/>
      <c r="B249" s="24"/>
      <c r="C249" s="24"/>
      <c r="D249" s="24"/>
      <c r="E249" s="24"/>
      <c r="F249" s="25"/>
      <c r="G249" s="25"/>
      <c r="H249" s="25"/>
      <c r="I249" s="25"/>
      <c r="J249" s="25"/>
      <c r="K249" s="25"/>
      <c r="L249" s="25"/>
      <c r="M249" s="25"/>
      <c r="N249" s="25"/>
      <c r="O249" s="25"/>
      <c r="P249" s="25"/>
      <c r="Q249" s="25"/>
      <c r="R249" s="25"/>
      <c r="S249" s="612"/>
      <c r="T249" s="612"/>
      <c r="U249" s="612"/>
      <c r="V249" s="612"/>
      <c r="W249" s="612"/>
      <c r="X249" s="612"/>
      <c r="Y249" s="612"/>
      <c r="Z249" s="612"/>
      <c r="AA249" s="612"/>
      <c r="AB249" s="612"/>
      <c r="AC249" s="612"/>
      <c r="AD249" s="612"/>
      <c r="AE249" s="25"/>
    </row>
    <row r="250" spans="1:31" s="2" customFormat="1">
      <c r="A250" s="25"/>
      <c r="B250" s="24"/>
      <c r="C250" s="24"/>
      <c r="D250" s="24"/>
      <c r="E250" s="24"/>
      <c r="F250" s="25"/>
      <c r="G250" s="25"/>
      <c r="H250" s="25"/>
      <c r="I250" s="25"/>
      <c r="J250" s="25"/>
      <c r="K250" s="25"/>
      <c r="L250" s="25"/>
      <c r="M250" s="25"/>
      <c r="N250" s="25"/>
      <c r="O250" s="25"/>
      <c r="P250" s="25"/>
      <c r="Q250" s="25"/>
      <c r="R250" s="25"/>
      <c r="S250" s="612"/>
      <c r="T250" s="612"/>
      <c r="U250" s="612"/>
      <c r="V250" s="612"/>
      <c r="W250" s="612"/>
      <c r="X250" s="612"/>
      <c r="Y250" s="612"/>
      <c r="Z250" s="612"/>
      <c r="AA250" s="612"/>
      <c r="AB250" s="612"/>
      <c r="AC250" s="612"/>
      <c r="AD250" s="612"/>
      <c r="AE250" s="25"/>
    </row>
    <row r="251" spans="1:31" s="2" customFormat="1">
      <c r="A251" s="25"/>
      <c r="B251" s="24"/>
      <c r="C251" s="24"/>
      <c r="D251" s="24"/>
      <c r="E251" s="24"/>
      <c r="F251" s="25"/>
      <c r="G251" s="25"/>
      <c r="H251" s="25"/>
      <c r="I251" s="25"/>
      <c r="J251" s="25"/>
      <c r="K251" s="25"/>
      <c r="L251" s="25"/>
      <c r="M251" s="25"/>
      <c r="N251" s="25"/>
      <c r="O251" s="25"/>
      <c r="P251" s="25"/>
      <c r="Q251" s="25"/>
      <c r="R251" s="25"/>
      <c r="S251" s="612"/>
      <c r="T251" s="612"/>
      <c r="U251" s="612"/>
      <c r="V251" s="612"/>
      <c r="W251" s="612"/>
      <c r="X251" s="612"/>
      <c r="Y251" s="612"/>
      <c r="Z251" s="612"/>
      <c r="AA251" s="612"/>
      <c r="AB251" s="612"/>
      <c r="AC251" s="612"/>
      <c r="AD251" s="612"/>
      <c r="AE251" s="25"/>
    </row>
    <row r="252" spans="1:31" s="2" customFormat="1">
      <c r="A252" s="25"/>
      <c r="B252" s="24"/>
      <c r="C252" s="24"/>
      <c r="D252" s="24"/>
      <c r="E252" s="24"/>
      <c r="F252" s="25"/>
      <c r="G252" s="25"/>
      <c r="H252" s="25"/>
      <c r="I252" s="25"/>
      <c r="J252" s="25"/>
      <c r="K252" s="25"/>
      <c r="L252" s="25"/>
      <c r="M252" s="25"/>
      <c r="N252" s="25"/>
      <c r="O252" s="25"/>
      <c r="P252" s="25"/>
      <c r="Q252" s="25"/>
      <c r="R252" s="25"/>
      <c r="S252" s="612"/>
      <c r="T252" s="612"/>
      <c r="U252" s="612"/>
      <c r="V252" s="612"/>
      <c r="W252" s="612"/>
      <c r="X252" s="612"/>
      <c r="Y252" s="612"/>
      <c r="Z252" s="612"/>
      <c r="AA252" s="612"/>
      <c r="AB252" s="612"/>
      <c r="AC252" s="612"/>
      <c r="AD252" s="612"/>
      <c r="AE252" s="25"/>
    </row>
    <row r="253" spans="1:31" s="2" customFormat="1">
      <c r="A253" s="25"/>
      <c r="B253" s="24"/>
      <c r="C253" s="24"/>
      <c r="D253" s="24"/>
      <c r="E253" s="24"/>
      <c r="F253" s="25"/>
      <c r="G253" s="25"/>
      <c r="H253" s="25"/>
      <c r="I253" s="25"/>
      <c r="J253" s="25"/>
      <c r="K253" s="25"/>
      <c r="L253" s="25"/>
      <c r="M253" s="25"/>
      <c r="N253" s="25"/>
      <c r="O253" s="25"/>
      <c r="P253" s="25"/>
      <c r="Q253" s="25"/>
      <c r="R253" s="25"/>
      <c r="S253" s="612"/>
      <c r="T253" s="612"/>
      <c r="U253" s="612"/>
      <c r="V253" s="612"/>
      <c r="W253" s="612"/>
      <c r="X253" s="612"/>
      <c r="Y253" s="612"/>
      <c r="Z253" s="612"/>
      <c r="AA253" s="612"/>
      <c r="AB253" s="612"/>
      <c r="AC253" s="612"/>
      <c r="AD253" s="612"/>
      <c r="AE253" s="25"/>
    </row>
    <row r="254" spans="1:31" s="2" customFormat="1">
      <c r="A254" s="25"/>
      <c r="B254" s="24"/>
      <c r="C254" s="24"/>
      <c r="D254" s="24"/>
      <c r="E254" s="24"/>
      <c r="F254" s="25"/>
      <c r="G254" s="25"/>
      <c r="H254" s="25"/>
      <c r="I254" s="25"/>
      <c r="J254" s="25"/>
      <c r="K254" s="25"/>
      <c r="L254" s="25"/>
      <c r="M254" s="25"/>
      <c r="N254" s="25"/>
      <c r="O254" s="25"/>
      <c r="P254" s="25"/>
      <c r="Q254" s="25"/>
      <c r="R254" s="25"/>
      <c r="S254" s="612"/>
      <c r="T254" s="612"/>
      <c r="U254" s="612"/>
      <c r="V254" s="612"/>
      <c r="W254" s="612"/>
      <c r="X254" s="612"/>
      <c r="Y254" s="612"/>
      <c r="Z254" s="612"/>
      <c r="AA254" s="612"/>
      <c r="AB254" s="612"/>
      <c r="AC254" s="612"/>
      <c r="AD254" s="612"/>
      <c r="AE254" s="25"/>
    </row>
    <row r="255" spans="1:31" s="2" customFormat="1">
      <c r="A255" s="25"/>
      <c r="B255" s="24"/>
      <c r="C255" s="24"/>
      <c r="D255" s="24"/>
      <c r="E255" s="24"/>
      <c r="F255" s="25"/>
      <c r="G255" s="25"/>
      <c r="H255" s="25"/>
      <c r="I255" s="25"/>
      <c r="J255" s="25"/>
      <c r="K255" s="25"/>
      <c r="L255" s="25"/>
      <c r="M255" s="25"/>
      <c r="N255" s="25"/>
      <c r="O255" s="25"/>
      <c r="P255" s="25"/>
      <c r="Q255" s="25"/>
      <c r="R255" s="25"/>
      <c r="S255" s="612"/>
      <c r="T255" s="612"/>
      <c r="U255" s="612"/>
      <c r="V255" s="612"/>
      <c r="W255" s="612"/>
      <c r="X255" s="612"/>
      <c r="Y255" s="612"/>
      <c r="Z255" s="612"/>
      <c r="AA255" s="612"/>
      <c r="AB255" s="612"/>
      <c r="AC255" s="612"/>
      <c r="AD255" s="612"/>
      <c r="AE255" s="25"/>
    </row>
    <row r="256" spans="1:31" s="2" customFormat="1">
      <c r="A256" s="25"/>
      <c r="B256" s="24"/>
      <c r="C256" s="24"/>
      <c r="D256" s="24"/>
      <c r="E256" s="24"/>
      <c r="F256" s="25"/>
      <c r="G256" s="25"/>
      <c r="H256" s="25"/>
      <c r="I256" s="25"/>
      <c r="J256" s="25"/>
      <c r="K256" s="25"/>
      <c r="L256" s="25"/>
      <c r="M256" s="25"/>
      <c r="N256" s="25"/>
      <c r="O256" s="25"/>
      <c r="P256" s="25"/>
      <c r="Q256" s="25"/>
      <c r="R256" s="25"/>
      <c r="S256" s="612"/>
      <c r="T256" s="612"/>
      <c r="U256" s="612"/>
      <c r="V256" s="612"/>
      <c r="W256" s="612"/>
      <c r="X256" s="612"/>
      <c r="Y256" s="612"/>
      <c r="Z256" s="612"/>
      <c r="AA256" s="612"/>
      <c r="AB256" s="612"/>
      <c r="AC256" s="612"/>
      <c r="AD256" s="612"/>
      <c r="AE256" s="25"/>
    </row>
    <row r="257" spans="1:31" s="2" customFormat="1">
      <c r="A257" s="25"/>
      <c r="B257" s="24"/>
      <c r="C257" s="24"/>
      <c r="D257" s="24"/>
      <c r="E257" s="24"/>
      <c r="F257" s="25"/>
      <c r="G257" s="25"/>
      <c r="H257" s="25"/>
      <c r="I257" s="25"/>
      <c r="J257" s="25"/>
      <c r="K257" s="25"/>
      <c r="L257" s="25"/>
      <c r="M257" s="25"/>
      <c r="N257" s="25"/>
      <c r="O257" s="25"/>
      <c r="P257" s="25"/>
      <c r="Q257" s="25"/>
      <c r="R257" s="25"/>
      <c r="S257" s="612"/>
      <c r="T257" s="612"/>
      <c r="U257" s="612"/>
      <c r="V257" s="612"/>
      <c r="W257" s="612"/>
      <c r="X257" s="612"/>
      <c r="Y257" s="612"/>
      <c r="Z257" s="612"/>
      <c r="AA257" s="612"/>
      <c r="AB257" s="612"/>
      <c r="AC257" s="612"/>
      <c r="AD257" s="612"/>
      <c r="AE257" s="25"/>
    </row>
    <row r="258" spans="1:31" s="2" customFormat="1">
      <c r="A258" s="25"/>
      <c r="B258" s="24"/>
      <c r="C258" s="24"/>
      <c r="D258" s="24"/>
      <c r="E258" s="24"/>
      <c r="F258" s="25"/>
      <c r="G258" s="25"/>
      <c r="H258" s="25"/>
      <c r="I258" s="25"/>
      <c r="J258" s="25"/>
      <c r="K258" s="25"/>
      <c r="L258" s="25"/>
      <c r="M258" s="25"/>
      <c r="N258" s="25"/>
      <c r="O258" s="25"/>
      <c r="P258" s="25"/>
      <c r="Q258" s="25"/>
      <c r="R258" s="25"/>
      <c r="S258" s="612"/>
      <c r="T258" s="612"/>
      <c r="U258" s="612"/>
      <c r="V258" s="612"/>
      <c r="W258" s="612"/>
      <c r="X258" s="612"/>
      <c r="Y258" s="612"/>
      <c r="Z258" s="612"/>
      <c r="AA258" s="612"/>
      <c r="AB258" s="612"/>
      <c r="AC258" s="612"/>
      <c r="AD258" s="612"/>
      <c r="AE258" s="25"/>
    </row>
    <row r="259" spans="1:31" s="2" customFormat="1">
      <c r="A259" s="25"/>
      <c r="B259" s="24"/>
      <c r="C259" s="24"/>
      <c r="D259" s="24"/>
      <c r="E259" s="24"/>
      <c r="F259" s="25"/>
      <c r="G259" s="25"/>
      <c r="H259" s="25"/>
      <c r="I259" s="25"/>
      <c r="J259" s="25"/>
      <c r="K259" s="25"/>
      <c r="L259" s="25"/>
      <c r="M259" s="25"/>
      <c r="N259" s="25"/>
      <c r="O259" s="25"/>
      <c r="P259" s="25"/>
      <c r="Q259" s="25"/>
      <c r="R259" s="25"/>
      <c r="S259" s="612"/>
      <c r="T259" s="612"/>
      <c r="U259" s="612"/>
      <c r="V259" s="612"/>
      <c r="W259" s="612"/>
      <c r="X259" s="612"/>
      <c r="Y259" s="612"/>
      <c r="Z259" s="612"/>
      <c r="AA259" s="612"/>
      <c r="AB259" s="612"/>
      <c r="AC259" s="612"/>
      <c r="AD259" s="612"/>
      <c r="AE259" s="25"/>
    </row>
    <row r="260" spans="1:31" s="2" customFormat="1">
      <c r="A260" s="25"/>
      <c r="B260" s="24"/>
      <c r="C260" s="24"/>
      <c r="D260" s="24"/>
      <c r="E260" s="24"/>
      <c r="F260" s="25"/>
      <c r="G260" s="25"/>
      <c r="H260" s="25"/>
      <c r="I260" s="25"/>
      <c r="J260" s="25"/>
      <c r="K260" s="25"/>
      <c r="L260" s="25"/>
      <c r="M260" s="25"/>
      <c r="N260" s="25"/>
      <c r="O260" s="25"/>
      <c r="P260" s="25"/>
      <c r="Q260" s="25"/>
      <c r="R260" s="25"/>
      <c r="S260" s="612"/>
      <c r="T260" s="612"/>
      <c r="U260" s="612"/>
      <c r="V260" s="612"/>
      <c r="W260" s="612"/>
      <c r="X260" s="612"/>
      <c r="Y260" s="612"/>
      <c r="Z260" s="612"/>
      <c r="AA260" s="612"/>
      <c r="AB260" s="612"/>
      <c r="AC260" s="612"/>
      <c r="AD260" s="612"/>
      <c r="AE260" s="25"/>
    </row>
    <row r="261" spans="1:31" s="2" customFormat="1">
      <c r="A261" s="25"/>
      <c r="B261" s="24"/>
      <c r="C261" s="24"/>
      <c r="D261" s="24"/>
      <c r="E261" s="24"/>
      <c r="F261" s="25"/>
      <c r="G261" s="25"/>
      <c r="H261" s="25"/>
      <c r="I261" s="25"/>
      <c r="J261" s="25"/>
      <c r="K261" s="25"/>
      <c r="L261" s="25"/>
      <c r="M261" s="25"/>
      <c r="N261" s="25"/>
      <c r="O261" s="25"/>
      <c r="P261" s="25"/>
      <c r="Q261" s="25"/>
      <c r="R261" s="25"/>
      <c r="S261" s="612"/>
      <c r="T261" s="612"/>
      <c r="U261" s="612"/>
      <c r="V261" s="612"/>
      <c r="W261" s="612"/>
      <c r="X261" s="612"/>
      <c r="Y261" s="612"/>
      <c r="Z261" s="612"/>
      <c r="AA261" s="612"/>
      <c r="AB261" s="612"/>
      <c r="AC261" s="612"/>
      <c r="AD261" s="612"/>
      <c r="AE261" s="25"/>
    </row>
    <row r="262" spans="1:31" s="2" customFormat="1">
      <c r="A262" s="25"/>
      <c r="B262" s="24"/>
      <c r="C262" s="24"/>
      <c r="D262" s="24"/>
      <c r="E262" s="24"/>
      <c r="F262" s="25"/>
      <c r="G262" s="25"/>
      <c r="H262" s="25"/>
      <c r="I262" s="25"/>
      <c r="J262" s="25"/>
      <c r="K262" s="25"/>
      <c r="L262" s="25"/>
      <c r="M262" s="25"/>
      <c r="N262" s="25"/>
      <c r="O262" s="25"/>
      <c r="P262" s="25"/>
      <c r="Q262" s="25"/>
      <c r="R262" s="25"/>
      <c r="S262" s="612"/>
      <c r="T262" s="612"/>
      <c r="U262" s="612"/>
      <c r="V262" s="612"/>
      <c r="W262" s="612"/>
      <c r="X262" s="612"/>
      <c r="Y262" s="612"/>
      <c r="Z262" s="612"/>
      <c r="AA262" s="612"/>
      <c r="AB262" s="612"/>
      <c r="AC262" s="612"/>
      <c r="AD262" s="612"/>
      <c r="AE262" s="25"/>
    </row>
    <row r="263" spans="1:31" s="2" customFormat="1">
      <c r="A263" s="25"/>
      <c r="B263" s="24"/>
      <c r="C263" s="24"/>
      <c r="D263" s="24"/>
      <c r="E263" s="24"/>
      <c r="F263" s="25"/>
      <c r="G263" s="25"/>
      <c r="H263" s="25"/>
      <c r="I263" s="25"/>
      <c r="J263" s="25"/>
      <c r="K263" s="25"/>
      <c r="L263" s="25"/>
      <c r="M263" s="25"/>
      <c r="N263" s="25"/>
      <c r="O263" s="25"/>
      <c r="P263" s="25"/>
      <c r="Q263" s="25"/>
      <c r="R263" s="25"/>
      <c r="S263" s="612"/>
      <c r="T263" s="612"/>
      <c r="U263" s="612"/>
      <c r="V263" s="612"/>
      <c r="W263" s="612"/>
      <c r="X263" s="612"/>
      <c r="Y263" s="612"/>
      <c r="Z263" s="612"/>
      <c r="AA263" s="612"/>
      <c r="AB263" s="612"/>
      <c r="AC263" s="612"/>
      <c r="AD263" s="612"/>
      <c r="AE263" s="25"/>
    </row>
    <row r="264" spans="1:31" s="2" customFormat="1">
      <c r="A264" s="25"/>
      <c r="B264" s="24"/>
      <c r="C264" s="24"/>
      <c r="D264" s="24"/>
      <c r="E264" s="24"/>
      <c r="F264" s="25"/>
      <c r="G264" s="25"/>
      <c r="H264" s="25"/>
      <c r="I264" s="25"/>
      <c r="J264" s="25"/>
      <c r="K264" s="25"/>
      <c r="L264" s="25"/>
      <c r="M264" s="25"/>
      <c r="N264" s="25"/>
      <c r="O264" s="25"/>
      <c r="P264" s="25"/>
      <c r="Q264" s="25"/>
      <c r="R264" s="25"/>
      <c r="S264" s="612"/>
      <c r="T264" s="612"/>
      <c r="U264" s="612"/>
      <c r="V264" s="612"/>
      <c r="W264" s="612"/>
      <c r="X264" s="612"/>
      <c r="Y264" s="612"/>
      <c r="Z264" s="612"/>
      <c r="AA264" s="612"/>
      <c r="AB264" s="612"/>
      <c r="AC264" s="612"/>
      <c r="AD264" s="612"/>
      <c r="AE264" s="25"/>
    </row>
    <row r="265" spans="1:31" s="2" customFormat="1">
      <c r="A265" s="25"/>
      <c r="B265" s="24"/>
      <c r="C265" s="24"/>
      <c r="D265" s="24"/>
      <c r="E265" s="24"/>
      <c r="F265" s="25"/>
      <c r="G265" s="25"/>
      <c r="H265" s="25"/>
      <c r="I265" s="25"/>
      <c r="J265" s="25"/>
      <c r="K265" s="25"/>
      <c r="L265" s="25"/>
      <c r="M265" s="25"/>
      <c r="N265" s="25"/>
      <c r="O265" s="25"/>
      <c r="P265" s="25"/>
      <c r="Q265" s="25"/>
      <c r="R265" s="25"/>
      <c r="S265" s="612"/>
      <c r="T265" s="612"/>
      <c r="U265" s="612"/>
      <c r="V265" s="612"/>
      <c r="W265" s="612"/>
      <c r="X265" s="612"/>
      <c r="Y265" s="612"/>
      <c r="Z265" s="612"/>
      <c r="AA265" s="612"/>
      <c r="AB265" s="612"/>
      <c r="AC265" s="612"/>
      <c r="AD265" s="612"/>
      <c r="AE265" s="25"/>
    </row>
    <row r="266" spans="1:31" s="2" customFormat="1">
      <c r="A266" s="25"/>
      <c r="B266" s="24"/>
      <c r="C266" s="24"/>
      <c r="D266" s="24"/>
      <c r="E266" s="24"/>
      <c r="F266" s="25"/>
      <c r="G266" s="25"/>
      <c r="H266" s="25"/>
      <c r="I266" s="25"/>
      <c r="J266" s="25"/>
      <c r="K266" s="25"/>
      <c r="L266" s="25"/>
      <c r="M266" s="25"/>
      <c r="N266" s="25"/>
      <c r="O266" s="25"/>
      <c r="P266" s="25"/>
      <c r="Q266" s="25"/>
      <c r="R266" s="25"/>
      <c r="S266" s="612"/>
      <c r="T266" s="612"/>
      <c r="U266" s="612"/>
      <c r="V266" s="612"/>
      <c r="W266" s="612"/>
      <c r="X266" s="612"/>
      <c r="Y266" s="612"/>
      <c r="Z266" s="612"/>
      <c r="AA266" s="612"/>
      <c r="AB266" s="612"/>
      <c r="AC266" s="612"/>
      <c r="AD266" s="612"/>
      <c r="AE266" s="25"/>
    </row>
    <row r="267" spans="1:31" s="2" customFormat="1">
      <c r="A267" s="25"/>
      <c r="B267" s="24"/>
      <c r="C267" s="24"/>
      <c r="D267" s="24"/>
      <c r="E267" s="24"/>
      <c r="F267" s="25"/>
      <c r="G267" s="25"/>
      <c r="H267" s="25"/>
      <c r="I267" s="25"/>
      <c r="J267" s="25"/>
      <c r="K267" s="25"/>
      <c r="L267" s="25"/>
      <c r="M267" s="25"/>
      <c r="N267" s="25"/>
      <c r="O267" s="25"/>
      <c r="P267" s="25"/>
      <c r="Q267" s="25"/>
      <c r="R267" s="25"/>
      <c r="S267" s="612"/>
      <c r="T267" s="612"/>
      <c r="U267" s="612"/>
      <c r="V267" s="612"/>
      <c r="W267" s="612"/>
      <c r="X267" s="612"/>
      <c r="Y267" s="612"/>
      <c r="Z267" s="612"/>
      <c r="AA267" s="612"/>
      <c r="AB267" s="612"/>
      <c r="AC267" s="612"/>
      <c r="AD267" s="612"/>
      <c r="AE267" s="25"/>
    </row>
    <row r="268" spans="1:31" s="2" customFormat="1">
      <c r="A268" s="25"/>
      <c r="B268" s="24"/>
      <c r="C268" s="24"/>
      <c r="D268" s="24"/>
      <c r="E268" s="24"/>
      <c r="F268" s="25"/>
      <c r="G268" s="25"/>
      <c r="H268" s="25"/>
      <c r="I268" s="25"/>
      <c r="J268" s="25"/>
      <c r="K268" s="25"/>
      <c r="L268" s="25"/>
      <c r="M268" s="25"/>
      <c r="N268" s="25"/>
      <c r="O268" s="25"/>
      <c r="P268" s="25"/>
      <c r="Q268" s="25"/>
      <c r="R268" s="25"/>
      <c r="S268" s="612"/>
      <c r="T268" s="612"/>
      <c r="U268" s="612"/>
      <c r="V268" s="612"/>
      <c r="W268" s="612"/>
      <c r="X268" s="612"/>
      <c r="Y268" s="612"/>
      <c r="Z268" s="612"/>
      <c r="AA268" s="612"/>
      <c r="AB268" s="612"/>
      <c r="AC268" s="612"/>
      <c r="AD268" s="612"/>
      <c r="AE268" s="25"/>
    </row>
    <row r="269" spans="1:31" s="2" customFormat="1">
      <c r="A269" s="25"/>
      <c r="B269" s="24"/>
      <c r="C269" s="24"/>
      <c r="D269" s="24"/>
      <c r="E269" s="24"/>
      <c r="F269" s="25"/>
      <c r="G269" s="25"/>
      <c r="H269" s="25"/>
      <c r="I269" s="25"/>
      <c r="J269" s="25"/>
      <c r="K269" s="25"/>
      <c r="L269" s="25"/>
      <c r="M269" s="25"/>
      <c r="N269" s="25"/>
      <c r="O269" s="25"/>
      <c r="P269" s="25"/>
      <c r="Q269" s="25"/>
      <c r="R269" s="25"/>
      <c r="S269" s="612"/>
      <c r="T269" s="612"/>
      <c r="U269" s="612"/>
      <c r="V269" s="612"/>
      <c r="W269" s="612"/>
      <c r="X269" s="612"/>
      <c r="Y269" s="612"/>
      <c r="Z269" s="612"/>
      <c r="AA269" s="612"/>
      <c r="AB269" s="612"/>
      <c r="AC269" s="612"/>
      <c r="AD269" s="612"/>
      <c r="AE269" s="25"/>
    </row>
    <row r="270" spans="1:31" s="2" customFormat="1">
      <c r="A270" s="25"/>
      <c r="B270" s="24"/>
      <c r="C270" s="24"/>
      <c r="D270" s="24"/>
      <c r="E270" s="24"/>
      <c r="F270" s="25"/>
      <c r="G270" s="25"/>
      <c r="H270" s="25"/>
      <c r="I270" s="25"/>
      <c r="J270" s="25"/>
      <c r="K270" s="25"/>
      <c r="L270" s="25"/>
      <c r="M270" s="25"/>
      <c r="N270" s="25"/>
      <c r="O270" s="25"/>
      <c r="P270" s="25"/>
      <c r="Q270" s="25"/>
      <c r="R270" s="25"/>
      <c r="S270" s="612"/>
      <c r="T270" s="612"/>
      <c r="U270" s="612"/>
      <c r="V270" s="612"/>
      <c r="W270" s="612"/>
      <c r="X270" s="612"/>
      <c r="Y270" s="612"/>
      <c r="Z270" s="612"/>
      <c r="AA270" s="612"/>
      <c r="AB270" s="612"/>
      <c r="AC270" s="612"/>
      <c r="AD270" s="612"/>
      <c r="AE270" s="25"/>
    </row>
    <row r="271" spans="1:31" s="2" customFormat="1">
      <c r="A271" s="25"/>
      <c r="B271" s="24"/>
      <c r="C271" s="24"/>
      <c r="D271" s="24"/>
      <c r="E271" s="24"/>
      <c r="F271" s="25"/>
      <c r="G271" s="25"/>
      <c r="H271" s="25"/>
      <c r="I271" s="25"/>
      <c r="J271" s="25"/>
      <c r="K271" s="25"/>
      <c r="L271" s="25"/>
      <c r="M271" s="25"/>
      <c r="N271" s="25"/>
      <c r="O271" s="25"/>
      <c r="P271" s="25"/>
      <c r="Q271" s="25"/>
      <c r="R271" s="25"/>
      <c r="S271" s="612"/>
      <c r="T271" s="612"/>
      <c r="U271" s="612"/>
      <c r="V271" s="612"/>
      <c r="W271" s="612"/>
      <c r="X271" s="612"/>
      <c r="Y271" s="612"/>
      <c r="Z271" s="612"/>
      <c r="AA271" s="612"/>
      <c r="AB271" s="612"/>
      <c r="AC271" s="612"/>
      <c r="AD271" s="612"/>
      <c r="AE271" s="25"/>
    </row>
    <row r="272" spans="1:31" s="2" customFormat="1">
      <c r="A272" s="25"/>
      <c r="B272" s="24"/>
      <c r="C272" s="24"/>
      <c r="D272" s="24"/>
      <c r="E272" s="24"/>
      <c r="F272" s="25"/>
      <c r="G272" s="25"/>
      <c r="H272" s="25"/>
      <c r="I272" s="25"/>
      <c r="J272" s="25"/>
      <c r="K272" s="25"/>
      <c r="L272" s="25"/>
      <c r="M272" s="25"/>
      <c r="N272" s="25"/>
      <c r="O272" s="25"/>
      <c r="P272" s="25"/>
      <c r="Q272" s="25"/>
      <c r="R272" s="25"/>
      <c r="S272" s="612"/>
      <c r="T272" s="612"/>
      <c r="U272" s="612"/>
      <c r="V272" s="612"/>
      <c r="W272" s="612"/>
      <c r="X272" s="612"/>
      <c r="Y272" s="612"/>
      <c r="Z272" s="612"/>
      <c r="AA272" s="612"/>
      <c r="AB272" s="612"/>
      <c r="AC272" s="612"/>
      <c r="AD272" s="612"/>
      <c r="AE272" s="25"/>
    </row>
    <row r="273" spans="1:31" s="2" customFormat="1">
      <c r="A273" s="25"/>
      <c r="B273" s="24"/>
      <c r="C273" s="24"/>
      <c r="D273" s="24"/>
      <c r="E273" s="24"/>
      <c r="F273" s="25"/>
      <c r="G273" s="25"/>
      <c r="H273" s="25"/>
      <c r="I273" s="25"/>
      <c r="J273" s="25"/>
      <c r="K273" s="25"/>
      <c r="L273" s="25"/>
      <c r="M273" s="25"/>
      <c r="N273" s="25"/>
      <c r="O273" s="25"/>
      <c r="P273" s="25"/>
      <c r="Q273" s="25"/>
      <c r="R273" s="25"/>
      <c r="S273" s="612"/>
      <c r="T273" s="612"/>
      <c r="U273" s="612"/>
      <c r="V273" s="612"/>
      <c r="W273" s="612"/>
      <c r="X273" s="612"/>
      <c r="Y273" s="612"/>
      <c r="Z273" s="612"/>
      <c r="AA273" s="612"/>
      <c r="AB273" s="612"/>
      <c r="AC273" s="612"/>
      <c r="AD273" s="612"/>
      <c r="AE273" s="25"/>
    </row>
    <row r="274" spans="1:31" s="2" customFormat="1">
      <c r="A274" s="25"/>
      <c r="B274" s="24"/>
      <c r="C274" s="24"/>
      <c r="D274" s="24"/>
      <c r="E274" s="24"/>
      <c r="F274" s="25"/>
      <c r="G274" s="25"/>
      <c r="H274" s="25"/>
      <c r="I274" s="25"/>
      <c r="J274" s="25"/>
      <c r="K274" s="25"/>
      <c r="L274" s="25"/>
      <c r="M274" s="25"/>
      <c r="N274" s="25"/>
      <c r="O274" s="25"/>
      <c r="P274" s="25"/>
      <c r="Q274" s="25"/>
      <c r="R274" s="25"/>
      <c r="S274" s="612"/>
      <c r="T274" s="612"/>
      <c r="U274" s="612"/>
      <c r="V274" s="612"/>
      <c r="W274" s="612"/>
      <c r="X274" s="612"/>
      <c r="Y274" s="612"/>
      <c r="Z274" s="612"/>
      <c r="AA274" s="612"/>
      <c r="AB274" s="612"/>
      <c r="AC274" s="612"/>
      <c r="AD274" s="612"/>
      <c r="AE274" s="25"/>
    </row>
    <row r="275" spans="1:31" s="2" customFormat="1">
      <c r="A275" s="25"/>
      <c r="B275" s="24"/>
      <c r="C275" s="24"/>
      <c r="D275" s="24"/>
      <c r="E275" s="24"/>
      <c r="F275" s="25"/>
      <c r="G275" s="25"/>
      <c r="H275" s="25"/>
      <c r="I275" s="25"/>
      <c r="J275" s="25"/>
      <c r="K275" s="25"/>
      <c r="L275" s="25"/>
      <c r="M275" s="25"/>
      <c r="N275" s="25"/>
      <c r="O275" s="25"/>
      <c r="P275" s="25"/>
      <c r="Q275" s="25"/>
      <c r="R275" s="25"/>
      <c r="S275" s="612"/>
      <c r="T275" s="612"/>
      <c r="U275" s="612"/>
      <c r="V275" s="612"/>
      <c r="W275" s="612"/>
      <c r="X275" s="612"/>
      <c r="Y275" s="612"/>
      <c r="Z275" s="612"/>
      <c r="AA275" s="612"/>
      <c r="AB275" s="612"/>
      <c r="AC275" s="612"/>
      <c r="AD275" s="612"/>
      <c r="AE275" s="25"/>
    </row>
    <row r="276" spans="1:31" s="2" customFormat="1">
      <c r="A276" s="25"/>
      <c r="B276" s="24"/>
      <c r="C276" s="24"/>
      <c r="D276" s="24"/>
      <c r="E276" s="24"/>
      <c r="F276" s="25"/>
      <c r="G276" s="25"/>
      <c r="H276" s="25"/>
      <c r="I276" s="25"/>
      <c r="J276" s="25"/>
      <c r="K276" s="25"/>
      <c r="L276" s="25"/>
      <c r="M276" s="25"/>
      <c r="N276" s="25"/>
      <c r="O276" s="25"/>
      <c r="P276" s="25"/>
      <c r="Q276" s="25"/>
      <c r="R276" s="25"/>
      <c r="S276" s="612"/>
      <c r="T276" s="612"/>
      <c r="U276" s="612"/>
      <c r="V276" s="612"/>
      <c r="W276" s="612"/>
      <c r="X276" s="612"/>
      <c r="Y276" s="612"/>
      <c r="Z276" s="612"/>
      <c r="AA276" s="612"/>
      <c r="AB276" s="612"/>
      <c r="AC276" s="612"/>
      <c r="AD276" s="612"/>
      <c r="AE276" s="25"/>
    </row>
    <row r="277" spans="1:31" s="2" customFormat="1">
      <c r="A277" s="25"/>
      <c r="B277" s="24"/>
      <c r="C277" s="24"/>
      <c r="D277" s="24"/>
      <c r="E277" s="24"/>
      <c r="F277" s="25"/>
      <c r="G277" s="25"/>
      <c r="H277" s="25"/>
      <c r="I277" s="25"/>
      <c r="J277" s="25"/>
      <c r="K277" s="25"/>
      <c r="L277" s="25"/>
      <c r="M277" s="25"/>
      <c r="N277" s="25"/>
      <c r="O277" s="25"/>
      <c r="P277" s="25"/>
      <c r="Q277" s="25"/>
      <c r="R277" s="25"/>
      <c r="S277" s="612"/>
      <c r="T277" s="612"/>
      <c r="U277" s="612"/>
      <c r="V277" s="612"/>
      <c r="W277" s="612"/>
      <c r="X277" s="612"/>
      <c r="Y277" s="612"/>
      <c r="Z277" s="612"/>
      <c r="AA277" s="612"/>
      <c r="AB277" s="612"/>
      <c r="AC277" s="612"/>
      <c r="AD277" s="612"/>
      <c r="AE277" s="25"/>
    </row>
    <row r="278" spans="1:31" s="2" customFormat="1">
      <c r="A278" s="25"/>
      <c r="B278" s="24"/>
      <c r="C278" s="24"/>
      <c r="D278" s="24"/>
      <c r="E278" s="24"/>
      <c r="F278" s="25"/>
      <c r="G278" s="25"/>
      <c r="H278" s="25"/>
      <c r="I278" s="25"/>
      <c r="J278" s="25"/>
      <c r="K278" s="25"/>
      <c r="L278" s="25"/>
      <c r="M278" s="25"/>
      <c r="N278" s="25"/>
      <c r="O278" s="25"/>
      <c r="P278" s="25"/>
      <c r="Q278" s="25"/>
      <c r="R278" s="25"/>
      <c r="S278" s="612"/>
      <c r="T278" s="612"/>
      <c r="U278" s="612"/>
      <c r="V278" s="612"/>
      <c r="W278" s="612"/>
      <c r="X278" s="612"/>
      <c r="Y278" s="612"/>
      <c r="Z278" s="612"/>
      <c r="AA278" s="612"/>
      <c r="AB278" s="612"/>
      <c r="AC278" s="612"/>
      <c r="AD278" s="612"/>
      <c r="AE278" s="25"/>
    </row>
    <row r="279" spans="1:31" s="2" customFormat="1">
      <c r="A279" s="25"/>
      <c r="B279" s="24"/>
      <c r="C279" s="24"/>
      <c r="D279" s="24"/>
      <c r="E279" s="24"/>
      <c r="F279" s="25"/>
      <c r="G279" s="25"/>
      <c r="H279" s="25"/>
      <c r="I279" s="25"/>
      <c r="J279" s="25"/>
      <c r="K279" s="25"/>
      <c r="L279" s="25"/>
      <c r="M279" s="25"/>
      <c r="N279" s="25"/>
      <c r="O279" s="25"/>
      <c r="P279" s="25"/>
      <c r="Q279" s="25"/>
      <c r="R279" s="25"/>
      <c r="S279" s="612"/>
      <c r="T279" s="612"/>
      <c r="U279" s="612"/>
      <c r="V279" s="612"/>
      <c r="W279" s="612"/>
      <c r="X279" s="612"/>
      <c r="Y279" s="612"/>
      <c r="Z279" s="612"/>
      <c r="AA279" s="612"/>
      <c r="AB279" s="612"/>
      <c r="AC279" s="612"/>
      <c r="AD279" s="612"/>
      <c r="AE279" s="25"/>
    </row>
    <row r="280" spans="1:31" s="2" customFormat="1">
      <c r="A280" s="25"/>
      <c r="B280" s="24"/>
      <c r="C280" s="24"/>
      <c r="D280" s="24"/>
      <c r="E280" s="24"/>
      <c r="F280" s="25"/>
      <c r="G280" s="25"/>
      <c r="H280" s="25"/>
      <c r="I280" s="25"/>
      <c r="J280" s="25"/>
      <c r="K280" s="25"/>
      <c r="L280" s="25"/>
      <c r="M280" s="25"/>
      <c r="N280" s="25"/>
      <c r="O280" s="25"/>
      <c r="P280" s="25"/>
      <c r="Q280" s="25"/>
      <c r="R280" s="25"/>
      <c r="S280" s="612"/>
      <c r="T280" s="612"/>
      <c r="U280" s="612"/>
      <c r="V280" s="612"/>
      <c r="W280" s="612"/>
      <c r="X280" s="612"/>
      <c r="Y280" s="612"/>
      <c r="Z280" s="612"/>
      <c r="AA280" s="612"/>
      <c r="AB280" s="612"/>
      <c r="AC280" s="612"/>
      <c r="AD280" s="612"/>
      <c r="AE280" s="25"/>
    </row>
    <row r="281" spans="1:31" s="2" customFormat="1">
      <c r="A281" s="25"/>
      <c r="B281" s="24"/>
      <c r="C281" s="24"/>
      <c r="D281" s="24"/>
      <c r="E281" s="24"/>
      <c r="F281" s="25"/>
      <c r="G281" s="25"/>
      <c r="H281" s="25"/>
      <c r="I281" s="25"/>
      <c r="J281" s="25"/>
      <c r="K281" s="25"/>
      <c r="L281" s="25"/>
      <c r="M281" s="25"/>
      <c r="N281" s="25"/>
      <c r="O281" s="25"/>
      <c r="P281" s="25"/>
      <c r="Q281" s="25"/>
      <c r="R281" s="25"/>
      <c r="S281" s="612"/>
      <c r="T281" s="612"/>
      <c r="U281" s="612"/>
      <c r="V281" s="612"/>
      <c r="W281" s="612"/>
      <c r="X281" s="612"/>
      <c r="Y281" s="612"/>
      <c r="Z281" s="612"/>
      <c r="AA281" s="612"/>
      <c r="AB281" s="612"/>
      <c r="AC281" s="612"/>
      <c r="AD281" s="612"/>
      <c r="AE281" s="25"/>
    </row>
    <row r="282" spans="1:31" s="2" customFormat="1">
      <c r="A282" s="25"/>
      <c r="B282" s="24"/>
      <c r="C282" s="24"/>
      <c r="D282" s="24"/>
      <c r="E282" s="24"/>
      <c r="F282" s="25"/>
      <c r="G282" s="25"/>
      <c r="H282" s="25"/>
      <c r="I282" s="25"/>
      <c r="J282" s="25"/>
      <c r="K282" s="25"/>
      <c r="L282" s="25"/>
      <c r="M282" s="25"/>
      <c r="N282" s="25"/>
      <c r="O282" s="25"/>
      <c r="P282" s="25"/>
      <c r="Q282" s="25"/>
      <c r="R282" s="25"/>
      <c r="S282" s="612"/>
      <c r="T282" s="612"/>
      <c r="U282" s="612"/>
      <c r="V282" s="612"/>
      <c r="W282" s="612"/>
      <c r="X282" s="612"/>
      <c r="Y282" s="612"/>
      <c r="Z282" s="612"/>
      <c r="AA282" s="612"/>
      <c r="AB282" s="612"/>
      <c r="AC282" s="612"/>
      <c r="AD282" s="612"/>
      <c r="AE282" s="25"/>
    </row>
    <row r="283" spans="1:31" s="2" customFormat="1">
      <c r="A283" s="25"/>
      <c r="B283" s="24"/>
      <c r="C283" s="24"/>
      <c r="D283" s="24"/>
      <c r="E283" s="24"/>
      <c r="F283" s="25"/>
      <c r="G283" s="25"/>
      <c r="H283" s="25"/>
      <c r="I283" s="25"/>
      <c r="J283" s="25"/>
      <c r="K283" s="25"/>
      <c r="L283" s="25"/>
      <c r="M283" s="25"/>
      <c r="N283" s="25"/>
      <c r="O283" s="25"/>
      <c r="P283" s="25"/>
      <c r="Q283" s="25"/>
      <c r="R283" s="25"/>
      <c r="S283" s="612"/>
      <c r="T283" s="612"/>
      <c r="U283" s="612"/>
      <c r="V283" s="612"/>
      <c r="W283" s="612"/>
      <c r="X283" s="612"/>
      <c r="Y283" s="612"/>
      <c r="Z283" s="612"/>
      <c r="AA283" s="612"/>
      <c r="AB283" s="612"/>
      <c r="AC283" s="612"/>
      <c r="AD283" s="612"/>
      <c r="AE283" s="25"/>
    </row>
    <row r="284" spans="1:31" s="2" customFormat="1">
      <c r="A284" s="25"/>
      <c r="B284" s="24"/>
      <c r="C284" s="24"/>
      <c r="D284" s="24"/>
      <c r="E284" s="24"/>
      <c r="F284" s="25"/>
      <c r="G284" s="25"/>
      <c r="H284" s="25"/>
      <c r="I284" s="25"/>
      <c r="J284" s="25"/>
      <c r="K284" s="25"/>
      <c r="L284" s="25"/>
      <c r="M284" s="25"/>
      <c r="N284" s="25"/>
      <c r="O284" s="25"/>
      <c r="P284" s="25"/>
      <c r="Q284" s="25"/>
      <c r="R284" s="25"/>
      <c r="S284" s="612"/>
      <c r="T284" s="612"/>
      <c r="U284" s="612"/>
      <c r="V284" s="612"/>
      <c r="W284" s="612"/>
      <c r="X284" s="612"/>
      <c r="Y284" s="612"/>
      <c r="Z284" s="612"/>
      <c r="AA284" s="612"/>
      <c r="AB284" s="612"/>
      <c r="AC284" s="612"/>
      <c r="AD284" s="612"/>
      <c r="AE284" s="25"/>
    </row>
    <row r="285" spans="1:31" s="2" customFormat="1">
      <c r="A285" s="25"/>
      <c r="B285" s="24"/>
      <c r="C285" s="24"/>
      <c r="D285" s="24"/>
      <c r="E285" s="24"/>
      <c r="F285" s="25"/>
      <c r="G285" s="25"/>
      <c r="H285" s="25"/>
      <c r="I285" s="25"/>
      <c r="J285" s="25"/>
      <c r="K285" s="25"/>
      <c r="L285" s="25"/>
      <c r="M285" s="25"/>
      <c r="N285" s="25"/>
      <c r="O285" s="25"/>
      <c r="P285" s="25"/>
      <c r="Q285" s="25"/>
      <c r="R285" s="25"/>
      <c r="S285" s="612"/>
      <c r="T285" s="612"/>
      <c r="U285" s="612"/>
      <c r="V285" s="612"/>
      <c r="W285" s="612"/>
      <c r="X285" s="612"/>
      <c r="Y285" s="612"/>
      <c r="Z285" s="612"/>
      <c r="AA285" s="612"/>
      <c r="AB285" s="612"/>
      <c r="AC285" s="612"/>
      <c r="AD285" s="612"/>
      <c r="AE285" s="25"/>
    </row>
    <row r="286" spans="1:31" s="2" customFormat="1">
      <c r="A286" s="25"/>
      <c r="B286" s="24"/>
      <c r="C286" s="24"/>
      <c r="D286" s="24"/>
      <c r="E286" s="24"/>
      <c r="F286" s="25"/>
      <c r="G286" s="25"/>
      <c r="H286" s="25"/>
      <c r="I286" s="25"/>
      <c r="J286" s="25"/>
      <c r="K286" s="25"/>
      <c r="L286" s="25"/>
      <c r="M286" s="25"/>
      <c r="N286" s="25"/>
      <c r="O286" s="25"/>
      <c r="P286" s="25"/>
      <c r="Q286" s="25"/>
      <c r="R286" s="25"/>
      <c r="S286" s="612"/>
      <c r="T286" s="612"/>
      <c r="U286" s="612"/>
      <c r="V286" s="612"/>
      <c r="W286" s="612"/>
      <c r="X286" s="612"/>
      <c r="Y286" s="612"/>
      <c r="Z286" s="612"/>
      <c r="AA286" s="612"/>
      <c r="AB286" s="612"/>
      <c r="AC286" s="612"/>
      <c r="AD286" s="612"/>
      <c r="AE286" s="25"/>
    </row>
    <row r="287" spans="1:31" s="2" customFormat="1">
      <c r="A287" s="25"/>
      <c r="B287" s="24"/>
      <c r="C287" s="24"/>
      <c r="D287" s="24"/>
      <c r="E287" s="24"/>
      <c r="F287" s="25"/>
      <c r="G287" s="25"/>
      <c r="H287" s="25"/>
      <c r="I287" s="25"/>
      <c r="J287" s="25"/>
      <c r="K287" s="25"/>
      <c r="L287" s="25"/>
      <c r="M287" s="25"/>
      <c r="N287" s="25"/>
      <c r="O287" s="25"/>
      <c r="P287" s="25"/>
      <c r="Q287" s="25"/>
      <c r="R287" s="25"/>
      <c r="S287" s="612"/>
      <c r="T287" s="612"/>
      <c r="U287" s="612"/>
      <c r="V287" s="612"/>
      <c r="W287" s="612"/>
      <c r="X287" s="612"/>
      <c r="Y287" s="612"/>
      <c r="Z287" s="612"/>
      <c r="AA287" s="612"/>
      <c r="AB287" s="612"/>
      <c r="AC287" s="612"/>
      <c r="AD287" s="612"/>
      <c r="AE287" s="25"/>
    </row>
    <row r="288" spans="1:31" s="2" customFormat="1">
      <c r="A288" s="25"/>
      <c r="B288" s="24"/>
      <c r="C288" s="24"/>
      <c r="D288" s="24"/>
      <c r="E288" s="24"/>
      <c r="F288" s="25"/>
      <c r="G288" s="25"/>
      <c r="H288" s="25"/>
      <c r="I288" s="25"/>
      <c r="J288" s="25"/>
      <c r="K288" s="25"/>
      <c r="L288" s="25"/>
      <c r="M288" s="25"/>
      <c r="N288" s="25"/>
      <c r="O288" s="25"/>
      <c r="P288" s="25"/>
      <c r="Q288" s="25"/>
      <c r="R288" s="25"/>
      <c r="S288" s="612"/>
      <c r="T288" s="612"/>
      <c r="U288" s="612"/>
      <c r="V288" s="612"/>
      <c r="W288" s="612"/>
      <c r="X288" s="612"/>
      <c r="Y288" s="612"/>
      <c r="Z288" s="612"/>
      <c r="AA288" s="612"/>
      <c r="AB288" s="612"/>
      <c r="AC288" s="612"/>
      <c r="AD288" s="612"/>
      <c r="AE288" s="25"/>
    </row>
    <row r="289" spans="1:31" s="2" customFormat="1">
      <c r="A289" s="25"/>
      <c r="B289" s="24"/>
      <c r="C289" s="24"/>
      <c r="D289" s="24"/>
      <c r="E289" s="24"/>
      <c r="F289" s="25"/>
      <c r="G289" s="25"/>
      <c r="H289" s="25"/>
      <c r="I289" s="25"/>
      <c r="J289" s="25"/>
      <c r="K289" s="25"/>
      <c r="L289" s="25"/>
      <c r="M289" s="25"/>
      <c r="N289" s="25"/>
      <c r="O289" s="25"/>
      <c r="P289" s="25"/>
      <c r="Q289" s="25"/>
      <c r="R289" s="25"/>
      <c r="S289" s="612"/>
      <c r="T289" s="612"/>
      <c r="U289" s="612"/>
      <c r="V289" s="612"/>
      <c r="W289" s="612"/>
      <c r="X289" s="612"/>
      <c r="Y289" s="612"/>
      <c r="Z289" s="612"/>
      <c r="AA289" s="612"/>
      <c r="AB289" s="612"/>
      <c r="AC289" s="612"/>
      <c r="AD289" s="612"/>
      <c r="AE289" s="25"/>
    </row>
    <row r="290" spans="1:31" s="2" customFormat="1">
      <c r="A290" s="25"/>
      <c r="B290" s="24"/>
      <c r="C290" s="24"/>
      <c r="D290" s="24"/>
      <c r="E290" s="24"/>
      <c r="F290" s="25"/>
      <c r="G290" s="25"/>
      <c r="H290" s="25"/>
      <c r="I290" s="25"/>
      <c r="J290" s="25"/>
      <c r="K290" s="25"/>
      <c r="L290" s="25"/>
      <c r="M290" s="25"/>
      <c r="N290" s="25"/>
      <c r="O290" s="25"/>
      <c r="P290" s="25"/>
      <c r="Q290" s="25"/>
      <c r="R290" s="25"/>
      <c r="S290" s="612"/>
      <c r="T290" s="612"/>
      <c r="U290" s="612"/>
      <c r="V290" s="612"/>
      <c r="W290" s="612"/>
      <c r="X290" s="612"/>
      <c r="Y290" s="612"/>
      <c r="Z290" s="612"/>
      <c r="AA290" s="612"/>
      <c r="AB290" s="612"/>
      <c r="AC290" s="612"/>
      <c r="AD290" s="612"/>
      <c r="AE290" s="25"/>
    </row>
    <row r="291" spans="1:31" s="2" customFormat="1">
      <c r="A291" s="25"/>
      <c r="B291" s="24"/>
      <c r="C291" s="24"/>
      <c r="D291" s="24"/>
      <c r="E291" s="24"/>
      <c r="F291" s="25"/>
      <c r="G291" s="25"/>
      <c r="H291" s="25"/>
      <c r="I291" s="25"/>
      <c r="J291" s="25"/>
      <c r="K291" s="25"/>
      <c r="L291" s="25"/>
      <c r="M291" s="25"/>
      <c r="N291" s="25"/>
      <c r="O291" s="25"/>
      <c r="P291" s="25"/>
      <c r="Q291" s="25"/>
      <c r="R291" s="25"/>
      <c r="S291" s="612"/>
      <c r="T291" s="612"/>
      <c r="U291" s="612"/>
      <c r="V291" s="612"/>
      <c r="W291" s="612"/>
      <c r="X291" s="612"/>
      <c r="Y291" s="612"/>
      <c r="Z291" s="612"/>
      <c r="AA291" s="612"/>
      <c r="AB291" s="612"/>
      <c r="AC291" s="612"/>
      <c r="AD291" s="612"/>
      <c r="AE291" s="25"/>
    </row>
    <row r="292" spans="1:31" s="2" customFormat="1">
      <c r="A292" s="25"/>
      <c r="B292" s="24"/>
      <c r="C292" s="24"/>
      <c r="D292" s="24"/>
      <c r="E292" s="24"/>
      <c r="F292" s="25"/>
      <c r="G292" s="25"/>
      <c r="H292" s="25"/>
      <c r="I292" s="25"/>
      <c r="J292" s="25"/>
      <c r="K292" s="25"/>
      <c r="L292" s="25"/>
      <c r="M292" s="25"/>
      <c r="N292" s="25"/>
      <c r="O292" s="25"/>
      <c r="P292" s="25"/>
      <c r="Q292" s="25"/>
      <c r="R292" s="25"/>
      <c r="S292" s="612"/>
      <c r="T292" s="612"/>
      <c r="U292" s="612"/>
      <c r="V292" s="612"/>
      <c r="W292" s="612"/>
      <c r="X292" s="612"/>
      <c r="Y292" s="612"/>
      <c r="Z292" s="612"/>
      <c r="AA292" s="612"/>
      <c r="AB292" s="612"/>
      <c r="AC292" s="612"/>
      <c r="AD292" s="612"/>
      <c r="AE292" s="25"/>
    </row>
    <row r="293" spans="1:31" s="2" customFormat="1">
      <c r="A293" s="25"/>
      <c r="B293" s="24"/>
      <c r="C293" s="24"/>
      <c r="D293" s="24"/>
      <c r="E293" s="24"/>
      <c r="F293" s="25"/>
      <c r="G293" s="25"/>
      <c r="H293" s="25"/>
      <c r="I293" s="25"/>
      <c r="J293" s="25"/>
      <c r="K293" s="25"/>
      <c r="L293" s="25"/>
      <c r="M293" s="25"/>
      <c r="N293" s="25"/>
      <c r="O293" s="25"/>
      <c r="P293" s="25"/>
      <c r="Q293" s="25"/>
      <c r="R293" s="25"/>
      <c r="S293" s="612"/>
      <c r="T293" s="612"/>
      <c r="U293" s="612"/>
      <c r="V293" s="612"/>
      <c r="W293" s="612"/>
      <c r="X293" s="612"/>
      <c r="Y293" s="612"/>
      <c r="Z293" s="612"/>
      <c r="AA293" s="612"/>
      <c r="AB293" s="612"/>
      <c r="AC293" s="612"/>
      <c r="AD293" s="612"/>
      <c r="AE293" s="25"/>
    </row>
    <row r="294" spans="1:31" s="2" customFormat="1">
      <c r="A294" s="25"/>
      <c r="B294" s="24"/>
      <c r="C294" s="24"/>
      <c r="D294" s="24"/>
      <c r="E294" s="24"/>
      <c r="F294" s="25"/>
      <c r="G294" s="25"/>
      <c r="H294" s="25"/>
      <c r="I294" s="25"/>
      <c r="J294" s="25"/>
      <c r="K294" s="25"/>
      <c r="L294" s="25"/>
      <c r="M294" s="25"/>
      <c r="N294" s="25"/>
      <c r="O294" s="25"/>
      <c r="P294" s="25"/>
      <c r="Q294" s="25"/>
      <c r="R294" s="25"/>
      <c r="S294" s="612"/>
      <c r="T294" s="612"/>
      <c r="U294" s="612"/>
      <c r="V294" s="612"/>
      <c r="W294" s="612"/>
      <c r="X294" s="612"/>
      <c r="Y294" s="612"/>
      <c r="Z294" s="612"/>
      <c r="AA294" s="612"/>
      <c r="AB294" s="612"/>
      <c r="AC294" s="612"/>
      <c r="AD294" s="612"/>
      <c r="AE294" s="25"/>
    </row>
    <row r="295" spans="1:31" s="2" customFormat="1">
      <c r="A295" s="25"/>
      <c r="B295" s="24"/>
      <c r="C295" s="24"/>
      <c r="D295" s="24"/>
      <c r="E295" s="24"/>
      <c r="F295" s="25"/>
      <c r="G295" s="25"/>
      <c r="H295" s="25"/>
      <c r="I295" s="25"/>
      <c r="J295" s="25"/>
      <c r="K295" s="25"/>
      <c r="L295" s="25"/>
      <c r="M295" s="25"/>
      <c r="N295" s="25"/>
      <c r="O295" s="25"/>
      <c r="P295" s="25"/>
      <c r="Q295" s="25"/>
      <c r="R295" s="25"/>
      <c r="S295" s="612"/>
      <c r="T295" s="612"/>
      <c r="U295" s="612"/>
      <c r="V295" s="612"/>
      <c r="W295" s="612"/>
      <c r="X295" s="612"/>
      <c r="Y295" s="612"/>
      <c r="Z295" s="612"/>
      <c r="AA295" s="612"/>
      <c r="AB295" s="612"/>
      <c r="AC295" s="612"/>
      <c r="AD295" s="612"/>
      <c r="AE295" s="25"/>
    </row>
    <row r="296" spans="1:31" s="2" customFormat="1">
      <c r="A296" s="25"/>
      <c r="B296" s="24"/>
      <c r="C296" s="24"/>
      <c r="D296" s="24"/>
      <c r="E296" s="24"/>
      <c r="F296" s="25"/>
      <c r="G296" s="25"/>
      <c r="H296" s="25"/>
      <c r="I296" s="25"/>
      <c r="J296" s="25"/>
      <c r="K296" s="25"/>
      <c r="L296" s="25"/>
      <c r="M296" s="25"/>
      <c r="N296" s="25"/>
      <c r="O296" s="25"/>
      <c r="P296" s="25"/>
      <c r="Q296" s="25"/>
      <c r="R296" s="25"/>
      <c r="S296" s="612"/>
      <c r="T296" s="612"/>
      <c r="U296" s="612"/>
      <c r="V296" s="612"/>
      <c r="W296" s="612"/>
      <c r="X296" s="612"/>
      <c r="Y296" s="612"/>
      <c r="Z296" s="612"/>
      <c r="AA296" s="612"/>
      <c r="AB296" s="612"/>
      <c r="AC296" s="612"/>
      <c r="AD296" s="612"/>
      <c r="AE296" s="25"/>
    </row>
    <row r="297" spans="1:31" s="2" customFormat="1">
      <c r="A297" s="25"/>
      <c r="B297" s="24"/>
      <c r="C297" s="24"/>
      <c r="D297" s="24"/>
      <c r="E297" s="24"/>
      <c r="F297" s="25"/>
      <c r="G297" s="25"/>
      <c r="H297" s="25"/>
      <c r="I297" s="25"/>
      <c r="J297" s="25"/>
      <c r="K297" s="25"/>
      <c r="L297" s="25"/>
      <c r="M297" s="25"/>
      <c r="N297" s="25"/>
      <c r="O297" s="25"/>
      <c r="P297" s="25"/>
      <c r="Q297" s="25"/>
      <c r="R297" s="25"/>
      <c r="S297" s="612"/>
      <c r="T297" s="612"/>
      <c r="U297" s="612"/>
      <c r="V297" s="612"/>
      <c r="W297" s="612"/>
      <c r="X297" s="612"/>
      <c r="Y297" s="612"/>
      <c r="Z297" s="612"/>
      <c r="AA297" s="612"/>
      <c r="AB297" s="612"/>
      <c r="AC297" s="612"/>
      <c r="AD297" s="612"/>
      <c r="AE297" s="25"/>
    </row>
    <row r="298" spans="1:31" s="2" customFormat="1">
      <c r="A298" s="25"/>
      <c r="B298" s="24"/>
      <c r="C298" s="24"/>
      <c r="D298" s="24"/>
      <c r="E298" s="24"/>
      <c r="F298" s="25"/>
      <c r="G298" s="25"/>
      <c r="H298" s="25"/>
      <c r="I298" s="25"/>
      <c r="J298" s="25"/>
      <c r="K298" s="25"/>
      <c r="L298" s="25"/>
      <c r="M298" s="25"/>
      <c r="N298" s="25"/>
      <c r="O298" s="25"/>
      <c r="P298" s="25"/>
      <c r="Q298" s="25"/>
      <c r="R298" s="25"/>
      <c r="S298" s="612"/>
      <c r="T298" s="612"/>
      <c r="U298" s="612"/>
      <c r="V298" s="612"/>
      <c r="W298" s="612"/>
      <c r="X298" s="612"/>
      <c r="Y298" s="612"/>
      <c r="Z298" s="612"/>
      <c r="AA298" s="612"/>
      <c r="AB298" s="612"/>
      <c r="AC298" s="612"/>
      <c r="AD298" s="612"/>
      <c r="AE298" s="25"/>
    </row>
    <row r="299" spans="1:31" s="2" customFormat="1">
      <c r="A299" s="25"/>
      <c r="B299" s="24"/>
      <c r="C299" s="24"/>
      <c r="D299" s="24"/>
      <c r="E299" s="24"/>
      <c r="F299" s="25"/>
      <c r="G299" s="25"/>
      <c r="H299" s="25"/>
      <c r="I299" s="25"/>
      <c r="J299" s="25"/>
      <c r="K299" s="25"/>
      <c r="L299" s="25"/>
      <c r="M299" s="25"/>
      <c r="N299" s="25"/>
      <c r="O299" s="25"/>
      <c r="P299" s="25"/>
      <c r="Q299" s="25"/>
      <c r="R299" s="25"/>
      <c r="S299" s="612"/>
      <c r="T299" s="612"/>
      <c r="U299" s="612"/>
      <c r="V299" s="612"/>
      <c r="W299" s="612"/>
      <c r="X299" s="612"/>
      <c r="Y299" s="612"/>
      <c r="Z299" s="612"/>
      <c r="AA299" s="612"/>
      <c r="AB299" s="612"/>
      <c r="AC299" s="612"/>
      <c r="AD299" s="612"/>
      <c r="AE299" s="25"/>
    </row>
    <row r="300" spans="1:31" s="2" customFormat="1">
      <c r="A300" s="25"/>
      <c r="B300" s="24"/>
      <c r="C300" s="24"/>
      <c r="D300" s="24"/>
      <c r="E300" s="24"/>
      <c r="F300" s="25"/>
      <c r="G300" s="25"/>
      <c r="H300" s="25"/>
      <c r="I300" s="25"/>
      <c r="J300" s="25"/>
      <c r="K300" s="25"/>
      <c r="L300" s="25"/>
      <c r="M300" s="25"/>
      <c r="N300" s="25"/>
      <c r="O300" s="25"/>
      <c r="P300" s="25"/>
      <c r="Q300" s="25"/>
      <c r="R300" s="25"/>
      <c r="S300" s="612"/>
      <c r="T300" s="612"/>
      <c r="U300" s="612"/>
      <c r="V300" s="612"/>
      <c r="W300" s="612"/>
      <c r="X300" s="612"/>
      <c r="Y300" s="612"/>
      <c r="Z300" s="612"/>
      <c r="AA300" s="612"/>
      <c r="AB300" s="612"/>
      <c r="AC300" s="612"/>
      <c r="AD300" s="612"/>
      <c r="AE300" s="25"/>
    </row>
    <row r="301" spans="1:31" s="2" customFormat="1">
      <c r="A301" s="25"/>
      <c r="B301" s="24"/>
      <c r="C301" s="24"/>
      <c r="D301" s="24"/>
      <c r="E301" s="24"/>
      <c r="F301" s="25"/>
      <c r="G301" s="25"/>
      <c r="H301" s="25"/>
      <c r="I301" s="25"/>
      <c r="J301" s="25"/>
      <c r="K301" s="25"/>
      <c r="L301" s="25"/>
      <c r="M301" s="25"/>
      <c r="N301" s="25"/>
      <c r="O301" s="25"/>
      <c r="P301" s="25"/>
      <c r="Q301" s="25"/>
      <c r="R301" s="25"/>
      <c r="S301" s="612"/>
      <c r="T301" s="612"/>
      <c r="U301" s="612"/>
      <c r="V301" s="612"/>
      <c r="W301" s="612"/>
      <c r="X301" s="612"/>
      <c r="Y301" s="612"/>
      <c r="Z301" s="612"/>
      <c r="AA301" s="612"/>
      <c r="AB301" s="612"/>
      <c r="AC301" s="612"/>
      <c r="AD301" s="612"/>
      <c r="AE301" s="25"/>
    </row>
    <row r="302" spans="1:31" s="2" customFormat="1">
      <c r="A302" s="25"/>
      <c r="B302" s="24"/>
      <c r="C302" s="24"/>
      <c r="D302" s="24"/>
      <c r="E302" s="24"/>
      <c r="F302" s="25"/>
      <c r="G302" s="25"/>
      <c r="H302" s="25"/>
      <c r="I302" s="25"/>
      <c r="J302" s="25"/>
      <c r="K302" s="25"/>
      <c r="L302" s="25"/>
      <c r="M302" s="25"/>
      <c r="N302" s="25"/>
      <c r="O302" s="25"/>
      <c r="P302" s="25"/>
      <c r="Q302" s="25"/>
      <c r="R302" s="25"/>
      <c r="S302" s="612"/>
      <c r="T302" s="612"/>
      <c r="U302" s="612"/>
      <c r="V302" s="612"/>
      <c r="W302" s="612"/>
      <c r="X302" s="612"/>
      <c r="Y302" s="612"/>
      <c r="Z302" s="612"/>
      <c r="AA302" s="612"/>
      <c r="AB302" s="612"/>
      <c r="AC302" s="612"/>
      <c r="AD302" s="612"/>
      <c r="AE302" s="25"/>
    </row>
    <row r="303" spans="1:31" s="2" customFormat="1">
      <c r="A303" s="25"/>
      <c r="B303" s="24"/>
      <c r="C303" s="24"/>
      <c r="D303" s="24"/>
      <c r="E303" s="24"/>
      <c r="F303" s="25"/>
      <c r="G303" s="25"/>
      <c r="H303" s="25"/>
      <c r="I303" s="25"/>
      <c r="J303" s="25"/>
      <c r="K303" s="25"/>
      <c r="L303" s="25"/>
      <c r="M303" s="25"/>
      <c r="N303" s="25"/>
      <c r="O303" s="25"/>
      <c r="P303" s="25"/>
      <c r="Q303" s="25"/>
      <c r="R303" s="25"/>
      <c r="S303" s="612"/>
      <c r="T303" s="612"/>
      <c r="U303" s="612"/>
      <c r="V303" s="612"/>
      <c r="W303" s="612"/>
      <c r="X303" s="612"/>
      <c r="Y303" s="612"/>
      <c r="Z303" s="612"/>
      <c r="AA303" s="612"/>
      <c r="AB303" s="612"/>
      <c r="AC303" s="612"/>
      <c r="AD303" s="612"/>
      <c r="AE303" s="25"/>
    </row>
    <row r="304" spans="1:31" s="2" customFormat="1">
      <c r="A304" s="25"/>
      <c r="B304" s="6"/>
      <c r="C304" s="24"/>
      <c r="D304" s="24"/>
      <c r="E304" s="24"/>
      <c r="F304" s="25"/>
      <c r="G304" s="25"/>
      <c r="H304" s="25"/>
      <c r="I304" s="25"/>
      <c r="J304" s="25"/>
      <c r="K304" s="25"/>
      <c r="L304" s="25"/>
      <c r="M304" s="25"/>
      <c r="N304" s="25"/>
      <c r="O304" s="25"/>
      <c r="P304" s="25"/>
      <c r="Q304" s="25"/>
      <c r="R304" s="25"/>
      <c r="S304" s="612"/>
      <c r="T304" s="612"/>
      <c r="U304" s="612"/>
      <c r="V304" s="612"/>
      <c r="W304" s="612"/>
      <c r="X304" s="612"/>
      <c r="Y304" s="612"/>
      <c r="Z304" s="612"/>
      <c r="AA304" s="612"/>
      <c r="AB304" s="612"/>
      <c r="AC304" s="612"/>
      <c r="AD304" s="612"/>
      <c r="AE304" s="25"/>
    </row>
  </sheetData>
  <sheetProtection sheet="1" formatCells="0" formatColumns="0" formatRows="0"/>
  <mergeCells count="9">
    <mergeCell ref="S108:W108"/>
    <mergeCell ref="C1:C3"/>
    <mergeCell ref="D1:D3"/>
    <mergeCell ref="E1:E3"/>
    <mergeCell ref="A4:A30"/>
    <mergeCell ref="A31:A32"/>
    <mergeCell ref="C32:C34"/>
    <mergeCell ref="C47:E49"/>
    <mergeCell ref="G108:K108"/>
  </mergeCells>
  <dataValidations count="2">
    <dataValidation type="list" allowBlank="1" showInputMessage="1" showErrorMessage="1" sqref="G11:R11" xr:uid="{1C80A3EA-A1B3-D540-925D-2F439B4C40B9}">
      <formula1>$AF$4:$AF$10</formula1>
    </dataValidation>
    <dataValidation type="list" allowBlank="1" showInputMessage="1" showErrorMessage="1" sqref="G6:R8" xr:uid="{4D25E335-3EAA-9A46-9408-EABCC49117ED}">
      <formula1>$AF$17:$AF$18</formula1>
    </dataValidation>
  </dataValidations>
  <pageMargins left="0.35000000000000003" right="0.35000000000000003" top="0.98" bottom="0.25" header="0.31" footer="0.31"/>
  <pageSetup paperSize="9" orientation="portrait" horizontalDpi="0" verticalDpi="0"/>
  <headerFooter>
    <oddHeader>&amp;C&amp;"Helvetica,Normal"&amp;14Lønberegning for &amp;A på XX Friskole</oddHeader>
    <oddFooter>&amp;LFriskolernes Kontor&amp;RUdskrevet den &amp;D kl. &amp;T</oddFooter>
  </headerFooter>
  <rowBreaks count="1" manualBreakCount="1">
    <brk id="49" max="16383" man="1"/>
  </rowBreaks>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696E266-47A0-C04B-8FA9-62D05D792616}">
          <x14:formula1>
            <xm:f>Grundlon12!$A$3:$A$62</xm:f>
          </x14:formula1>
          <xm:sqref>H13:R13</xm:sqref>
        </x14:dataValidation>
        <x14:dataValidation type="list" allowBlank="1" showInputMessage="1" showErrorMessage="1" xr:uid="{13374472-D48B-CC40-B0E6-5F91C6E6CF40}">
          <x14:formula1>
            <xm:f>Grundlon12!$G$93:$G$96</xm:f>
          </x14:formula1>
          <xm:sqref>G36:R36</xm:sqref>
        </x14:dataValidation>
        <x14:dataValidation type="list" allowBlank="1" showInputMessage="1" showErrorMessage="1" xr:uid="{C6151676-9E40-534F-8F7F-A8FA282D1092}">
          <x14:formula1>
            <xm:f>Grundlon12!$A$4:$A$58</xm:f>
          </x14:formula1>
          <xm:sqref>G13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8">
    <pageSetUpPr fitToPage="1"/>
  </sheetPr>
  <dimension ref="A1:G108"/>
  <sheetViews>
    <sheetView showGridLines="0" topLeftCell="A23" workbookViewId="0">
      <selection activeCell="B59" sqref="B59"/>
    </sheetView>
  </sheetViews>
  <sheetFormatPr baseColWidth="10" defaultColWidth="10.5703125" defaultRowHeight="16"/>
  <cols>
    <col min="1" max="6" width="10.5703125" style="67"/>
    <col min="7" max="7" width="12.42578125" style="67" bestFit="1" customWidth="1"/>
    <col min="8" max="16384" width="10.5703125" style="67"/>
  </cols>
  <sheetData>
    <row r="1" spans="1:7">
      <c r="A1" s="64" t="s">
        <v>83</v>
      </c>
      <c r="B1" s="65"/>
      <c r="C1" s="65"/>
      <c r="D1" s="65"/>
      <c r="E1" s="65"/>
      <c r="F1" s="65"/>
      <c r="G1" s="66"/>
    </row>
    <row r="2" spans="1:7">
      <c r="A2" s="74" t="s">
        <v>15</v>
      </c>
      <c r="B2" s="69"/>
      <c r="C2" s="70"/>
      <c r="D2" s="71" t="s">
        <v>14</v>
      </c>
      <c r="E2" s="70"/>
      <c r="F2" s="72"/>
      <c r="G2" s="73"/>
    </row>
    <row r="3" spans="1:7">
      <c r="A3" s="74"/>
      <c r="B3" s="75" t="s">
        <v>22</v>
      </c>
      <c r="C3" s="76" t="s">
        <v>23</v>
      </c>
      <c r="D3" s="76" t="s">
        <v>24</v>
      </c>
      <c r="E3" s="76" t="s">
        <v>25</v>
      </c>
      <c r="F3" s="76" t="s">
        <v>52</v>
      </c>
      <c r="G3" s="77" t="s">
        <v>53</v>
      </c>
    </row>
    <row r="4" spans="1:7">
      <c r="A4" s="78">
        <v>1</v>
      </c>
      <c r="B4" s="79">
        <v>184817</v>
      </c>
      <c r="C4" s="80">
        <v>188265</v>
      </c>
      <c r="D4" s="80">
        <v>190650</v>
      </c>
      <c r="E4" s="80">
        <v>194098</v>
      </c>
      <c r="F4" s="80">
        <v>196484</v>
      </c>
      <c r="G4" s="81">
        <v>171917.38</v>
      </c>
    </row>
    <row r="5" spans="1:7">
      <c r="A5" s="78">
        <v>2</v>
      </c>
      <c r="B5" s="79">
        <v>187655</v>
      </c>
      <c r="C5" s="80">
        <v>191187</v>
      </c>
      <c r="D5" s="80">
        <v>193632</v>
      </c>
      <c r="E5" s="80">
        <v>197161</v>
      </c>
      <c r="F5" s="80">
        <v>199607</v>
      </c>
      <c r="G5" s="81">
        <v>174577.34</v>
      </c>
    </row>
    <row r="6" spans="1:7">
      <c r="A6" s="78">
        <v>3</v>
      </c>
      <c r="B6" s="79">
        <v>190571</v>
      </c>
      <c r="C6" s="80">
        <v>194187</v>
      </c>
      <c r="D6" s="80">
        <v>196692</v>
      </c>
      <c r="E6" s="80">
        <v>200308</v>
      </c>
      <c r="F6" s="80">
        <v>202814</v>
      </c>
      <c r="G6" s="81">
        <v>177309.48</v>
      </c>
    </row>
    <row r="7" spans="1:7">
      <c r="A7" s="78">
        <v>4</v>
      </c>
      <c r="B7" s="79">
        <v>193567</v>
      </c>
      <c r="C7" s="80">
        <v>197274</v>
      </c>
      <c r="D7" s="80">
        <v>199840</v>
      </c>
      <c r="E7" s="80">
        <v>203545</v>
      </c>
      <c r="F7" s="80">
        <v>206110</v>
      </c>
      <c r="G7" s="81">
        <v>180117.41</v>
      </c>
    </row>
    <row r="8" spans="1:7">
      <c r="A8" s="78">
        <v>5</v>
      </c>
      <c r="B8" s="79">
        <v>196645</v>
      </c>
      <c r="C8" s="80">
        <v>200442</v>
      </c>
      <c r="D8" s="80">
        <v>203072</v>
      </c>
      <c r="E8" s="80">
        <v>206869</v>
      </c>
      <c r="F8" s="80">
        <v>209497</v>
      </c>
      <c r="G8" s="81">
        <v>183001.14</v>
      </c>
    </row>
    <row r="9" spans="1:7">
      <c r="A9" s="78">
        <v>6</v>
      </c>
      <c r="B9" s="79">
        <v>199810</v>
      </c>
      <c r="C9" s="80">
        <v>203700</v>
      </c>
      <c r="D9" s="80">
        <v>206395</v>
      </c>
      <c r="E9" s="80">
        <v>210285</v>
      </c>
      <c r="F9" s="80">
        <v>212978</v>
      </c>
      <c r="G9" s="81">
        <v>185966.06</v>
      </c>
    </row>
    <row r="10" spans="1:7">
      <c r="A10" s="78">
        <v>7</v>
      </c>
      <c r="B10" s="79">
        <v>203058</v>
      </c>
      <c r="C10" s="80">
        <v>207045</v>
      </c>
      <c r="D10" s="80">
        <v>209805</v>
      </c>
      <c r="E10" s="80">
        <v>213792</v>
      </c>
      <c r="F10" s="80">
        <v>216551</v>
      </c>
      <c r="G10" s="81">
        <v>189010.4</v>
      </c>
    </row>
    <row r="11" spans="1:7">
      <c r="A11" s="78">
        <v>8</v>
      </c>
      <c r="B11" s="79">
        <v>206396</v>
      </c>
      <c r="C11" s="80">
        <v>210482</v>
      </c>
      <c r="D11" s="80">
        <v>213311</v>
      </c>
      <c r="E11" s="80">
        <v>217397</v>
      </c>
      <c r="F11" s="80">
        <v>220226</v>
      </c>
      <c r="G11" s="81">
        <v>192139.54</v>
      </c>
    </row>
    <row r="12" spans="1:7">
      <c r="A12" s="78">
        <v>9</v>
      </c>
      <c r="B12" s="79">
        <v>209829</v>
      </c>
      <c r="C12" s="80">
        <v>214015</v>
      </c>
      <c r="D12" s="80">
        <v>216916</v>
      </c>
      <c r="E12" s="80">
        <v>221102</v>
      </c>
      <c r="F12" s="80">
        <v>224002</v>
      </c>
      <c r="G12" s="81">
        <v>195355.31</v>
      </c>
    </row>
    <row r="13" spans="1:7">
      <c r="A13" s="78">
        <v>10</v>
      </c>
      <c r="B13" s="79">
        <v>213353</v>
      </c>
      <c r="C13" s="80">
        <v>217646</v>
      </c>
      <c r="D13" s="80">
        <v>220617</v>
      </c>
      <c r="E13" s="80">
        <v>224909</v>
      </c>
      <c r="F13" s="80">
        <v>227882</v>
      </c>
      <c r="G13" s="81">
        <v>198659.5</v>
      </c>
    </row>
    <row r="14" spans="1:7">
      <c r="A14" s="78">
        <v>11</v>
      </c>
      <c r="B14" s="79">
        <v>216134</v>
      </c>
      <c r="C14" s="80">
        <v>220533</v>
      </c>
      <c r="D14" s="80">
        <v>223579</v>
      </c>
      <c r="E14" s="80">
        <v>227978</v>
      </c>
      <c r="F14" s="80">
        <v>231023</v>
      </c>
      <c r="G14" s="81">
        <v>202053.93</v>
      </c>
    </row>
    <row r="15" spans="1:7">
      <c r="A15" s="78">
        <v>12</v>
      </c>
      <c r="B15" s="79">
        <v>219855</v>
      </c>
      <c r="C15" s="80">
        <v>224365</v>
      </c>
      <c r="D15" s="80">
        <v>227489</v>
      </c>
      <c r="E15" s="80">
        <v>231997</v>
      </c>
      <c r="F15" s="80">
        <v>235119</v>
      </c>
      <c r="G15" s="81">
        <v>205542.18</v>
      </c>
    </row>
    <row r="16" spans="1:7">
      <c r="A16" s="78">
        <v>13</v>
      </c>
      <c r="B16" s="79">
        <v>223681</v>
      </c>
      <c r="C16" s="80">
        <v>228304</v>
      </c>
      <c r="D16" s="80">
        <v>231504</v>
      </c>
      <c r="E16" s="80">
        <v>236129</v>
      </c>
      <c r="F16" s="80">
        <v>239328</v>
      </c>
      <c r="G16" s="81">
        <v>209126.09</v>
      </c>
    </row>
    <row r="17" spans="1:7">
      <c r="A17" s="78">
        <v>14</v>
      </c>
      <c r="B17" s="79">
        <v>227611</v>
      </c>
      <c r="C17" s="80">
        <v>232351</v>
      </c>
      <c r="D17" s="80">
        <v>235632</v>
      </c>
      <c r="E17" s="80">
        <v>240371</v>
      </c>
      <c r="F17" s="80">
        <v>243652</v>
      </c>
      <c r="G17" s="81">
        <v>212809.24</v>
      </c>
    </row>
    <row r="18" spans="1:7">
      <c r="A18" s="78">
        <v>15</v>
      </c>
      <c r="B18" s="79">
        <v>231649</v>
      </c>
      <c r="C18" s="80">
        <v>236507</v>
      </c>
      <c r="D18" s="80">
        <v>239870</v>
      </c>
      <c r="E18" s="80">
        <v>244730</v>
      </c>
      <c r="F18" s="80">
        <v>248094</v>
      </c>
      <c r="G18" s="81">
        <v>216591.65</v>
      </c>
    </row>
    <row r="19" spans="1:7">
      <c r="A19" s="78">
        <v>16</v>
      </c>
      <c r="B19" s="79">
        <v>234743</v>
      </c>
      <c r="C19" s="80">
        <v>239725</v>
      </c>
      <c r="D19" s="80">
        <v>243175</v>
      </c>
      <c r="E19" s="80">
        <v>248156</v>
      </c>
      <c r="F19" s="80">
        <v>251606</v>
      </c>
      <c r="G19" s="81">
        <v>220480.52</v>
      </c>
    </row>
    <row r="20" spans="1:7">
      <c r="A20" s="78">
        <v>17</v>
      </c>
      <c r="B20" s="79">
        <v>239005</v>
      </c>
      <c r="C20" s="80">
        <v>244114</v>
      </c>
      <c r="D20" s="80">
        <v>247651</v>
      </c>
      <c r="E20" s="80">
        <v>252759</v>
      </c>
      <c r="F20" s="80">
        <v>256294</v>
      </c>
      <c r="G20" s="81">
        <v>224474.06</v>
      </c>
    </row>
    <row r="21" spans="1:7">
      <c r="A21" s="78">
        <v>18</v>
      </c>
      <c r="B21" s="79">
        <v>243387</v>
      </c>
      <c r="C21" s="80">
        <v>248626</v>
      </c>
      <c r="D21" s="80">
        <v>252252</v>
      </c>
      <c r="E21" s="80">
        <v>257490</v>
      </c>
      <c r="F21" s="80">
        <v>261115</v>
      </c>
      <c r="G21" s="81">
        <v>228579.5</v>
      </c>
    </row>
    <row r="22" spans="1:7">
      <c r="A22" s="78">
        <v>19</v>
      </c>
      <c r="B22" s="79">
        <v>246657</v>
      </c>
      <c r="C22" s="80">
        <v>252029</v>
      </c>
      <c r="D22" s="80">
        <v>255746</v>
      </c>
      <c r="E22" s="80">
        <v>261119</v>
      </c>
      <c r="F22" s="80">
        <v>264839</v>
      </c>
      <c r="G22" s="81">
        <v>232796.81</v>
      </c>
    </row>
    <row r="23" spans="1:7">
      <c r="A23" s="78">
        <v>20</v>
      </c>
      <c r="B23" s="79">
        <v>250053</v>
      </c>
      <c r="C23" s="80">
        <v>255560</v>
      </c>
      <c r="D23" s="80">
        <v>259374</v>
      </c>
      <c r="E23" s="80">
        <v>264882</v>
      </c>
      <c r="F23" s="80">
        <v>268694</v>
      </c>
      <c r="G23" s="81">
        <v>237129.61</v>
      </c>
    </row>
    <row r="24" spans="1:7">
      <c r="A24" s="78">
        <v>21</v>
      </c>
      <c r="B24" s="79">
        <v>254192</v>
      </c>
      <c r="C24" s="80">
        <v>259841</v>
      </c>
      <c r="D24" s="80">
        <v>263752</v>
      </c>
      <c r="E24" s="80">
        <v>269401</v>
      </c>
      <c r="F24" s="80">
        <v>273312</v>
      </c>
      <c r="G24" s="81">
        <v>241583.32</v>
      </c>
    </row>
    <row r="25" spans="1:7">
      <c r="A25" s="78">
        <v>22</v>
      </c>
      <c r="B25" s="79">
        <v>258027</v>
      </c>
      <c r="C25" s="80">
        <v>263676</v>
      </c>
      <c r="D25" s="80">
        <v>267587</v>
      </c>
      <c r="E25" s="80">
        <v>273236</v>
      </c>
      <c r="F25" s="80">
        <v>277147</v>
      </c>
      <c r="G25" s="81">
        <v>246033.33</v>
      </c>
    </row>
    <row r="26" spans="1:7">
      <c r="A26" s="78">
        <v>23</v>
      </c>
      <c r="B26" s="79">
        <v>262137</v>
      </c>
      <c r="C26" s="80">
        <v>267629</v>
      </c>
      <c r="D26" s="80">
        <v>271434</v>
      </c>
      <c r="E26" s="80">
        <v>276928</v>
      </c>
      <c r="F26" s="80">
        <v>280730</v>
      </c>
      <c r="G26" s="81">
        <v>250472.55</v>
      </c>
    </row>
    <row r="27" spans="1:7">
      <c r="A27" s="78">
        <v>24</v>
      </c>
      <c r="B27" s="79">
        <v>266372</v>
      </c>
      <c r="C27" s="80">
        <v>271710</v>
      </c>
      <c r="D27" s="80">
        <v>275406</v>
      </c>
      <c r="E27" s="80">
        <v>280745</v>
      </c>
      <c r="F27" s="80">
        <v>284441</v>
      </c>
      <c r="G27" s="81">
        <v>255037.97</v>
      </c>
    </row>
    <row r="28" spans="1:7">
      <c r="A28" s="78">
        <v>25</v>
      </c>
      <c r="B28" s="79">
        <v>270701</v>
      </c>
      <c r="C28" s="80">
        <v>275873</v>
      </c>
      <c r="D28" s="80">
        <v>279454</v>
      </c>
      <c r="E28" s="80">
        <v>284626</v>
      </c>
      <c r="F28" s="80">
        <v>288206</v>
      </c>
      <c r="G28" s="81">
        <v>259721.7</v>
      </c>
    </row>
    <row r="29" spans="1:7">
      <c r="A29" s="78">
        <v>26</v>
      </c>
      <c r="B29" s="79">
        <v>275131</v>
      </c>
      <c r="C29" s="80">
        <v>280123</v>
      </c>
      <c r="D29" s="80">
        <v>283580</v>
      </c>
      <c r="E29" s="80">
        <v>288573</v>
      </c>
      <c r="F29" s="80">
        <v>292029</v>
      </c>
      <c r="G29" s="81">
        <v>264528.59000000003</v>
      </c>
    </row>
    <row r="30" spans="1:7">
      <c r="A30" s="78">
        <v>27</v>
      </c>
      <c r="B30" s="79">
        <v>279656</v>
      </c>
      <c r="C30" s="80">
        <v>284456</v>
      </c>
      <c r="D30" s="80">
        <v>287782</v>
      </c>
      <c r="E30" s="80">
        <v>292583</v>
      </c>
      <c r="F30" s="80">
        <v>295908</v>
      </c>
      <c r="G30" s="81">
        <v>269459.90000000002</v>
      </c>
    </row>
    <row r="31" spans="1:7">
      <c r="A31" s="78">
        <v>28</v>
      </c>
      <c r="B31" s="79">
        <v>284283</v>
      </c>
      <c r="C31" s="80">
        <v>288881</v>
      </c>
      <c r="D31" s="80">
        <v>292064</v>
      </c>
      <c r="E31" s="80">
        <v>296661</v>
      </c>
      <c r="F31" s="80">
        <v>299845</v>
      </c>
      <c r="G31" s="81">
        <v>274522.23</v>
      </c>
    </row>
    <row r="32" spans="1:7">
      <c r="A32" s="78">
        <v>29</v>
      </c>
      <c r="B32" s="79">
        <v>289014</v>
      </c>
      <c r="C32" s="80">
        <v>293394</v>
      </c>
      <c r="D32" s="80">
        <v>296427</v>
      </c>
      <c r="E32" s="80">
        <v>300807</v>
      </c>
      <c r="F32" s="80">
        <v>303839</v>
      </c>
      <c r="G32" s="81">
        <v>279714.99</v>
      </c>
    </row>
    <row r="33" spans="1:7">
      <c r="A33" s="78">
        <v>30</v>
      </c>
      <c r="B33" s="79">
        <v>293853</v>
      </c>
      <c r="C33" s="80">
        <v>298001</v>
      </c>
      <c r="D33" s="80">
        <v>300872</v>
      </c>
      <c r="E33" s="80">
        <v>305018</v>
      </c>
      <c r="F33" s="80">
        <v>307890</v>
      </c>
      <c r="G33" s="81">
        <v>285044.74</v>
      </c>
    </row>
    <row r="34" spans="1:7">
      <c r="A34" s="78">
        <v>31</v>
      </c>
      <c r="B34" s="79">
        <v>298795</v>
      </c>
      <c r="C34" s="80">
        <v>302696</v>
      </c>
      <c r="D34" s="80">
        <v>305398</v>
      </c>
      <c r="E34" s="80">
        <v>309299</v>
      </c>
      <c r="F34" s="80">
        <v>312000</v>
      </c>
      <c r="G34" s="81">
        <v>290512.64000000001</v>
      </c>
    </row>
    <row r="35" spans="1:7">
      <c r="A35" s="78">
        <v>32</v>
      </c>
      <c r="B35" s="79">
        <v>303852</v>
      </c>
      <c r="C35" s="80">
        <v>307490</v>
      </c>
      <c r="D35" s="80">
        <v>310009</v>
      </c>
      <c r="E35" s="80">
        <v>313649</v>
      </c>
      <c r="F35" s="80">
        <v>316167</v>
      </c>
      <c r="G35" s="81">
        <v>296125.21000000002</v>
      </c>
    </row>
    <row r="36" spans="1:7">
      <c r="A36" s="78">
        <v>33</v>
      </c>
      <c r="B36" s="79">
        <v>309016</v>
      </c>
      <c r="C36" s="80">
        <v>312375</v>
      </c>
      <c r="D36" s="80">
        <v>314703</v>
      </c>
      <c r="E36" s="80">
        <v>318063</v>
      </c>
      <c r="F36" s="80">
        <v>320390</v>
      </c>
      <c r="G36" s="81">
        <v>301881.8</v>
      </c>
    </row>
    <row r="37" spans="1:7">
      <c r="A37" s="78">
        <v>34</v>
      </c>
      <c r="B37" s="79">
        <v>314298</v>
      </c>
      <c r="C37" s="80">
        <v>317363</v>
      </c>
      <c r="D37" s="80">
        <v>319485</v>
      </c>
      <c r="E37" s="80">
        <v>322548</v>
      </c>
      <c r="F37" s="80">
        <v>324670</v>
      </c>
      <c r="G37" s="81">
        <v>307790.62</v>
      </c>
    </row>
    <row r="38" spans="1:7">
      <c r="A38" s="78">
        <v>35</v>
      </c>
      <c r="B38" s="79">
        <v>319697</v>
      </c>
      <c r="C38" s="80">
        <v>322450</v>
      </c>
      <c r="D38" s="80">
        <v>324354</v>
      </c>
      <c r="E38" s="80">
        <v>327107</v>
      </c>
      <c r="F38" s="80">
        <v>329011</v>
      </c>
      <c r="G38" s="81">
        <v>313854.56</v>
      </c>
    </row>
    <row r="39" spans="1:7">
      <c r="A39" s="78">
        <v>36</v>
      </c>
      <c r="B39" s="79">
        <v>325214</v>
      </c>
      <c r="C39" s="80">
        <v>327634</v>
      </c>
      <c r="D39" s="80">
        <v>329310</v>
      </c>
      <c r="E39" s="80">
        <v>331731</v>
      </c>
      <c r="F39" s="80">
        <v>333406</v>
      </c>
      <c r="G39" s="81">
        <v>320074.68</v>
      </c>
    </row>
    <row r="40" spans="1:7">
      <c r="A40" s="78">
        <v>37</v>
      </c>
      <c r="B40" s="79">
        <v>330853</v>
      </c>
      <c r="C40" s="80">
        <v>332923</v>
      </c>
      <c r="D40" s="80">
        <v>334355</v>
      </c>
      <c r="E40" s="80">
        <v>336425</v>
      </c>
      <c r="F40" s="80">
        <v>337859</v>
      </c>
      <c r="G40" s="81">
        <v>326457.34000000003</v>
      </c>
    </row>
    <row r="41" spans="1:7">
      <c r="A41" s="78">
        <v>38</v>
      </c>
      <c r="B41" s="79">
        <v>336808</v>
      </c>
      <c r="C41" s="80">
        <v>338540</v>
      </c>
      <c r="D41" s="80">
        <v>339739</v>
      </c>
      <c r="E41" s="80">
        <v>341471</v>
      </c>
      <c r="F41" s="80">
        <v>342672</v>
      </c>
      <c r="G41" s="81">
        <v>333128.88</v>
      </c>
    </row>
    <row r="42" spans="1:7">
      <c r="A42" s="78">
        <v>39</v>
      </c>
      <c r="B42" s="79">
        <v>342821</v>
      </c>
      <c r="C42" s="80">
        <v>344156</v>
      </c>
      <c r="D42" s="80">
        <v>345080</v>
      </c>
      <c r="E42" s="80">
        <v>346413</v>
      </c>
      <c r="F42" s="80">
        <v>347337</v>
      </c>
      <c r="G42" s="81">
        <v>339989.41</v>
      </c>
    </row>
    <row r="43" spans="1:7">
      <c r="A43" s="78">
        <v>40</v>
      </c>
      <c r="B43" s="79">
        <v>348966</v>
      </c>
      <c r="C43" s="80">
        <v>349878</v>
      </c>
      <c r="D43" s="80">
        <v>350510</v>
      </c>
      <c r="E43" s="80">
        <v>351422</v>
      </c>
      <c r="F43" s="80">
        <v>352054</v>
      </c>
      <c r="G43" s="81">
        <v>347027.46</v>
      </c>
    </row>
    <row r="44" spans="1:7">
      <c r="A44" s="78">
        <v>41</v>
      </c>
      <c r="B44" s="79">
        <v>355245</v>
      </c>
      <c r="C44" s="80">
        <v>355712</v>
      </c>
      <c r="D44" s="80">
        <v>356037</v>
      </c>
      <c r="E44" s="80">
        <v>356505</v>
      </c>
      <c r="F44" s="80">
        <v>356828</v>
      </c>
      <c r="G44" s="81">
        <v>354249.23</v>
      </c>
    </row>
    <row r="45" spans="1:7">
      <c r="A45" s="78">
        <v>42</v>
      </c>
      <c r="B45" s="79">
        <v>361660</v>
      </c>
      <c r="C45" s="80">
        <v>361660</v>
      </c>
      <c r="D45" s="80">
        <v>361660</v>
      </c>
      <c r="E45" s="80">
        <v>361660</v>
      </c>
      <c r="F45" s="80">
        <v>361660</v>
      </c>
      <c r="G45" s="81">
        <v>361659.2</v>
      </c>
    </row>
    <row r="46" spans="1:7">
      <c r="A46" s="78">
        <v>43</v>
      </c>
      <c r="B46" s="79">
        <v>369689</v>
      </c>
      <c r="C46" s="80">
        <v>369689</v>
      </c>
      <c r="D46" s="80">
        <v>369689</v>
      </c>
      <c r="E46" s="80">
        <v>369689</v>
      </c>
      <c r="F46" s="80">
        <v>369689</v>
      </c>
      <c r="G46" s="81">
        <v>369688.53</v>
      </c>
    </row>
    <row r="47" spans="1:7">
      <c r="A47" s="78">
        <v>44</v>
      </c>
      <c r="B47" s="79">
        <v>377937</v>
      </c>
      <c r="C47" s="80">
        <v>377937</v>
      </c>
      <c r="D47" s="80">
        <v>377937</v>
      </c>
      <c r="E47" s="80">
        <v>377937</v>
      </c>
      <c r="F47" s="80">
        <v>377937</v>
      </c>
      <c r="G47" s="81">
        <v>377937.3</v>
      </c>
    </row>
    <row r="48" spans="1:7">
      <c r="A48" s="78">
        <v>45</v>
      </c>
      <c r="B48" s="79">
        <v>386414</v>
      </c>
      <c r="C48" s="80">
        <v>386414</v>
      </c>
      <c r="D48" s="80">
        <v>386414</v>
      </c>
      <c r="E48" s="80">
        <v>386414</v>
      </c>
      <c r="F48" s="80">
        <v>386414</v>
      </c>
      <c r="G48" s="81">
        <v>386414.29</v>
      </c>
    </row>
    <row r="49" spans="1:7">
      <c r="A49" s="78">
        <v>46</v>
      </c>
      <c r="B49" s="79">
        <v>395125</v>
      </c>
      <c r="C49" s="80">
        <v>395125</v>
      </c>
      <c r="D49" s="80">
        <v>395125</v>
      </c>
      <c r="E49" s="80">
        <v>395125</v>
      </c>
      <c r="F49" s="80">
        <v>395125</v>
      </c>
      <c r="G49" s="81">
        <v>395124.74</v>
      </c>
    </row>
    <row r="50" spans="1:7">
      <c r="A50" s="78">
        <v>47</v>
      </c>
      <c r="B50" s="79">
        <v>413269</v>
      </c>
      <c r="C50" s="80">
        <v>413269</v>
      </c>
      <c r="D50" s="80">
        <v>413269</v>
      </c>
      <c r="E50" s="80">
        <v>413269</v>
      </c>
      <c r="F50" s="80">
        <v>413269</v>
      </c>
      <c r="G50" s="81">
        <v>413268.87</v>
      </c>
    </row>
    <row r="51" spans="1:7">
      <c r="A51" s="78">
        <v>48</v>
      </c>
      <c r="B51" s="79">
        <v>441027</v>
      </c>
      <c r="C51" s="80">
        <v>441027</v>
      </c>
      <c r="D51" s="80">
        <v>441027</v>
      </c>
      <c r="E51" s="80">
        <v>441027</v>
      </c>
      <c r="F51" s="80">
        <v>441027</v>
      </c>
      <c r="G51" s="81">
        <v>441025.75</v>
      </c>
    </row>
    <row r="52" spans="1:7">
      <c r="A52" s="78">
        <v>49</v>
      </c>
      <c r="B52" s="79">
        <v>471781</v>
      </c>
      <c r="C52" s="80">
        <v>471781</v>
      </c>
      <c r="D52" s="80">
        <v>471781</v>
      </c>
      <c r="E52" s="80">
        <v>471781</v>
      </c>
      <c r="F52" s="80">
        <v>471781</v>
      </c>
      <c r="G52" s="81">
        <v>471780.9</v>
      </c>
    </row>
    <row r="53" spans="1:7">
      <c r="A53" s="78">
        <v>50</v>
      </c>
      <c r="B53" s="79">
        <v>521094</v>
      </c>
      <c r="C53" s="80">
        <v>521094</v>
      </c>
      <c r="D53" s="80">
        <v>521094</v>
      </c>
      <c r="E53" s="80">
        <v>521094</v>
      </c>
      <c r="F53" s="80">
        <v>521094</v>
      </c>
      <c r="G53" s="81">
        <v>521094.47</v>
      </c>
    </row>
    <row r="54" spans="1:7">
      <c r="A54" s="78">
        <v>51</v>
      </c>
      <c r="B54" s="79">
        <v>592911</v>
      </c>
      <c r="C54" s="80">
        <v>592911</v>
      </c>
      <c r="D54" s="80">
        <v>592911</v>
      </c>
      <c r="E54" s="80">
        <v>592911</v>
      </c>
      <c r="F54" s="80">
        <v>592911</v>
      </c>
      <c r="G54" s="81">
        <v>592911.94999999995</v>
      </c>
    </row>
    <row r="55" spans="1:7">
      <c r="A55" s="78">
        <v>52</v>
      </c>
      <c r="B55" s="79">
        <v>650993</v>
      </c>
      <c r="C55" s="80">
        <v>650993</v>
      </c>
      <c r="D55" s="80">
        <v>650993</v>
      </c>
      <c r="E55" s="80">
        <v>650993</v>
      </c>
      <c r="F55" s="80">
        <v>650993</v>
      </c>
      <c r="G55" s="81">
        <v>650993.51</v>
      </c>
    </row>
    <row r="56" spans="1:7">
      <c r="A56" s="78">
        <v>53</v>
      </c>
      <c r="B56" s="79">
        <v>728408</v>
      </c>
      <c r="C56" s="80">
        <v>728408</v>
      </c>
      <c r="D56" s="80">
        <v>728408</v>
      </c>
      <c r="E56" s="80">
        <v>728408</v>
      </c>
      <c r="F56" s="80">
        <v>728408</v>
      </c>
      <c r="G56" s="81">
        <v>728409.39</v>
      </c>
    </row>
    <row r="57" spans="1:7">
      <c r="A57" s="78">
        <v>54</v>
      </c>
      <c r="B57" s="79">
        <v>821385</v>
      </c>
      <c r="C57" s="80">
        <v>821385</v>
      </c>
      <c r="D57" s="80">
        <v>821385</v>
      </c>
      <c r="E57" s="80">
        <v>821385</v>
      </c>
      <c r="F57" s="80">
        <v>821385</v>
      </c>
      <c r="G57" s="81">
        <v>821385.31</v>
      </c>
    </row>
    <row r="58" spans="1:7">
      <c r="A58" s="78">
        <v>55</v>
      </c>
      <c r="B58" s="79">
        <v>925652</v>
      </c>
      <c r="C58" s="80">
        <v>925652</v>
      </c>
      <c r="D58" s="80">
        <v>925652</v>
      </c>
      <c r="E58" s="80">
        <v>925652</v>
      </c>
      <c r="F58" s="80">
        <v>925652</v>
      </c>
      <c r="G58" s="81">
        <v>925652.26</v>
      </c>
    </row>
    <row r="59" spans="1:7">
      <c r="A59" s="8" t="s">
        <v>226</v>
      </c>
      <c r="B59" s="9">
        <v>272040</v>
      </c>
      <c r="C59" s="10">
        <v>272040</v>
      </c>
      <c r="D59" s="10">
        <v>272040</v>
      </c>
      <c r="E59" s="10">
        <v>272040</v>
      </c>
      <c r="F59" s="10">
        <v>272040</v>
      </c>
      <c r="G59" s="15">
        <v>272040</v>
      </c>
    </row>
    <row r="60" spans="1:7">
      <c r="A60" s="8" t="s">
        <v>227</v>
      </c>
      <c r="B60" s="9">
        <v>303600</v>
      </c>
      <c r="C60" s="10">
        <v>303600</v>
      </c>
      <c r="D60" s="10">
        <v>303600</v>
      </c>
      <c r="E60" s="10">
        <v>303600</v>
      </c>
      <c r="F60" s="10">
        <v>303600</v>
      </c>
      <c r="G60" s="15">
        <v>303600</v>
      </c>
    </row>
    <row r="61" spans="1:7">
      <c r="A61" s="8" t="s">
        <v>228</v>
      </c>
      <c r="B61" s="9">
        <v>335040</v>
      </c>
      <c r="C61" s="10">
        <v>335040</v>
      </c>
      <c r="D61" s="10">
        <v>335040</v>
      </c>
      <c r="E61" s="10">
        <v>335040</v>
      </c>
      <c r="F61" s="10">
        <v>335040</v>
      </c>
      <c r="G61" s="15">
        <v>335040</v>
      </c>
    </row>
    <row r="62" spans="1:7">
      <c r="A62" s="11" t="s">
        <v>229</v>
      </c>
      <c r="B62" s="12">
        <v>352800</v>
      </c>
      <c r="C62" s="13">
        <f>B62</f>
        <v>352800</v>
      </c>
      <c r="D62" s="13">
        <f t="shared" ref="D62:G62" si="0">C62</f>
        <v>352800</v>
      </c>
      <c r="E62" s="13">
        <f t="shared" si="0"/>
        <v>352800</v>
      </c>
      <c r="F62" s="13">
        <f t="shared" si="0"/>
        <v>352800</v>
      </c>
      <c r="G62" s="13">
        <f t="shared" si="0"/>
        <v>352800</v>
      </c>
    </row>
    <row r="63" spans="1:7">
      <c r="A63" s="8" t="s">
        <v>41</v>
      </c>
      <c r="B63" s="82">
        <v>279695</v>
      </c>
      <c r="C63" s="83">
        <v>279695</v>
      </c>
      <c r="D63" s="83">
        <v>279695</v>
      </c>
      <c r="E63" s="83">
        <v>279695</v>
      </c>
      <c r="F63" s="83">
        <v>279695</v>
      </c>
      <c r="G63" s="14">
        <v>279695</v>
      </c>
    </row>
    <row r="64" spans="1:7">
      <c r="A64" s="8" t="s">
        <v>40</v>
      </c>
      <c r="B64" s="9">
        <v>298044</v>
      </c>
      <c r="C64" s="10">
        <v>298044</v>
      </c>
      <c r="D64" s="10">
        <v>298044</v>
      </c>
      <c r="E64" s="10">
        <v>298044</v>
      </c>
      <c r="F64" s="10">
        <v>298044</v>
      </c>
      <c r="G64" s="15">
        <v>298044</v>
      </c>
    </row>
    <row r="65" spans="1:7">
      <c r="A65" s="8" t="s">
        <v>38</v>
      </c>
      <c r="B65" s="9">
        <v>325699</v>
      </c>
      <c r="C65" s="10">
        <v>325699</v>
      </c>
      <c r="D65" s="10">
        <v>325699</v>
      </c>
      <c r="E65" s="10">
        <v>325699</v>
      </c>
      <c r="F65" s="10">
        <v>325699</v>
      </c>
      <c r="G65" s="15">
        <v>325699</v>
      </c>
    </row>
    <row r="66" spans="1:7">
      <c r="A66" s="8" t="s">
        <v>115</v>
      </c>
      <c r="B66" s="9">
        <v>351388</v>
      </c>
      <c r="C66" s="10">
        <v>351388</v>
      </c>
      <c r="D66" s="10">
        <v>351388</v>
      </c>
      <c r="E66" s="10">
        <v>351388</v>
      </c>
      <c r="F66" s="10">
        <v>351388</v>
      </c>
      <c r="G66" s="15">
        <v>351388</v>
      </c>
    </row>
    <row r="67" spans="1:7">
      <c r="A67" s="8" t="s">
        <v>54</v>
      </c>
      <c r="B67" s="9">
        <v>266588</v>
      </c>
      <c r="C67" s="10">
        <v>266588</v>
      </c>
      <c r="D67" s="10">
        <v>266588</v>
      </c>
      <c r="E67" s="10">
        <v>266588</v>
      </c>
      <c r="F67" s="10">
        <v>266588</v>
      </c>
      <c r="G67" s="15">
        <v>266588</v>
      </c>
    </row>
    <row r="68" spans="1:7">
      <c r="A68" s="8" t="s">
        <v>42</v>
      </c>
      <c r="B68" s="9">
        <v>279695</v>
      </c>
      <c r="C68" s="10">
        <v>279695</v>
      </c>
      <c r="D68" s="10">
        <v>279695</v>
      </c>
      <c r="E68" s="10">
        <v>279695</v>
      </c>
      <c r="F68" s="10">
        <v>279695</v>
      </c>
      <c r="G68" s="15">
        <v>279695</v>
      </c>
    </row>
    <row r="69" spans="1:7">
      <c r="A69" s="8" t="s">
        <v>39</v>
      </c>
      <c r="B69" s="9">
        <v>290311</v>
      </c>
      <c r="C69" s="10">
        <v>290311</v>
      </c>
      <c r="D69" s="10">
        <v>290311</v>
      </c>
      <c r="E69" s="10">
        <v>290311</v>
      </c>
      <c r="F69" s="10">
        <v>290311</v>
      </c>
      <c r="G69" s="15">
        <v>290311</v>
      </c>
    </row>
    <row r="70" spans="1:7">
      <c r="A70" s="11" t="s">
        <v>116</v>
      </c>
      <c r="B70" s="12">
        <v>309054</v>
      </c>
      <c r="C70" s="13">
        <v>309054</v>
      </c>
      <c r="D70" s="13">
        <v>309054</v>
      </c>
      <c r="E70" s="13">
        <v>309054</v>
      </c>
      <c r="F70" s="13">
        <v>309054</v>
      </c>
      <c r="G70" s="16">
        <v>309054</v>
      </c>
    </row>
    <row r="72" spans="1:7" ht="18">
      <c r="A72" s="84" t="s">
        <v>16</v>
      </c>
      <c r="C72" s="67" t="s">
        <v>37</v>
      </c>
    </row>
    <row r="73" spans="1:7">
      <c r="A73" s="68"/>
      <c r="B73" s="69"/>
      <c r="C73" s="70"/>
      <c r="D73" s="71" t="s">
        <v>14</v>
      </c>
      <c r="E73" s="70"/>
      <c r="F73" s="85"/>
      <c r="G73" s="86"/>
    </row>
    <row r="74" spans="1:7">
      <c r="A74" s="74" t="s">
        <v>84</v>
      </c>
      <c r="B74" s="75" t="s">
        <v>22</v>
      </c>
      <c r="C74" s="76" t="s">
        <v>23</v>
      </c>
      <c r="D74" s="76" t="s">
        <v>24</v>
      </c>
      <c r="E74" s="76" t="s">
        <v>25</v>
      </c>
      <c r="F74" s="87" t="s">
        <v>52</v>
      </c>
      <c r="G74" s="88"/>
    </row>
    <row r="75" spans="1:7">
      <c r="A75" s="78" t="s">
        <v>41</v>
      </c>
      <c r="B75" s="79">
        <v>0</v>
      </c>
      <c r="C75" s="89">
        <v>3900</v>
      </c>
      <c r="D75" s="89">
        <v>6900</v>
      </c>
      <c r="E75" s="89">
        <v>10800</v>
      </c>
      <c r="F75" s="90">
        <v>13800</v>
      </c>
    </row>
    <row r="76" spans="1:7">
      <c r="A76" s="78" t="s">
        <v>40</v>
      </c>
      <c r="B76" s="79">
        <v>0</v>
      </c>
      <c r="C76" s="80">
        <v>3300</v>
      </c>
      <c r="D76" s="80">
        <v>5700</v>
      </c>
      <c r="E76" s="80">
        <v>9000</v>
      </c>
      <c r="F76" s="91">
        <v>11400</v>
      </c>
    </row>
    <row r="77" spans="1:7">
      <c r="A77" s="78" t="s">
        <v>38</v>
      </c>
      <c r="B77" s="79">
        <v>0</v>
      </c>
      <c r="C77" s="80">
        <v>2100</v>
      </c>
      <c r="D77" s="80">
        <v>3900</v>
      </c>
      <c r="E77" s="80">
        <v>6000</v>
      </c>
      <c r="F77" s="91">
        <v>7500</v>
      </c>
    </row>
    <row r="78" spans="1:7">
      <c r="A78" s="78" t="s">
        <v>115</v>
      </c>
      <c r="B78" s="79">
        <v>0</v>
      </c>
      <c r="C78" s="80">
        <v>2100</v>
      </c>
      <c r="D78" s="80">
        <v>3900</v>
      </c>
      <c r="E78" s="80">
        <v>6000</v>
      </c>
      <c r="F78" s="91">
        <v>7500</v>
      </c>
    </row>
    <row r="79" spans="1:7">
      <c r="A79" s="78" t="s">
        <v>54</v>
      </c>
      <c r="B79" s="79">
        <v>0</v>
      </c>
      <c r="C79" s="80">
        <v>4500</v>
      </c>
      <c r="D79" s="80">
        <v>7500</v>
      </c>
      <c r="E79" s="80">
        <v>12000</v>
      </c>
      <c r="F79" s="91">
        <v>15000</v>
      </c>
    </row>
    <row r="80" spans="1:7">
      <c r="A80" s="78" t="s">
        <v>42</v>
      </c>
      <c r="B80" s="79">
        <v>0</v>
      </c>
      <c r="C80" s="80">
        <v>3900</v>
      </c>
      <c r="D80" s="80">
        <v>6900</v>
      </c>
      <c r="E80" s="80">
        <v>10800</v>
      </c>
      <c r="F80" s="91">
        <v>13800</v>
      </c>
    </row>
    <row r="81" spans="1:7">
      <c r="A81" s="78" t="s">
        <v>39</v>
      </c>
      <c r="B81" s="79">
        <v>0</v>
      </c>
      <c r="C81" s="80">
        <v>3600</v>
      </c>
      <c r="D81" s="80">
        <v>6300</v>
      </c>
      <c r="E81" s="80">
        <v>9900</v>
      </c>
      <c r="F81" s="91">
        <v>12600</v>
      </c>
    </row>
    <row r="82" spans="1:7">
      <c r="A82" s="92" t="s">
        <v>116</v>
      </c>
      <c r="B82" s="93">
        <v>0</v>
      </c>
      <c r="C82" s="94">
        <v>3600</v>
      </c>
      <c r="D82" s="94">
        <v>6300</v>
      </c>
      <c r="E82" s="94">
        <v>9900</v>
      </c>
      <c r="F82" s="95">
        <v>12600</v>
      </c>
    </row>
    <row r="85" spans="1:7">
      <c r="B85" s="67">
        <f>B76/B64</f>
        <v>0</v>
      </c>
      <c r="C85" s="67">
        <f>C76/C64</f>
        <v>1.1072190683254822E-2</v>
      </c>
      <c r="D85" s="67">
        <f>D76/D64</f>
        <v>1.9124692998349235E-2</v>
      </c>
      <c r="E85" s="67">
        <f>E76/E64</f>
        <v>3.0196883681604059E-2</v>
      </c>
      <c r="F85" s="67">
        <f>F76/F64</f>
        <v>3.8249385996698471E-2</v>
      </c>
    </row>
    <row r="86" spans="1:7">
      <c r="B86" s="67">
        <v>0</v>
      </c>
      <c r="C86" s="67">
        <v>1.5</v>
      </c>
      <c r="D86" s="67">
        <v>2.5</v>
      </c>
      <c r="E86" s="67">
        <v>4</v>
      </c>
      <c r="F86" s="67">
        <v>5</v>
      </c>
    </row>
    <row r="88" spans="1:7">
      <c r="A88" s="7" t="s">
        <v>117</v>
      </c>
    </row>
    <row r="90" spans="1:7" ht="25" customHeight="1">
      <c r="A90" s="84" t="s">
        <v>85</v>
      </c>
    </row>
    <row r="91" spans="1:7" ht="10" customHeight="1">
      <c r="A91" s="84"/>
    </row>
    <row r="92" spans="1:7" ht="18" customHeight="1">
      <c r="A92" s="96" t="s">
        <v>86</v>
      </c>
      <c r="B92" s="803" t="s">
        <v>14</v>
      </c>
      <c r="C92" s="804"/>
      <c r="D92" s="804"/>
      <c r="E92" s="804"/>
      <c r="G92" s="514" t="s">
        <v>254</v>
      </c>
    </row>
    <row r="93" spans="1:7" ht="18" customHeight="1">
      <c r="A93" s="97" t="s">
        <v>84</v>
      </c>
      <c r="B93" s="76" t="s">
        <v>87</v>
      </c>
      <c r="C93" s="76" t="s">
        <v>88</v>
      </c>
      <c r="D93" s="76" t="s">
        <v>89</v>
      </c>
      <c r="E93" s="87" t="s">
        <v>90</v>
      </c>
      <c r="G93" s="515">
        <v>6000</v>
      </c>
    </row>
    <row r="94" spans="1:7" ht="18" customHeight="1">
      <c r="A94" s="98" t="s">
        <v>41</v>
      </c>
      <c r="B94" s="99">
        <f t="shared" ref="B94:E95" si="1">(C75-B75)/3</f>
        <v>1300</v>
      </c>
      <c r="C94" s="99">
        <f t="shared" si="1"/>
        <v>1000</v>
      </c>
      <c r="D94" s="99">
        <f t="shared" si="1"/>
        <v>1300</v>
      </c>
      <c r="E94" s="100">
        <f t="shared" si="1"/>
        <v>1000</v>
      </c>
      <c r="G94" s="515">
        <v>7600</v>
      </c>
    </row>
    <row r="95" spans="1:7" ht="18" customHeight="1">
      <c r="A95" s="98" t="s">
        <v>40</v>
      </c>
      <c r="B95" s="99">
        <f t="shared" si="1"/>
        <v>1100</v>
      </c>
      <c r="C95" s="99">
        <f t="shared" si="1"/>
        <v>800</v>
      </c>
      <c r="D95" s="99">
        <f t="shared" si="1"/>
        <v>1100</v>
      </c>
      <c r="E95" s="100">
        <f t="shared" si="1"/>
        <v>800</v>
      </c>
      <c r="G95" s="515">
        <v>9000</v>
      </c>
    </row>
    <row r="96" spans="1:7" ht="18" customHeight="1">
      <c r="A96" s="101" t="s">
        <v>38</v>
      </c>
      <c r="B96" s="102">
        <f t="shared" ref="B96:E99" si="2">(C79-B79)/3</f>
        <v>1500</v>
      </c>
      <c r="C96" s="102">
        <f t="shared" si="2"/>
        <v>1000</v>
      </c>
      <c r="D96" s="102">
        <f t="shared" si="2"/>
        <v>1500</v>
      </c>
      <c r="E96" s="103">
        <f t="shared" si="2"/>
        <v>1000</v>
      </c>
      <c r="G96" s="515">
        <v>0</v>
      </c>
    </row>
    <row r="97" spans="1:5" ht="18" customHeight="1">
      <c r="A97" s="98" t="s">
        <v>54</v>
      </c>
      <c r="B97" s="99">
        <f t="shared" si="2"/>
        <v>1300</v>
      </c>
      <c r="C97" s="99">
        <f t="shared" si="2"/>
        <v>1000</v>
      </c>
      <c r="D97" s="99">
        <f t="shared" si="2"/>
        <v>1300</v>
      </c>
      <c r="E97" s="100">
        <f t="shared" si="2"/>
        <v>1000</v>
      </c>
    </row>
    <row r="98" spans="1:5" ht="18" customHeight="1">
      <c r="A98" s="98" t="s">
        <v>42</v>
      </c>
      <c r="B98" s="99">
        <f t="shared" si="2"/>
        <v>1200</v>
      </c>
      <c r="C98" s="99">
        <f t="shared" si="2"/>
        <v>900</v>
      </c>
      <c r="D98" s="99">
        <f t="shared" si="2"/>
        <v>1200</v>
      </c>
      <c r="E98" s="100">
        <f t="shared" si="2"/>
        <v>900</v>
      </c>
    </row>
    <row r="99" spans="1:5" ht="18" customHeight="1">
      <c r="A99" s="101" t="s">
        <v>39</v>
      </c>
      <c r="B99" s="102">
        <f t="shared" si="2"/>
        <v>1200</v>
      </c>
      <c r="C99" s="102">
        <f t="shared" si="2"/>
        <v>900</v>
      </c>
      <c r="D99" s="102">
        <f t="shared" si="2"/>
        <v>1200</v>
      </c>
      <c r="E99" s="103">
        <f t="shared" si="2"/>
        <v>900</v>
      </c>
    </row>
    <row r="100" spans="1:5" ht="18" customHeight="1"/>
    <row r="101" spans="1:5" ht="18" customHeight="1">
      <c r="A101" s="96" t="s">
        <v>91</v>
      </c>
      <c r="B101" s="803" t="s">
        <v>14</v>
      </c>
      <c r="C101" s="804"/>
      <c r="D101" s="804"/>
      <c r="E101" s="804"/>
    </row>
    <row r="102" spans="1:5" ht="18" customHeight="1">
      <c r="A102" s="97" t="s">
        <v>84</v>
      </c>
      <c r="B102" s="76" t="s">
        <v>87</v>
      </c>
      <c r="C102" s="76" t="s">
        <v>88</v>
      </c>
      <c r="D102" s="76" t="s">
        <v>89</v>
      </c>
      <c r="E102" s="87" t="s">
        <v>90</v>
      </c>
    </row>
    <row r="103" spans="1:5" ht="18" customHeight="1">
      <c r="A103" s="98" t="s">
        <v>41</v>
      </c>
      <c r="B103" s="99">
        <f t="shared" ref="B103:E108" si="3">B94/12</f>
        <v>108.33333333333333</v>
      </c>
      <c r="C103" s="99">
        <f t="shared" si="3"/>
        <v>83.333333333333329</v>
      </c>
      <c r="D103" s="99">
        <f t="shared" si="3"/>
        <v>108.33333333333333</v>
      </c>
      <c r="E103" s="100">
        <f t="shared" si="3"/>
        <v>83.333333333333329</v>
      </c>
    </row>
    <row r="104" spans="1:5" ht="18" customHeight="1">
      <c r="A104" s="98" t="s">
        <v>40</v>
      </c>
      <c r="B104" s="99">
        <f t="shared" si="3"/>
        <v>91.666666666666671</v>
      </c>
      <c r="C104" s="99">
        <f t="shared" si="3"/>
        <v>66.666666666666671</v>
      </c>
      <c r="D104" s="99">
        <f t="shared" si="3"/>
        <v>91.666666666666671</v>
      </c>
      <c r="E104" s="100">
        <f t="shared" si="3"/>
        <v>66.666666666666671</v>
      </c>
    </row>
    <row r="105" spans="1:5" ht="18" customHeight="1">
      <c r="A105" s="98" t="s">
        <v>38</v>
      </c>
      <c r="B105" s="99">
        <f t="shared" si="3"/>
        <v>125</v>
      </c>
      <c r="C105" s="99">
        <f t="shared" si="3"/>
        <v>83.333333333333329</v>
      </c>
      <c r="D105" s="99">
        <f t="shared" si="3"/>
        <v>125</v>
      </c>
      <c r="E105" s="100">
        <f t="shared" si="3"/>
        <v>83.333333333333329</v>
      </c>
    </row>
    <row r="106" spans="1:5" ht="18" customHeight="1">
      <c r="A106" s="104" t="s">
        <v>54</v>
      </c>
      <c r="B106" s="105">
        <f t="shared" si="3"/>
        <v>108.33333333333333</v>
      </c>
      <c r="C106" s="105">
        <f t="shared" si="3"/>
        <v>83.333333333333329</v>
      </c>
      <c r="D106" s="105">
        <f t="shared" si="3"/>
        <v>108.33333333333333</v>
      </c>
      <c r="E106" s="106">
        <f t="shared" si="3"/>
        <v>83.333333333333329</v>
      </c>
    </row>
    <row r="107" spans="1:5" ht="18" customHeight="1">
      <c r="A107" s="98" t="s">
        <v>42</v>
      </c>
      <c r="B107" s="99">
        <f t="shared" si="3"/>
        <v>100</v>
      </c>
      <c r="C107" s="99">
        <f t="shared" si="3"/>
        <v>75</v>
      </c>
      <c r="D107" s="99">
        <f t="shared" si="3"/>
        <v>100</v>
      </c>
      <c r="E107" s="100">
        <f t="shared" si="3"/>
        <v>75</v>
      </c>
    </row>
    <row r="108" spans="1:5" ht="18" customHeight="1">
      <c r="A108" s="101" t="s">
        <v>39</v>
      </c>
      <c r="B108" s="102">
        <f t="shared" si="3"/>
        <v>100</v>
      </c>
      <c r="C108" s="102">
        <f t="shared" si="3"/>
        <v>75</v>
      </c>
      <c r="D108" s="102">
        <f t="shared" si="3"/>
        <v>100</v>
      </c>
      <c r="E108" s="103">
        <f t="shared" si="3"/>
        <v>75</v>
      </c>
    </row>
  </sheetData>
  <sheetProtection formatCells="0" formatColumns="0" formatRows="0"/>
  <mergeCells count="2">
    <mergeCell ref="B92:E92"/>
    <mergeCell ref="B101:E101"/>
  </mergeCells>
  <printOptions horizontalCentered="1" verticalCentered="1" gridLinesSet="0"/>
  <pageMargins left="0.39370078740157483" right="0.39370078740157483" top="0.98425196850393704" bottom="0.98425196850393704" header="0.51181102362204722" footer="0.51181102362204722"/>
  <headerFooter>
    <oddHeader>&amp;L&amp;"Geneva,Fed"&amp;24LØNTABEL</oddHeader>
    <oddFooter>&amp;L&amp;"Geneva,Normal"FRISKOLERNES KONTOR, Prices Havevej 11, 5600 Fåborg&amp;R&amp;"Geneva,Normal"Ole Mikkelsen, friskolekonsulent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18</vt:i4>
      </vt:variant>
      <vt:variant>
        <vt:lpstr>Navngivne områder</vt:lpstr>
      </vt:variant>
      <vt:variant>
        <vt:i4>38</vt:i4>
      </vt:variant>
    </vt:vector>
  </HeadingPairs>
  <TitlesOfParts>
    <vt:vector size="56" baseType="lpstr">
      <vt:lpstr>Q (8)</vt:lpstr>
      <vt:lpstr>Vejledning</vt:lpstr>
      <vt:lpstr>Foraeldreorlov</vt:lpstr>
      <vt:lpstr>LonspecAndreAarBarsel</vt:lpstr>
      <vt:lpstr>LonspecAndreAar</vt:lpstr>
      <vt:lpstr>LonspecAndreAlle</vt:lpstr>
      <vt:lpstr>LonspecAndre</vt:lpstr>
      <vt:lpstr>Q</vt:lpstr>
      <vt:lpstr>R</vt:lpstr>
      <vt:lpstr>S</vt:lpstr>
      <vt:lpstr>T</vt:lpstr>
      <vt:lpstr>U</vt:lpstr>
      <vt:lpstr>V</vt:lpstr>
      <vt:lpstr>W</vt:lpstr>
      <vt:lpstr>X</vt:lpstr>
      <vt:lpstr>Y</vt:lpstr>
      <vt:lpstr>Z</vt:lpstr>
      <vt:lpstr>Grundlon12</vt:lpstr>
      <vt:lpstr>basistabel12</vt:lpstr>
      <vt:lpstr>LonspecAndre!mdr</vt:lpstr>
      <vt:lpstr>LonspecAndreAlle!mdr</vt:lpstr>
      <vt:lpstr>LonspecAndreAar!mdr</vt:lpstr>
      <vt:lpstr>LonspecAndreAarBarsel!mdr</vt:lpstr>
      <vt:lpstr>LonspecAndre!maaned</vt:lpstr>
      <vt:lpstr>LonspecAndreAlle!maaned</vt:lpstr>
      <vt:lpstr>LonspecAndreAar!maaned</vt:lpstr>
      <vt:lpstr>LonspecAndreAarBarsel!maaned</vt:lpstr>
      <vt:lpstr>omraadetabel12</vt:lpstr>
      <vt:lpstr>Skalalontabel12</vt:lpstr>
      <vt:lpstr>Grundlon12!Udskriftsområde</vt:lpstr>
      <vt:lpstr>LonspecAndre!Udskriftsområde</vt:lpstr>
      <vt:lpstr>LonspecAndreAlle!Udskriftsområde</vt:lpstr>
      <vt:lpstr>LonspecAndreAar!Udskriftsområde</vt:lpstr>
      <vt:lpstr>LonspecAndreAarBarsel!Udskriftsområde</vt:lpstr>
      <vt:lpstr>Q!Udskriftsområde</vt:lpstr>
      <vt:lpstr>'Q (8)'!Udskriftsområde</vt:lpstr>
      <vt:lpstr>'R'!Udskriftsområde</vt:lpstr>
      <vt:lpstr>S!Udskriftsområde</vt:lpstr>
      <vt:lpstr>T!Udskriftsområde</vt:lpstr>
      <vt:lpstr>U!Udskriftsområde</vt:lpstr>
      <vt:lpstr>V!Udskriftsområde</vt:lpstr>
      <vt:lpstr>W!Udskriftsområde</vt:lpstr>
      <vt:lpstr>X!Udskriftsområde</vt:lpstr>
      <vt:lpstr>Y!Udskriftsområde</vt:lpstr>
      <vt:lpstr>Z!Udskriftsområde</vt:lpstr>
      <vt:lpstr>Q!Aar</vt:lpstr>
      <vt:lpstr>'Q (8)'!Aar</vt:lpstr>
      <vt:lpstr>'R'!Aar</vt:lpstr>
      <vt:lpstr>S!Aar</vt:lpstr>
      <vt:lpstr>T!Aar</vt:lpstr>
      <vt:lpstr>U!Aar</vt:lpstr>
      <vt:lpstr>V!Aar</vt:lpstr>
      <vt:lpstr>W!Aar</vt:lpstr>
      <vt:lpstr>X!Aar</vt:lpstr>
      <vt:lpstr>Y!Aar</vt:lpstr>
      <vt:lpstr>Z!Aar</vt:lpstr>
    </vt:vector>
  </TitlesOfParts>
  <Manager/>
  <Company>Dansk Friskoleforening, Tlf. 6261 3013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 Mikkelsen</dc:creator>
  <cp:keywords/>
  <dc:description/>
  <cp:lastModifiedBy>Tove Dohn</cp:lastModifiedBy>
  <cp:lastPrinted>2016-01-19T12:28:37Z</cp:lastPrinted>
  <dcterms:created xsi:type="dcterms:W3CDTF">2004-04-22T12:43:04Z</dcterms:created>
  <dcterms:modified xsi:type="dcterms:W3CDTF">2025-07-04T07:44:12Z</dcterms:modified>
  <cp:category/>
</cp:coreProperties>
</file>