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showInkAnnotation="0"/>
  <mc:AlternateContent xmlns:mc="http://schemas.openxmlformats.org/markup-compatibility/2006">
    <mc:Choice Requires="x15">
      <x15ac:absPath xmlns:x15ac="http://schemas.microsoft.com/office/spreadsheetml/2010/11/ac" url="/Users/tove/Documents/T/Tilskudsberegner/2023/"/>
    </mc:Choice>
  </mc:AlternateContent>
  <xr:revisionPtr revIDLastSave="0" documentId="8_{650393FC-32BC-D540-9F69-EB8837FB86D6}" xr6:coauthVersionLast="47" xr6:coauthVersionMax="47" xr10:uidLastSave="{00000000-0000-0000-0000-000000000000}"/>
  <bookViews>
    <workbookView xWindow="0" yWindow="500" windowWidth="22040" windowHeight="17500" tabRatio="50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1" l="1"/>
  <c r="F40" i="1"/>
  <c r="F39" i="1"/>
  <c r="D14" i="1"/>
  <c r="J82" i="1" s="1"/>
  <c r="F14" i="1"/>
  <c r="K82" i="1" s="1"/>
  <c r="I14" i="1"/>
  <c r="J9" i="1"/>
  <c r="J10" i="1"/>
  <c r="J11" i="1"/>
  <c r="J12" i="1"/>
  <c r="J14" i="1" l="1"/>
  <c r="G43" i="1"/>
  <c r="G37" i="1"/>
  <c r="F43" i="1"/>
  <c r="F37" i="1"/>
  <c r="J83" i="1"/>
  <c r="G9" i="1" l="1"/>
  <c r="G88" i="1" s="1"/>
  <c r="G10" i="1"/>
  <c r="G84" i="1" s="1"/>
  <c r="G11" i="1"/>
  <c r="G85" i="1" s="1"/>
  <c r="G86" i="1"/>
  <c r="F56" i="1"/>
  <c r="F57" i="1"/>
  <c r="F58" i="1"/>
  <c r="F61" i="1"/>
  <c r="F63" i="1"/>
  <c r="F68" i="1"/>
  <c r="G56" i="1"/>
  <c r="G57" i="1"/>
  <c r="G58" i="1"/>
  <c r="G61" i="1"/>
  <c r="G63" i="1"/>
  <c r="G68" i="1"/>
  <c r="H56" i="1"/>
  <c r="H57" i="1"/>
  <c r="H61" i="1"/>
  <c r="H63" i="1"/>
  <c r="H69" i="1"/>
  <c r="G75" i="1"/>
  <c r="G13" i="1"/>
  <c r="G12" i="1"/>
  <c r="K55" i="1" l="1"/>
  <c r="K54" i="1"/>
  <c r="I67" i="1"/>
  <c r="I55" i="1"/>
  <c r="K83" i="1"/>
  <c r="L83" i="1" s="1"/>
  <c r="G83" i="1" s="1"/>
  <c r="J55" i="1"/>
  <c r="L82" i="1"/>
  <c r="G82" i="1" s="1"/>
  <c r="J54" i="1"/>
  <c r="I54" i="1"/>
  <c r="F54" i="1" s="1"/>
  <c r="G55" i="1"/>
  <c r="L67" i="1"/>
  <c r="H58" i="1"/>
  <c r="F53" i="1"/>
  <c r="K67" i="1"/>
  <c r="F64" i="1"/>
  <c r="F65" i="1" s="1"/>
  <c r="G64" i="1"/>
  <c r="G65" i="1" s="1"/>
  <c r="G53" i="1"/>
  <c r="J67" i="1"/>
  <c r="F55" i="1"/>
  <c r="G14" i="1"/>
  <c r="L55" i="1" l="1"/>
  <c r="H55" i="1" s="1"/>
  <c r="L54" i="1"/>
  <c r="H54" i="1" s="1"/>
  <c r="G54" i="1"/>
  <c r="G59" i="1" s="1"/>
  <c r="G67" i="1"/>
  <c r="G69" i="1" s="1"/>
  <c r="F59" i="1"/>
  <c r="F67" i="1"/>
  <c r="F69" i="1" s="1"/>
  <c r="H64" i="1"/>
  <c r="H65" i="1" s="1"/>
  <c r="G87" i="1"/>
  <c r="I91" i="1" s="1"/>
  <c r="H59" i="1" l="1"/>
  <c r="H72" i="1" s="1"/>
  <c r="G71" i="1"/>
  <c r="H73" i="1" l="1"/>
</calcChain>
</file>

<file path=xl/sharedStrings.xml><?xml version="1.0" encoding="utf-8"?>
<sst xmlns="http://schemas.openxmlformats.org/spreadsheetml/2006/main" count="88" uniqueCount="76">
  <si>
    <t>FRISKOLERNES HUS</t>
  </si>
  <si>
    <t>Elevoplysninger</t>
  </si>
  <si>
    <t>SFO (bh.kl. - 3. kl.)</t>
  </si>
  <si>
    <t>Under 13 år</t>
  </si>
  <si>
    <t>10 klasse</t>
  </si>
  <si>
    <t>Specialuv elever (+ 12 lekt)</t>
  </si>
  <si>
    <t>I alt elever</t>
  </si>
  <si>
    <t>Indtast skolens stedtillægsområde</t>
  </si>
  <si>
    <t>Profilskole</t>
  </si>
  <si>
    <t>x</t>
  </si>
  <si>
    <t>Tilskudstakster</t>
  </si>
  <si>
    <t>Driftstilskud, sfo og bygning:</t>
  </si>
  <si>
    <t xml:space="preserve">Grundtilskud </t>
  </si>
  <si>
    <t>Fællesudgifter 1 (0-220 elever)</t>
  </si>
  <si>
    <t>Fællesudgifter 2 (elev nr. 221 - )</t>
  </si>
  <si>
    <t>Undervisningstakst 1 (under 13 år)</t>
  </si>
  <si>
    <t>Undervisningstakst 2 (13 år og derover)</t>
  </si>
  <si>
    <t>Undervisningstakst 3 (10 klasse)</t>
  </si>
  <si>
    <t>SFO-tilskud</t>
  </si>
  <si>
    <t>Bygningstilskud</t>
  </si>
  <si>
    <t>Tilskud til specialundervisning</t>
  </si>
  <si>
    <t>1. elev</t>
  </si>
  <si>
    <t>2. elev</t>
  </si>
  <si>
    <t>3. elev og efterfølgende</t>
  </si>
  <si>
    <t>Grundtilskud</t>
  </si>
  <si>
    <t>Dritstilskud i alt</t>
  </si>
  <si>
    <t>Områdetillæg</t>
  </si>
  <si>
    <t>SFO</t>
  </si>
  <si>
    <t>Fællesudgifter 1</t>
  </si>
  <si>
    <t>Fællesudgifter 2</t>
  </si>
  <si>
    <t>Kommentar og forbehold</t>
  </si>
  <si>
    <t>Der tages forbehold for senere ændringer samt eventuelle fejl.</t>
  </si>
  <si>
    <t>Vælg x såfremt skolen har min. 13 elever med et specialundervisningsbehov på min 12 ugentlige lektioner, OG skolen er CERTIFICERET som profilskole.</t>
  </si>
  <si>
    <t xml:space="preserve">Indtast skolens elevtal i de gule, grå og blå felter: </t>
  </si>
  <si>
    <t>13 år og derover op til og med 9. klasse</t>
  </si>
  <si>
    <t>Tilskud til "svært handicappede" SPS-elever</t>
  </si>
  <si>
    <t>Er skolen certificeret som profilskole(sæt x)</t>
  </si>
  <si>
    <t>Inklusiontilskud</t>
  </si>
  <si>
    <t>0 - 149</t>
  </si>
  <si>
    <t>150-299</t>
  </si>
  <si>
    <t>300-449</t>
  </si>
  <si>
    <t>450 og derover</t>
  </si>
  <si>
    <t xml:space="preserve">Inklusionstilskud. </t>
  </si>
  <si>
    <t>Skolestørrelse</t>
  </si>
  <si>
    <t>Inklusionstilskudsprocent</t>
  </si>
  <si>
    <t>Tillæg til profilskoler for den 13. elev og efterfølgende</t>
  </si>
  <si>
    <t>Øvrig tilskud i alt</t>
  </si>
  <si>
    <t>Inklusionstilskud samt tilskud til SPS-elever i alt</t>
  </si>
  <si>
    <t>pr. 5/9-2021</t>
  </si>
  <si>
    <t>Ændring 21/22</t>
  </si>
  <si>
    <t>Regulering på baggrund af elevtal pr. 5. sep. 2022</t>
  </si>
  <si>
    <t>SPECIALUNDERVISNINGSTILSKUD: Opmærksomheden henledes på, at skolen til enkelte elever kan modtage tilskud til personlig assistance (/praktisk medhjælp), dansk for tosprogede, hjælpemidler samt tilskud til befordring af elever med svære handicap. Disse takster er IKKE medregnet i tilskudsberegneren.</t>
  </si>
  <si>
    <t>Denne tilskudsberegner kan benyttes til at beregne efterreguleringen for 2022 samt forventede tilskud for 2023</t>
  </si>
  <si>
    <t>Skønsmæssig beregning af tilskud for 2023 og regulering af tilskud for 2022</t>
  </si>
  <si>
    <t>pr. 5/9-2022</t>
  </si>
  <si>
    <t>Skøn pr. 5/2-2023 (10. klasse)</t>
  </si>
  <si>
    <t>Skøn pr. 5/9-2023</t>
  </si>
  <si>
    <t>Ændring 22/23</t>
  </si>
  <si>
    <t>Skolens skønsmæssige tilskud for 2023 i alt</t>
  </si>
  <si>
    <t>Beregnet på baggrund af elevtal pr. 5. sep. 2022</t>
  </si>
  <si>
    <t>Regulering på baggrund af elevtal pr. 5. sep. 2023</t>
  </si>
  <si>
    <t>Jan-Juli 2023</t>
  </si>
  <si>
    <t>Aug.-dec. 2023</t>
  </si>
  <si>
    <t>December 2023</t>
  </si>
  <si>
    <t>Skolens skønnede tilskud i alt 2023 eksklusiv regulering for ændret elevtal pr. 5. sep. 2023</t>
  </si>
  <si>
    <t>Skolens skønnede regulering af tilskud 2023, jf. ændret elevtal pr. 5. sep. 2023</t>
  </si>
  <si>
    <t>Skolens skønnede samlede tilskud 2023, inkl. regulering for ændret elevtal i 2023</t>
  </si>
  <si>
    <t>Regulering af tilskud for 2022</t>
  </si>
  <si>
    <t>Regulering pr. dec. 2022</t>
  </si>
  <si>
    <t>Regulering december 2022 på baggrund af elevtal pr. 5. sep. 2022 i alt</t>
  </si>
  <si>
    <t>pr. 5/2-2022 (10. klasse)</t>
  </si>
  <si>
    <t>Version 2 - Finanslovsforslag 23. marts 2023</t>
  </si>
  <si>
    <t>Tilskudsberegner med takster fra finanslovsforslag fremlagt d. 23. marts 2023</t>
  </si>
  <si>
    <t>Taksterne for 2023 er fra finanslovsforslaget udsendt d. 23. marts 2023</t>
  </si>
  <si>
    <t>Ovennævnte takser er fra finanslovsforslaget fremlagt d. 23. marts 2023. Når finansloven er vedtaget udsendes ny endelig tilskudsberegner. Hold øje med skolenyt.</t>
  </si>
  <si>
    <t>For yderlige information vedr. tilskudsberegning, kontakt sekretariatet på telefon 6261 3013 eller send en mail til tove@friskolerne.dk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</si>
</sst>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r&quot;_-;\-* #,##0.00\ &quot;kr&quot;_-;_-* &quot;-&quot;??\ &quot;kr&quot;_-;_-@_-"/>
    <numFmt numFmtId="165" formatCode="0.000"/>
    <numFmt numFmtId="166" formatCode="_ &quot;kr&quot;\ * #,##0_ ;_ &quot;kr&quot;\ * \-#,##0_ ;_ &quot;kr&quot;\ * &quot;-&quot;??_ ;_ @_ "/>
    <numFmt numFmtId="167" formatCode="_ &quot;kr&quot;\ * #,##0.00000_ ;_ &quot;kr&quot;\ * \-#,##0.00000_ ;_ &quot;kr&quot;\ * &quot;-&quot;??_ ;_ @_ "/>
    <numFmt numFmtId="168" formatCode="_ [$kr-406]\ * #,##0_ ;_ [$kr-406]\ * \-#,##0_ ;_ [$kr-406]\ * &quot;-&quot;??_ ;_ @_ 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F88"/>
        <bgColor indexed="64"/>
      </patternFill>
    </fill>
    <fill>
      <patternFill patternType="gray125">
        <bgColor rgb="FFF4FF88"/>
      </patternFill>
    </fill>
    <fill>
      <patternFill patternType="solid">
        <fgColor theme="6" tint="0.39997558519241921"/>
        <bgColor indexed="64"/>
      </patternFill>
    </fill>
    <fill>
      <patternFill patternType="lightGray">
        <bgColor theme="5" tint="0.59999389629810485"/>
      </patternFill>
    </fill>
    <fill>
      <patternFill patternType="gray125"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/>
    <xf numFmtId="166" fontId="5" fillId="0" borderId="0" xfId="1" applyNumberFormat="1" applyFont="1" applyFill="1" applyAlignment="1" applyProtection="1">
      <alignment horizontal="right"/>
    </xf>
    <xf numFmtId="166" fontId="5" fillId="0" borderId="0" xfId="1" applyNumberFormat="1" applyFont="1" applyFill="1" applyProtection="1"/>
    <xf numFmtId="0" fontId="0" fillId="0" borderId="0" xfId="0" applyAlignment="1">
      <alignment vertical="center"/>
    </xf>
    <xf numFmtId="166" fontId="0" fillId="0" borderId="0" xfId="0" applyNumberFormat="1"/>
    <xf numFmtId="0" fontId="0" fillId="0" borderId="0" xfId="0" applyAlignment="1">
      <alignment horizontal="right" wrapText="1"/>
    </xf>
    <xf numFmtId="0" fontId="3" fillId="4" borderId="11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12" xfId="0" applyFont="1" applyFill="1" applyBorder="1" applyAlignment="1">
      <alignment horizontal="right"/>
    </xf>
    <xf numFmtId="0" fontId="0" fillId="0" borderId="0" xfId="0" applyAlignment="1">
      <alignment horizontal="right" vertical="center" wrapText="1"/>
    </xf>
    <xf numFmtId="1" fontId="5" fillId="0" borderId="0" xfId="2" applyNumberFormat="1" applyFont="1" applyFill="1" applyProtection="1"/>
    <xf numFmtId="0" fontId="6" fillId="4" borderId="0" xfId="0" applyFont="1" applyFill="1"/>
    <xf numFmtId="0" fontId="3" fillId="4" borderId="9" xfId="0" applyFont="1" applyFill="1" applyBorder="1"/>
    <xf numFmtId="166" fontId="3" fillId="4" borderId="10" xfId="1" applyNumberFormat="1" applyFont="1" applyFill="1" applyBorder="1" applyProtection="1"/>
    <xf numFmtId="0" fontId="3" fillId="4" borderId="11" xfId="0" applyFont="1" applyFill="1" applyBorder="1"/>
    <xf numFmtId="166" fontId="3" fillId="4" borderId="12" xfId="1" applyNumberFormat="1" applyFont="1" applyFill="1" applyBorder="1" applyProtection="1"/>
    <xf numFmtId="166" fontId="6" fillId="13" borderId="0" xfId="1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/>
    <xf numFmtId="166" fontId="3" fillId="4" borderId="18" xfId="1" applyNumberFormat="1" applyFont="1" applyFill="1" applyBorder="1" applyProtection="1"/>
    <xf numFmtId="0" fontId="3" fillId="0" borderId="0" xfId="0" applyFont="1"/>
    <xf numFmtId="0" fontId="7" fillId="0" borderId="0" xfId="0" applyFont="1"/>
    <xf numFmtId="0" fontId="3" fillId="4" borderId="7" xfId="0" applyFont="1" applyFill="1" applyBorder="1" applyAlignment="1">
      <alignment horizontal="center" vertical="center" wrapText="1"/>
    </xf>
    <xf numFmtId="0" fontId="0" fillId="5" borderId="7" xfId="0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8" borderId="7" xfId="0" applyFill="1" applyBorder="1"/>
    <xf numFmtId="0" fontId="0" fillId="9" borderId="7" xfId="0" applyFill="1" applyBorder="1"/>
    <xf numFmtId="0" fontId="8" fillId="10" borderId="7" xfId="0" applyFont="1" applyFill="1" applyBorder="1" applyProtection="1">
      <protection locked="0"/>
    </xf>
    <xf numFmtId="0" fontId="0" fillId="6" borderId="7" xfId="0" applyFill="1" applyBorder="1"/>
    <xf numFmtId="0" fontId="0" fillId="10" borderId="7" xfId="0" applyFill="1" applyBorder="1" applyProtection="1">
      <protection locked="0"/>
    </xf>
    <xf numFmtId="0" fontId="8" fillId="9" borderId="7" xfId="0" applyFont="1" applyFill="1" applyBorder="1" applyProtection="1">
      <protection locked="0"/>
    </xf>
    <xf numFmtId="0" fontId="0" fillId="5" borderId="7" xfId="0" applyFill="1" applyBorder="1"/>
    <xf numFmtId="0" fontId="0" fillId="7" borderId="7" xfId="0" applyFill="1" applyBorder="1"/>
    <xf numFmtId="0" fontId="8" fillId="10" borderId="7" xfId="0" applyFont="1" applyFill="1" applyBorder="1"/>
    <xf numFmtId="0" fontId="0" fillId="0" borderId="0" xfId="0" applyProtection="1">
      <protection locked="0"/>
    </xf>
    <xf numFmtId="165" fontId="0" fillId="0" borderId="0" xfId="0" applyNumberFormat="1"/>
    <xf numFmtId="0" fontId="3" fillId="4" borderId="8" xfId="0" applyFont="1" applyFill="1" applyBorder="1"/>
    <xf numFmtId="0" fontId="3" fillId="4" borderId="10" xfId="0" applyFont="1" applyFill="1" applyBorder="1"/>
    <xf numFmtId="0" fontId="3" fillId="0" borderId="11" xfId="0" applyFont="1" applyBorder="1"/>
    <xf numFmtId="166" fontId="0" fillId="4" borderId="12" xfId="1" applyNumberFormat="1" applyFont="1" applyFill="1" applyBorder="1" applyProtection="1"/>
    <xf numFmtId="166" fontId="0" fillId="0" borderId="0" xfId="1" applyNumberFormat="1" applyFont="1" applyFill="1" applyAlignment="1" applyProtection="1">
      <alignment horizontal="right"/>
    </xf>
    <xf numFmtId="166" fontId="0" fillId="0" borderId="0" xfId="1" applyNumberFormat="1" applyFont="1" applyFill="1" applyProtection="1"/>
    <xf numFmtId="167" fontId="0" fillId="0" borderId="0" xfId="1" applyNumberFormat="1" applyFont="1" applyFill="1" applyProtection="1"/>
    <xf numFmtId="166" fontId="0" fillId="0" borderId="11" xfId="1" applyNumberFormat="1" applyFont="1" applyFill="1" applyBorder="1" applyAlignment="1" applyProtection="1">
      <alignment wrapText="1"/>
    </xf>
    <xf numFmtId="166" fontId="0" fillId="0" borderId="0" xfId="1" applyNumberFormat="1" applyFont="1" applyFill="1" applyAlignment="1" applyProtection="1">
      <alignment vertical="center"/>
    </xf>
    <xf numFmtId="0" fontId="0" fillId="0" borderId="11" xfId="0" applyBorder="1" applyAlignment="1">
      <alignment wrapText="1"/>
    </xf>
    <xf numFmtId="166" fontId="0" fillId="0" borderId="11" xfId="1" applyNumberFormat="1" applyFont="1" applyFill="1" applyBorder="1" applyAlignment="1" applyProtection="1">
      <alignment vertical="center" wrapText="1"/>
    </xf>
    <xf numFmtId="0" fontId="0" fillId="0" borderId="11" xfId="0" applyBorder="1" applyAlignment="1">
      <alignment vertical="center" wrapText="1"/>
    </xf>
    <xf numFmtId="0" fontId="2" fillId="4" borderId="11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166" fontId="2" fillId="4" borderId="12" xfId="1" applyNumberFormat="1" applyFont="1" applyFill="1" applyBorder="1" applyProtection="1"/>
    <xf numFmtId="166" fontId="0" fillId="4" borderId="12" xfId="1" applyNumberFormat="1" applyFont="1" applyFill="1" applyBorder="1" applyAlignment="1" applyProtection="1">
      <alignment vertical="center"/>
    </xf>
    <xf numFmtId="166" fontId="0" fillId="4" borderId="6" xfId="1" applyNumberFormat="1" applyFont="1" applyFill="1" applyBorder="1" applyProtection="1"/>
    <xf numFmtId="166" fontId="0" fillId="0" borderId="0" xfId="2" applyNumberFormat="1" applyFont="1" applyFill="1" applyProtection="1"/>
    <xf numFmtId="166" fontId="0" fillId="0" borderId="0" xfId="1" applyNumberFormat="1" applyFont="1" applyFill="1" applyAlignment="1" applyProtection="1">
      <alignment vertical="center" wrapText="1"/>
    </xf>
    <xf numFmtId="0" fontId="0" fillId="4" borderId="0" xfId="0" applyFill="1"/>
    <xf numFmtId="166" fontId="0" fillId="7" borderId="11" xfId="1" applyNumberFormat="1" applyFont="1" applyFill="1" applyBorder="1" applyAlignment="1" applyProtection="1"/>
    <xf numFmtId="166" fontId="0" fillId="7" borderId="12" xfId="1" applyNumberFormat="1" applyFont="1" applyFill="1" applyBorder="1" applyAlignment="1" applyProtection="1"/>
    <xf numFmtId="166" fontId="0" fillId="10" borderId="14" xfId="1" applyNumberFormat="1" applyFont="1" applyFill="1" applyBorder="1" applyAlignment="1" applyProtection="1"/>
    <xf numFmtId="0" fontId="3" fillId="4" borderId="3" xfId="0" applyFont="1" applyFill="1" applyBorder="1"/>
    <xf numFmtId="166" fontId="3" fillId="7" borderId="2" xfId="1" applyNumberFormat="1" applyFont="1" applyFill="1" applyBorder="1" applyAlignment="1" applyProtection="1"/>
    <xf numFmtId="166" fontId="3" fillId="7" borderId="4" xfId="1" applyNumberFormat="1" applyFont="1" applyFill="1" applyBorder="1" applyAlignment="1" applyProtection="1"/>
    <xf numFmtId="166" fontId="0" fillId="10" borderId="7" xfId="0" applyNumberFormat="1" applyFill="1" applyBorder="1"/>
    <xf numFmtId="0" fontId="0" fillId="10" borderId="14" xfId="0" applyFill="1" applyBorder="1"/>
    <xf numFmtId="0" fontId="0" fillId="4" borderId="3" xfId="0" applyFill="1" applyBorder="1"/>
    <xf numFmtId="166" fontId="0" fillId="7" borderId="2" xfId="1" applyNumberFormat="1" applyFont="1" applyFill="1" applyBorder="1" applyAlignment="1" applyProtection="1"/>
    <xf numFmtId="166" fontId="0" fillId="7" borderId="3" xfId="1" applyNumberFormat="1" applyFont="1" applyFill="1" applyBorder="1" applyAlignment="1" applyProtection="1"/>
    <xf numFmtId="166" fontId="0" fillId="7" borderId="7" xfId="1" applyNumberFormat="1" applyFont="1" applyFill="1" applyBorder="1" applyAlignment="1" applyProtection="1"/>
    <xf numFmtId="0" fontId="0" fillId="7" borderId="11" xfId="0" applyFill="1" applyBorder="1"/>
    <xf numFmtId="0" fontId="0" fillId="7" borderId="12" xfId="0" applyFill="1" applyBorder="1"/>
    <xf numFmtId="166" fontId="3" fillId="4" borderId="3" xfId="1" applyNumberFormat="1" applyFont="1" applyFill="1" applyBorder="1" applyAlignment="1" applyProtection="1"/>
    <xf numFmtId="166" fontId="0" fillId="4" borderId="0" xfId="1" applyNumberFormat="1" applyFont="1" applyFill="1" applyBorder="1" applyAlignment="1" applyProtection="1"/>
    <xf numFmtId="166" fontId="0" fillId="4" borderId="6" xfId="1" applyNumberFormat="1" applyFont="1" applyFill="1" applyBorder="1" applyAlignment="1"/>
    <xf numFmtId="166" fontId="0" fillId="7" borderId="1" xfId="1" applyNumberFormat="1" applyFont="1" applyFill="1" applyBorder="1" applyAlignment="1" applyProtection="1"/>
    <xf numFmtId="166" fontId="0" fillId="10" borderId="15" xfId="1" applyNumberFormat="1" applyFont="1" applyFill="1" applyBorder="1" applyAlignment="1" applyProtection="1"/>
    <xf numFmtId="166" fontId="3" fillId="4" borderId="8" xfId="1" applyNumberFormat="1" applyFont="1" applyFill="1" applyBorder="1" applyAlignment="1" applyProtection="1"/>
    <xf numFmtId="166" fontId="0" fillId="4" borderId="10" xfId="0" applyNumberFormat="1" applyFill="1" applyBorder="1"/>
    <xf numFmtId="166" fontId="3" fillId="4" borderId="16" xfId="0" applyNumberFormat="1" applyFont="1" applyFill="1" applyBorder="1"/>
    <xf numFmtId="166" fontId="0" fillId="4" borderId="12" xfId="0" applyNumberFormat="1" applyFill="1" applyBorder="1"/>
    <xf numFmtId="166" fontId="3" fillId="4" borderId="17" xfId="0" applyNumberFormat="1" applyFont="1" applyFill="1" applyBorder="1"/>
    <xf numFmtId="166" fontId="3" fillId="4" borderId="18" xfId="0" applyNumberFormat="1" applyFont="1" applyFill="1" applyBorder="1"/>
    <xf numFmtId="0" fontId="0" fillId="4" borderId="1" xfId="0" applyFill="1" applyBorder="1"/>
    <xf numFmtId="166" fontId="0" fillId="4" borderId="6" xfId="0" applyNumberFormat="1" applyFill="1" applyBorder="1"/>
    <xf numFmtId="0" fontId="9" fillId="0" borderId="0" xfId="0" applyFont="1" applyAlignment="1">
      <alignment vertical="center"/>
    </xf>
    <xf numFmtId="166" fontId="0" fillId="0" borderId="0" xfId="1" applyNumberFormat="1" applyFont="1" applyFill="1" applyAlignment="1"/>
    <xf numFmtId="166" fontId="0" fillId="4" borderId="8" xfId="1" applyNumberFormat="1" applyFont="1" applyFill="1" applyBorder="1" applyAlignment="1" applyProtection="1"/>
    <xf numFmtId="0" fontId="0" fillId="4" borderId="11" xfId="0" applyFill="1" applyBorder="1"/>
    <xf numFmtId="166" fontId="0" fillId="13" borderId="0" xfId="1" applyNumberFormat="1" applyFont="1" applyFill="1" applyBorder="1" applyAlignment="1" applyProtection="1"/>
    <xf numFmtId="0" fontId="0" fillId="4" borderId="12" xfId="0" applyFill="1" applyBorder="1"/>
    <xf numFmtId="0" fontId="0" fillId="4" borderId="5" xfId="0" applyFill="1" applyBorder="1"/>
    <xf numFmtId="0" fontId="3" fillId="4" borderId="1" xfId="0" applyFont="1" applyFill="1" applyBorder="1"/>
    <xf numFmtId="166" fontId="3" fillId="4" borderId="1" xfId="1" applyNumberFormat="1" applyFont="1" applyFill="1" applyBorder="1" applyAlignment="1" applyProtection="1"/>
    <xf numFmtId="0" fontId="0" fillId="4" borderId="6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6" fontId="0" fillId="7" borderId="0" xfId="1" applyNumberFormat="1" applyFont="1" applyFill="1" applyBorder="1" applyAlignment="1" applyProtection="1"/>
    <xf numFmtId="0" fontId="8" fillId="4" borderId="11" xfId="0" applyFont="1" applyFill="1" applyBorder="1"/>
    <xf numFmtId="0" fontId="3" fillId="4" borderId="2" xfId="0" applyFont="1" applyFill="1" applyBorder="1"/>
    <xf numFmtId="0" fontId="0" fillId="4" borderId="2" xfId="0" applyFill="1" applyBorder="1"/>
    <xf numFmtId="0" fontId="0" fillId="0" borderId="0" xfId="0" applyAlignment="1">
      <alignment horizontal="right" vertical="top"/>
    </xf>
    <xf numFmtId="0" fontId="0" fillId="4" borderId="11" xfId="1" applyNumberFormat="1" applyFont="1" applyFill="1" applyBorder="1" applyAlignment="1" applyProtection="1">
      <alignment vertical="top" wrapText="1"/>
    </xf>
    <xf numFmtId="0" fontId="0" fillId="4" borderId="0" xfId="1" applyNumberFormat="1" applyFont="1" applyFill="1" applyBorder="1" applyAlignment="1" applyProtection="1">
      <alignment vertical="top" wrapText="1"/>
    </xf>
    <xf numFmtId="0" fontId="0" fillId="4" borderId="12" xfId="1" applyNumberFormat="1" applyFont="1" applyFill="1" applyBorder="1" applyAlignment="1" applyProtection="1">
      <alignment vertical="top" wrapText="1"/>
    </xf>
    <xf numFmtId="0" fontId="3" fillId="4" borderId="1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12" xfId="0" applyFont="1" applyFill="1" applyBorder="1" applyAlignment="1">
      <alignment vertical="center"/>
    </xf>
    <xf numFmtId="9" fontId="0" fillId="4" borderId="0" xfId="1" applyNumberFormat="1" applyFont="1" applyFill="1" applyBorder="1" applyAlignment="1" applyProtection="1">
      <alignment vertical="top" wrapText="1"/>
    </xf>
    <xf numFmtId="168" fontId="0" fillId="4" borderId="12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6" fillId="7" borderId="2" xfId="0" applyFont="1" applyFill="1" applyBorder="1" applyAlignment="1">
      <alignment horizontal="center" vertical="center" wrapText="1"/>
    </xf>
    <xf numFmtId="166" fontId="3" fillId="7" borderId="4" xfId="1" applyNumberFormat="1" applyFont="1" applyFill="1" applyBorder="1" applyAlignment="1" applyProtection="1">
      <alignment horizontal="center" vertical="center" wrapText="1"/>
    </xf>
    <xf numFmtId="49" fontId="6" fillId="10" borderId="7" xfId="1" applyNumberFormat="1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Protection="1">
      <protection locked="0"/>
    </xf>
    <xf numFmtId="1" fontId="7" fillId="0" borderId="0" xfId="0" applyNumberFormat="1" applyFont="1"/>
    <xf numFmtId="0" fontId="0" fillId="4" borderId="7" xfId="0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11" borderId="8" xfId="0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0" fillId="3" borderId="7" xfId="0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9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6" fontId="5" fillId="0" borderId="0" xfId="1" applyNumberFormat="1" applyFont="1" applyFill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166" fontId="5" fillId="0" borderId="0" xfId="1" applyNumberFormat="1" applyFont="1" applyFill="1" applyAlignment="1" applyProtection="1">
      <alignment vertical="center"/>
    </xf>
    <xf numFmtId="0" fontId="0" fillId="0" borderId="0" xfId="0" applyAlignment="1">
      <alignment vertical="center"/>
    </xf>
    <xf numFmtId="0" fontId="3" fillId="4" borderId="11" xfId="1" applyNumberFormat="1" applyFont="1" applyFill="1" applyBorder="1" applyAlignment="1" applyProtection="1">
      <alignment horizontal="left" vertical="top" wrapText="1"/>
    </xf>
    <xf numFmtId="0" fontId="3" fillId="4" borderId="0" xfId="1" applyNumberFormat="1" applyFont="1" applyFill="1" applyBorder="1" applyAlignment="1" applyProtection="1">
      <alignment horizontal="left" vertical="top" wrapText="1"/>
    </xf>
    <xf numFmtId="0" fontId="11" fillId="4" borderId="0" xfId="1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4" borderId="11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0" borderId="0" xfId="0" applyAlignment="1">
      <alignment wrapText="1"/>
    </xf>
    <xf numFmtId="166" fontId="6" fillId="10" borderId="13" xfId="1" applyNumberFormat="1" applyFont="1" applyFill="1" applyBorder="1" applyAlignment="1" applyProtection="1">
      <alignment horizontal="center" vertical="center" wrapText="1"/>
    </xf>
    <xf numFmtId="166" fontId="6" fillId="10" borderId="14" xfId="1" applyNumberFormat="1" applyFont="1" applyFill="1" applyBorder="1" applyAlignment="1" applyProtection="1">
      <alignment horizontal="center" vertical="center" wrapText="1"/>
    </xf>
    <xf numFmtId="166" fontId="6" fillId="10" borderId="15" xfId="1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>
      <alignment horizontal="left"/>
    </xf>
    <xf numFmtId="166" fontId="6" fillId="13" borderId="8" xfId="1" applyNumberFormat="1" applyFont="1" applyFill="1" applyBorder="1" applyAlignment="1" applyProtection="1">
      <alignment horizontal="center" vertical="center" wrapText="1"/>
    </xf>
    <xf numFmtId="166" fontId="6" fillId="13" borderId="0" xfId="1" applyNumberFormat="1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12" borderId="9" xfId="0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5"/>
  <sheetViews>
    <sheetView tabSelected="1" zoomScale="130" zoomScaleNormal="130" workbookViewId="0">
      <selection sqref="A1:F1"/>
    </sheetView>
  </sheetViews>
  <sheetFormatPr baseColWidth="10" defaultRowHeight="16" x14ac:dyDescent="0.2"/>
  <cols>
    <col min="3" max="3" width="12.1640625" customWidth="1"/>
    <col min="5" max="5" width="17" customWidth="1"/>
    <col min="6" max="6" width="16.6640625" customWidth="1"/>
    <col min="7" max="7" width="13.6640625" customWidth="1"/>
    <col min="8" max="8" width="15.1640625" customWidth="1"/>
    <col min="9" max="9" width="12.83203125" customWidth="1"/>
    <col min="10" max="10" width="14" customWidth="1"/>
  </cols>
  <sheetData>
    <row r="1" spans="1:12" x14ac:dyDescent="0.2">
      <c r="A1" s="116" t="s">
        <v>0</v>
      </c>
      <c r="B1" s="116"/>
      <c r="C1" s="116"/>
      <c r="D1" s="116"/>
      <c r="E1" s="116"/>
      <c r="F1" s="116"/>
      <c r="G1" s="117" t="s">
        <v>71</v>
      </c>
      <c r="H1" s="117"/>
      <c r="I1" s="117"/>
      <c r="J1" s="117"/>
    </row>
    <row r="2" spans="1:12" x14ac:dyDescent="0.2">
      <c r="A2" s="118" t="s">
        <v>72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2" ht="17" customHeight="1" x14ac:dyDescent="0.2">
      <c r="A3" s="118" t="s">
        <v>52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2" ht="17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</row>
    <row r="5" spans="1:12" ht="17" customHeight="1" x14ac:dyDescent="0.2">
      <c r="A5" s="119" t="s">
        <v>53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2" x14ac:dyDescent="0.2">
      <c r="A6" s="120" t="s">
        <v>1</v>
      </c>
      <c r="B6" s="121"/>
      <c r="C6" s="121"/>
      <c r="D6" s="121"/>
      <c r="E6" s="121"/>
      <c r="F6" s="121"/>
      <c r="G6" s="121"/>
      <c r="H6" s="121"/>
      <c r="I6" s="121"/>
      <c r="J6" s="122"/>
    </row>
    <row r="7" spans="1:12" x14ac:dyDescent="0.2">
      <c r="A7" s="123" t="s">
        <v>33</v>
      </c>
      <c r="B7" s="124"/>
      <c r="C7" s="124"/>
      <c r="D7" s="124"/>
      <c r="E7" s="124"/>
      <c r="F7" s="124"/>
      <c r="G7" s="124"/>
      <c r="H7" s="124"/>
      <c r="I7" s="124"/>
      <c r="J7" s="125"/>
    </row>
    <row r="8" spans="1:12" ht="34" x14ac:dyDescent="0.2">
      <c r="A8" s="126"/>
      <c r="B8" s="126"/>
      <c r="C8" s="126"/>
      <c r="D8" s="22" t="s">
        <v>48</v>
      </c>
      <c r="E8" s="22" t="s">
        <v>70</v>
      </c>
      <c r="F8" s="22" t="s">
        <v>54</v>
      </c>
      <c r="G8" s="22" t="s">
        <v>49</v>
      </c>
      <c r="H8" s="22" t="s">
        <v>55</v>
      </c>
      <c r="I8" s="22" t="s">
        <v>56</v>
      </c>
      <c r="J8" s="22" t="s">
        <v>57</v>
      </c>
    </row>
    <row r="9" spans="1:12" x14ac:dyDescent="0.2">
      <c r="A9" s="115" t="s">
        <v>2</v>
      </c>
      <c r="B9" s="115"/>
      <c r="C9" s="115"/>
      <c r="D9" s="23"/>
      <c r="E9" s="24"/>
      <c r="F9" s="25"/>
      <c r="G9" s="26">
        <f t="shared" ref="G9:G14" si="0">F9-D9</f>
        <v>0</v>
      </c>
      <c r="H9" s="27"/>
      <c r="I9" s="28"/>
      <c r="J9" s="27">
        <f t="shared" ref="J9:J12" si="1">I9-F9</f>
        <v>0</v>
      </c>
    </row>
    <row r="10" spans="1:12" x14ac:dyDescent="0.2">
      <c r="A10" s="115" t="s">
        <v>3</v>
      </c>
      <c r="B10" s="115"/>
      <c r="C10" s="115"/>
      <c r="D10" s="113"/>
      <c r="E10" s="24"/>
      <c r="F10" s="25"/>
      <c r="G10" s="26">
        <f>F10-D10</f>
        <v>0</v>
      </c>
      <c r="H10" s="27"/>
      <c r="I10" s="28"/>
      <c r="J10" s="27">
        <f t="shared" si="1"/>
        <v>0</v>
      </c>
    </row>
    <row r="11" spans="1:12" x14ac:dyDescent="0.2">
      <c r="A11" s="115" t="s">
        <v>34</v>
      </c>
      <c r="B11" s="115"/>
      <c r="C11" s="115"/>
      <c r="D11" s="23"/>
      <c r="E11" s="29"/>
      <c r="F11" s="25"/>
      <c r="G11" s="26">
        <f t="shared" si="0"/>
        <v>0</v>
      </c>
      <c r="H11" s="27"/>
      <c r="I11" s="28"/>
      <c r="J11" s="27">
        <f t="shared" si="1"/>
        <v>0</v>
      </c>
    </row>
    <row r="12" spans="1:12" x14ac:dyDescent="0.2">
      <c r="A12" s="115" t="s">
        <v>4</v>
      </c>
      <c r="B12" s="115"/>
      <c r="C12" s="115"/>
      <c r="D12" s="23"/>
      <c r="E12" s="23"/>
      <c r="F12" s="25"/>
      <c r="G12" s="26">
        <f t="shared" si="0"/>
        <v>0</v>
      </c>
      <c r="H12" s="30"/>
      <c r="I12" s="28"/>
      <c r="J12" s="27">
        <f t="shared" si="1"/>
        <v>0</v>
      </c>
    </row>
    <row r="13" spans="1:12" x14ac:dyDescent="0.2">
      <c r="A13" s="115" t="s">
        <v>5</v>
      </c>
      <c r="B13" s="115"/>
      <c r="C13" s="115"/>
      <c r="D13" s="23"/>
      <c r="E13" s="29"/>
      <c r="F13" s="25"/>
      <c r="G13" s="26">
        <f t="shared" si="0"/>
        <v>0</v>
      </c>
      <c r="H13" s="27"/>
      <c r="I13" s="31"/>
      <c r="J13" s="27"/>
    </row>
    <row r="14" spans="1:12" x14ac:dyDescent="0.2">
      <c r="A14" s="115" t="s">
        <v>6</v>
      </c>
      <c r="B14" s="115"/>
      <c r="C14" s="115"/>
      <c r="D14" s="32">
        <f>SUM(D10:D12)</f>
        <v>0</v>
      </c>
      <c r="E14" s="29"/>
      <c r="F14" s="33">
        <f>SUM(F10:F12)</f>
        <v>0</v>
      </c>
      <c r="G14" s="26">
        <f t="shared" si="0"/>
        <v>0</v>
      </c>
      <c r="H14" s="27"/>
      <c r="I14" s="34">
        <f>SUM(I10:I12)</f>
        <v>0</v>
      </c>
      <c r="J14" s="27">
        <f>I14-F14</f>
        <v>0</v>
      </c>
    </row>
    <row r="15" spans="1:12" x14ac:dyDescent="0.2">
      <c r="A15" s="129"/>
      <c r="B15" s="129"/>
      <c r="C15" s="129"/>
      <c r="D15" s="129"/>
      <c r="E15" s="129"/>
      <c r="F15" s="129"/>
      <c r="G15" s="129"/>
      <c r="H15" s="129"/>
      <c r="I15" s="129"/>
      <c r="J15" s="129"/>
    </row>
    <row r="16" spans="1:12" x14ac:dyDescent="0.2">
      <c r="A16" s="130" t="s">
        <v>7</v>
      </c>
      <c r="B16" s="131"/>
      <c r="C16" s="131"/>
      <c r="D16" s="131"/>
      <c r="E16" s="131"/>
      <c r="F16" s="131"/>
      <c r="G16" s="131"/>
      <c r="H16" s="132"/>
      <c r="I16" s="133"/>
      <c r="J16" s="133"/>
      <c r="L16" s="21">
        <v>2</v>
      </c>
    </row>
    <row r="17" spans="1:12" x14ac:dyDescent="0.2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L17" s="21">
        <v>3</v>
      </c>
    </row>
    <row r="18" spans="1:12" x14ac:dyDescent="0.2">
      <c r="A18" s="130" t="s">
        <v>8</v>
      </c>
      <c r="B18" s="135"/>
      <c r="C18" s="135"/>
      <c r="D18" s="135"/>
      <c r="E18" s="135"/>
      <c r="F18" s="135"/>
      <c r="G18" s="135"/>
      <c r="H18" s="135"/>
      <c r="I18" s="135"/>
      <c r="J18" s="136"/>
      <c r="L18" s="21">
        <v>4</v>
      </c>
    </row>
    <row r="19" spans="1:12" x14ac:dyDescent="0.2">
      <c r="A19" s="137" t="s">
        <v>32</v>
      </c>
      <c r="B19" s="138"/>
      <c r="C19" s="138"/>
      <c r="D19" s="138"/>
      <c r="E19" s="138"/>
      <c r="F19" s="138"/>
      <c r="G19" s="138"/>
      <c r="H19" s="138"/>
      <c r="I19" s="138"/>
      <c r="J19" s="139"/>
      <c r="L19" s="21">
        <v>5</v>
      </c>
    </row>
    <row r="20" spans="1:12" x14ac:dyDescent="0.2">
      <c r="A20" s="140" t="s">
        <v>36</v>
      </c>
      <c r="B20" s="141"/>
      <c r="C20" s="141"/>
      <c r="D20" s="141"/>
      <c r="E20" s="141"/>
      <c r="F20" s="141"/>
      <c r="G20" s="141"/>
      <c r="H20" s="142"/>
      <c r="I20" s="143"/>
      <c r="J20" s="144"/>
      <c r="L20" s="21">
        <v>6</v>
      </c>
    </row>
    <row r="21" spans="1:12" x14ac:dyDescent="0.2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L21" s="1"/>
    </row>
    <row r="22" spans="1:12" x14ac:dyDescent="0.2">
      <c r="A22" s="145" t="s">
        <v>10</v>
      </c>
      <c r="B22" s="146"/>
      <c r="C22" s="146"/>
      <c r="D22" s="146"/>
      <c r="E22" s="146"/>
      <c r="F22" s="146"/>
      <c r="G22" s="147"/>
      <c r="I22" s="35"/>
      <c r="J22" s="36"/>
      <c r="K22" s="21" t="s">
        <v>9</v>
      </c>
    </row>
    <row r="23" spans="1:12" ht="16" customHeight="1" x14ac:dyDescent="0.2">
      <c r="A23" s="152" t="s">
        <v>73</v>
      </c>
      <c r="B23" s="153"/>
      <c r="C23" s="153"/>
      <c r="D23" s="153"/>
      <c r="E23" s="153"/>
      <c r="F23" s="153"/>
      <c r="G23" s="154"/>
      <c r="I23" s="35"/>
      <c r="J23" s="36"/>
    </row>
    <row r="24" spans="1:12" ht="2" customHeight="1" x14ac:dyDescent="0.2">
      <c r="A24" s="155"/>
      <c r="B24" s="156"/>
      <c r="C24" s="156"/>
      <c r="D24" s="156"/>
      <c r="E24" s="156"/>
      <c r="F24" s="156"/>
      <c r="G24" s="157"/>
      <c r="I24" s="35"/>
      <c r="J24" s="36"/>
    </row>
    <row r="25" spans="1:12" ht="6" customHeight="1" x14ac:dyDescent="0.2">
      <c r="A25" s="158"/>
      <c r="B25" s="159"/>
      <c r="C25" s="159"/>
      <c r="D25" s="159"/>
      <c r="E25" s="159"/>
      <c r="F25" s="159"/>
      <c r="G25" s="160"/>
      <c r="I25" s="35"/>
      <c r="J25" s="36"/>
    </row>
    <row r="26" spans="1:12" x14ac:dyDescent="0.2">
      <c r="A26" s="148" t="s">
        <v>11</v>
      </c>
      <c r="B26" s="149"/>
      <c r="C26" s="149"/>
      <c r="D26" s="149"/>
      <c r="E26" s="149"/>
      <c r="F26" s="38">
        <v>2022</v>
      </c>
      <c r="G26" s="38">
        <v>2023</v>
      </c>
      <c r="H26" s="39"/>
      <c r="I26" s="20"/>
    </row>
    <row r="27" spans="1:12" x14ac:dyDescent="0.2">
      <c r="A27" s="150" t="s">
        <v>12</v>
      </c>
      <c r="B27" s="151"/>
      <c r="C27" s="151"/>
      <c r="D27" s="151"/>
      <c r="E27" s="151"/>
      <c r="F27" s="40">
        <v>10000</v>
      </c>
      <c r="G27" s="40">
        <v>10000</v>
      </c>
      <c r="H27" s="41"/>
      <c r="I27" s="42"/>
      <c r="J27" s="42"/>
    </row>
    <row r="28" spans="1:12" x14ac:dyDescent="0.2">
      <c r="A28" s="150" t="s">
        <v>13</v>
      </c>
      <c r="B28" s="151"/>
      <c r="C28" s="151"/>
      <c r="D28" s="151"/>
      <c r="E28" s="151"/>
      <c r="F28" s="40">
        <v>7049</v>
      </c>
      <c r="G28" s="40">
        <v>7392</v>
      </c>
      <c r="H28" s="41"/>
      <c r="I28" s="42"/>
      <c r="J28" s="43"/>
    </row>
    <row r="29" spans="1:12" x14ac:dyDescent="0.2">
      <c r="A29" s="150" t="s">
        <v>14</v>
      </c>
      <c r="B29" s="151"/>
      <c r="C29" s="151"/>
      <c r="D29" s="151"/>
      <c r="E29" s="151"/>
      <c r="F29" s="40">
        <v>2820</v>
      </c>
      <c r="G29" s="40">
        <v>2957</v>
      </c>
      <c r="H29" s="44"/>
      <c r="I29" s="45"/>
    </row>
    <row r="30" spans="1:12" x14ac:dyDescent="0.2">
      <c r="A30" s="150" t="s">
        <v>15</v>
      </c>
      <c r="B30" s="151"/>
      <c r="C30" s="151"/>
      <c r="D30" s="151"/>
      <c r="E30" s="151"/>
      <c r="F30" s="40">
        <v>37016</v>
      </c>
      <c r="G30" s="40">
        <v>38790</v>
      </c>
      <c r="H30" s="46"/>
      <c r="I30" s="4"/>
      <c r="J30" s="5"/>
      <c r="K30" s="5"/>
      <c r="L30" s="5"/>
    </row>
    <row r="31" spans="1:12" x14ac:dyDescent="0.2">
      <c r="A31" s="150" t="s">
        <v>16</v>
      </c>
      <c r="B31" s="151"/>
      <c r="C31" s="151"/>
      <c r="D31" s="151"/>
      <c r="E31" s="151"/>
      <c r="F31" s="40">
        <v>48861</v>
      </c>
      <c r="G31" s="40">
        <v>51202</v>
      </c>
      <c r="H31" s="47"/>
      <c r="I31" s="45"/>
    </row>
    <row r="32" spans="1:12" x14ac:dyDescent="0.2">
      <c r="A32" s="150" t="s">
        <v>17</v>
      </c>
      <c r="B32" s="151"/>
      <c r="C32" s="151"/>
      <c r="D32" s="151"/>
      <c r="E32" s="151"/>
      <c r="F32" s="40">
        <v>47756</v>
      </c>
      <c r="G32" s="40">
        <v>50097</v>
      </c>
      <c r="H32" s="48"/>
      <c r="I32" s="4"/>
    </row>
    <row r="33" spans="1:12" x14ac:dyDescent="0.2">
      <c r="A33" s="150" t="s">
        <v>18</v>
      </c>
      <c r="B33" s="151"/>
      <c r="C33" s="151"/>
      <c r="D33" s="151"/>
      <c r="E33" s="151"/>
      <c r="F33" s="40">
        <v>8027</v>
      </c>
      <c r="G33" s="40">
        <v>8340</v>
      </c>
      <c r="H33" s="48"/>
      <c r="I33" s="4"/>
    </row>
    <row r="34" spans="1:12" x14ac:dyDescent="0.2">
      <c r="A34" s="150" t="s">
        <v>19</v>
      </c>
      <c r="B34" s="151"/>
      <c r="C34" s="151"/>
      <c r="D34" s="151"/>
      <c r="E34" s="151"/>
      <c r="F34" s="40">
        <v>2243</v>
      </c>
      <c r="G34" s="40">
        <v>2418</v>
      </c>
      <c r="H34" s="48"/>
      <c r="I34" s="4"/>
    </row>
    <row r="35" spans="1:12" x14ac:dyDescent="0.2">
      <c r="A35" s="49"/>
      <c r="B35" s="50"/>
      <c r="C35" s="50"/>
      <c r="D35" s="50"/>
      <c r="E35" s="50"/>
      <c r="F35" s="51"/>
      <c r="G35" s="51"/>
      <c r="H35" s="42"/>
      <c r="I35" s="42"/>
      <c r="J35" s="42"/>
      <c r="K35" s="2"/>
      <c r="L35" s="3"/>
    </row>
    <row r="36" spans="1:12" x14ac:dyDescent="0.2">
      <c r="A36" s="104" t="s">
        <v>42</v>
      </c>
      <c r="B36" s="105"/>
      <c r="C36" s="105"/>
      <c r="D36" s="105"/>
      <c r="E36" s="105"/>
      <c r="F36" s="106"/>
      <c r="G36" s="106"/>
      <c r="H36" s="42"/>
      <c r="I36" s="42"/>
      <c r="J36" s="42"/>
      <c r="K36" s="6"/>
      <c r="L36" s="4"/>
    </row>
    <row r="37" spans="1:12" ht="16" customHeight="1" x14ac:dyDescent="0.2">
      <c r="A37" s="167" t="s">
        <v>43</v>
      </c>
      <c r="B37" s="168"/>
      <c r="C37" s="168"/>
      <c r="D37" s="169" t="s">
        <v>44</v>
      </c>
      <c r="E37" s="169"/>
      <c r="F37" s="9">
        <f>F26</f>
        <v>2022</v>
      </c>
      <c r="G37" s="9">
        <f>G26</f>
        <v>2023</v>
      </c>
      <c r="H37" s="42"/>
      <c r="I37" s="42"/>
      <c r="J37" s="42"/>
      <c r="K37" s="163"/>
      <c r="L37" s="165"/>
    </row>
    <row r="38" spans="1:12" ht="17" x14ac:dyDescent="0.2">
      <c r="A38" s="101" t="s">
        <v>38</v>
      </c>
      <c r="B38" s="102"/>
      <c r="C38" s="102"/>
      <c r="D38" s="107">
        <v>1</v>
      </c>
      <c r="E38" s="102"/>
      <c r="F38" s="108">
        <v>136799</v>
      </c>
      <c r="G38" s="108">
        <v>137755</v>
      </c>
      <c r="H38" s="42"/>
      <c r="I38" s="42"/>
      <c r="J38" s="42"/>
      <c r="K38" s="164"/>
      <c r="L38" s="166"/>
    </row>
    <row r="39" spans="1:12" ht="17" x14ac:dyDescent="0.2">
      <c r="A39" s="101" t="s">
        <v>39</v>
      </c>
      <c r="B39" s="102"/>
      <c r="C39" s="102"/>
      <c r="D39" s="107">
        <v>0.95</v>
      </c>
      <c r="E39" s="102"/>
      <c r="F39" s="108">
        <f>F38*95%</f>
        <v>129959.04999999999</v>
      </c>
      <c r="G39" s="108">
        <v>130867</v>
      </c>
      <c r="H39" s="42"/>
      <c r="I39" s="42"/>
      <c r="J39" s="42"/>
      <c r="K39" s="164"/>
      <c r="L39" s="166"/>
    </row>
    <row r="40" spans="1:12" ht="16" customHeight="1" x14ac:dyDescent="0.2">
      <c r="A40" s="101" t="s">
        <v>40</v>
      </c>
      <c r="B40" s="102"/>
      <c r="C40" s="102"/>
      <c r="D40" s="107">
        <v>0.9</v>
      </c>
      <c r="E40" s="102"/>
      <c r="F40" s="108">
        <f>F38*90%</f>
        <v>123119.1</v>
      </c>
      <c r="G40" s="108">
        <v>123979</v>
      </c>
      <c r="H40" s="42"/>
      <c r="I40" s="42"/>
      <c r="J40" s="42"/>
      <c r="K40" s="164"/>
      <c r="L40" s="166"/>
    </row>
    <row r="41" spans="1:12" ht="16" customHeight="1" x14ac:dyDescent="0.2">
      <c r="A41" s="101" t="s">
        <v>41</v>
      </c>
      <c r="B41" s="102"/>
      <c r="C41" s="102"/>
      <c r="D41" s="107">
        <v>0.85</v>
      </c>
      <c r="E41" s="102"/>
      <c r="F41" s="108">
        <f>F38*85%</f>
        <v>116279.15</v>
      </c>
      <c r="G41" s="108">
        <v>117091</v>
      </c>
      <c r="H41" s="42"/>
      <c r="I41" s="42"/>
      <c r="J41" s="42"/>
      <c r="K41" s="10"/>
      <c r="L41" s="4"/>
    </row>
    <row r="42" spans="1:12" ht="21" customHeight="1" x14ac:dyDescent="0.2">
      <c r="A42" s="101"/>
      <c r="B42" s="102"/>
      <c r="C42" s="102"/>
      <c r="D42" s="102"/>
      <c r="E42" s="102"/>
      <c r="F42" s="103"/>
      <c r="G42" s="103"/>
      <c r="H42" s="42"/>
      <c r="I42" s="42"/>
      <c r="J42" s="42"/>
      <c r="K42" s="10"/>
      <c r="L42" s="4"/>
    </row>
    <row r="43" spans="1:12" x14ac:dyDescent="0.2">
      <c r="A43" s="7" t="s">
        <v>20</v>
      </c>
      <c r="B43" s="8"/>
      <c r="C43" s="8"/>
      <c r="D43" s="8"/>
      <c r="E43" s="8"/>
      <c r="F43" s="9">
        <f>F26</f>
        <v>2022</v>
      </c>
      <c r="G43" s="9">
        <f>G26</f>
        <v>2023</v>
      </c>
      <c r="H43" s="42"/>
      <c r="I43" s="42"/>
      <c r="J43" s="42"/>
      <c r="K43" s="10"/>
      <c r="L43" s="4"/>
    </row>
    <row r="44" spans="1:12" x14ac:dyDescent="0.2">
      <c r="A44" s="150" t="s">
        <v>21</v>
      </c>
      <c r="B44" s="151"/>
      <c r="C44" s="151"/>
      <c r="D44" s="151"/>
      <c r="E44" s="151"/>
      <c r="F44" s="40">
        <v>113218</v>
      </c>
      <c r="G44" s="40">
        <v>123592</v>
      </c>
      <c r="H44" s="42"/>
      <c r="I44" s="42"/>
      <c r="J44" s="42"/>
      <c r="K44" s="3"/>
      <c r="L44" s="11"/>
    </row>
    <row r="45" spans="1:12" x14ac:dyDescent="0.2">
      <c r="A45" s="150" t="s">
        <v>22</v>
      </c>
      <c r="B45" s="151"/>
      <c r="C45" s="151"/>
      <c r="D45" s="151"/>
      <c r="E45" s="151"/>
      <c r="F45" s="40">
        <v>101896</v>
      </c>
      <c r="G45" s="40">
        <v>111233</v>
      </c>
      <c r="H45" s="42"/>
      <c r="I45" s="42"/>
      <c r="J45" s="42"/>
      <c r="K45" s="3"/>
      <c r="L45" s="11"/>
    </row>
    <row r="46" spans="1:12" x14ac:dyDescent="0.2">
      <c r="A46" s="150" t="s">
        <v>23</v>
      </c>
      <c r="B46" s="151"/>
      <c r="C46" s="151"/>
      <c r="D46" s="151"/>
      <c r="E46" s="151"/>
      <c r="F46" s="52">
        <v>67931</v>
      </c>
      <c r="G46" s="52">
        <v>74155</v>
      </c>
      <c r="H46" s="42"/>
      <c r="I46" s="42"/>
    </row>
    <row r="47" spans="1:12" x14ac:dyDescent="0.2">
      <c r="A47" s="161" t="s">
        <v>45</v>
      </c>
      <c r="B47" s="162"/>
      <c r="C47" s="162"/>
      <c r="D47" s="162"/>
      <c r="E47" s="162"/>
      <c r="F47" s="53">
        <v>43318</v>
      </c>
      <c r="G47" s="53">
        <v>43415</v>
      </c>
      <c r="H47" s="42"/>
      <c r="I47" s="54"/>
      <c r="J47" s="5"/>
    </row>
    <row r="48" spans="1:12" x14ac:dyDescent="0.2">
      <c r="A48" s="55"/>
    </row>
    <row r="49" spans="1:12" ht="26" customHeight="1" x14ac:dyDescent="0.2">
      <c r="A49" s="188" t="s">
        <v>58</v>
      </c>
      <c r="B49" s="189"/>
      <c r="C49" s="189"/>
      <c r="D49" s="189"/>
      <c r="E49" s="190"/>
      <c r="F49" s="181" t="s">
        <v>59</v>
      </c>
      <c r="G49" s="182"/>
      <c r="H49" s="175" t="s">
        <v>60</v>
      </c>
    </row>
    <row r="50" spans="1:12" ht="16" customHeight="1" x14ac:dyDescent="0.2">
      <c r="A50" s="191"/>
      <c r="B50" s="192"/>
      <c r="C50" s="192"/>
      <c r="D50" s="192"/>
      <c r="E50" s="193"/>
      <c r="F50" s="183"/>
      <c r="G50" s="184"/>
      <c r="H50" s="176"/>
    </row>
    <row r="51" spans="1:12" ht="32" customHeight="1" x14ac:dyDescent="0.2">
      <c r="A51" s="194"/>
      <c r="B51" s="195"/>
      <c r="C51" s="195"/>
      <c r="D51" s="195"/>
      <c r="E51" s="196"/>
      <c r="F51" s="185"/>
      <c r="G51" s="186"/>
      <c r="H51" s="177"/>
    </row>
    <row r="52" spans="1:12" ht="34" x14ac:dyDescent="0.2">
      <c r="A52" s="97"/>
      <c r="B52" s="12"/>
      <c r="C52" s="12"/>
      <c r="D52" s="12"/>
      <c r="E52" s="56"/>
      <c r="F52" s="110" t="s">
        <v>61</v>
      </c>
      <c r="G52" s="111" t="s">
        <v>62</v>
      </c>
      <c r="H52" s="112" t="s">
        <v>63</v>
      </c>
    </row>
    <row r="53" spans="1:12" x14ac:dyDescent="0.2">
      <c r="A53" s="87" t="s">
        <v>24</v>
      </c>
      <c r="B53" s="56"/>
      <c r="C53" s="56"/>
      <c r="D53" s="56"/>
      <c r="E53" s="56"/>
      <c r="F53" s="57">
        <f>IF(F14&gt;40,400000/12*7,(F14*10000)/12*7)</f>
        <v>0</v>
      </c>
      <c r="G53" s="58">
        <f>IF(F14&gt;40,400000/12*5,(F14*10000)/12*5)</f>
        <v>0</v>
      </c>
      <c r="H53" s="59"/>
    </row>
    <row r="54" spans="1:12" x14ac:dyDescent="0.2">
      <c r="A54" s="87" t="s">
        <v>13</v>
      </c>
      <c r="B54" s="56"/>
      <c r="C54" s="56"/>
      <c r="D54" s="56"/>
      <c r="E54" s="56"/>
      <c r="F54" s="57">
        <f>G28*I54/12*7</f>
        <v>0</v>
      </c>
      <c r="G54" s="58">
        <f>G28*J54/12*5</f>
        <v>0</v>
      </c>
      <c r="H54" s="59">
        <f>L54*G28/12*5</f>
        <v>0</v>
      </c>
      <c r="I54" s="114">
        <f>IF($F$14&lt;221,$F$14,220)</f>
        <v>0</v>
      </c>
      <c r="J54" s="114">
        <f>IF($F$14&lt;221,$F$14,220)</f>
        <v>0</v>
      </c>
      <c r="K54" s="114">
        <f>IF(I14&lt;221,I14,220)</f>
        <v>0</v>
      </c>
      <c r="L54" s="114">
        <f>K54-J54</f>
        <v>0</v>
      </c>
    </row>
    <row r="55" spans="1:12" x14ac:dyDescent="0.2">
      <c r="A55" s="87" t="s">
        <v>14</v>
      </c>
      <c r="B55" s="56"/>
      <c r="C55" s="56"/>
      <c r="D55" s="56"/>
      <c r="E55" s="56"/>
      <c r="F55" s="57">
        <f>IF(F14&lt;=220,0,(F14-220)*G29)/12*7</f>
        <v>0</v>
      </c>
      <c r="G55" s="58">
        <f>IF(F14&lt;=220,0,(F14-220)*G29)/12*5</f>
        <v>0</v>
      </c>
      <c r="H55" s="59">
        <f>L55*G29/12*5</f>
        <v>0</v>
      </c>
      <c r="I55" s="21">
        <f>IF($F$14&gt;220,$F$14-220,0)</f>
        <v>0</v>
      </c>
      <c r="J55" s="21">
        <f>IF($F$14&gt;220,$F$14-220,0)</f>
        <v>0</v>
      </c>
      <c r="K55" s="21">
        <f>IF(I14&gt;220,I14-220,0)</f>
        <v>0</v>
      </c>
      <c r="L55" s="21">
        <f>K55-J55</f>
        <v>0</v>
      </c>
    </row>
    <row r="56" spans="1:12" x14ac:dyDescent="0.2">
      <c r="A56" s="87" t="s">
        <v>15</v>
      </c>
      <c r="B56" s="56"/>
      <c r="C56" s="56"/>
      <c r="D56" s="56"/>
      <c r="E56" s="56"/>
      <c r="F56" s="57">
        <f>F10*G30/12*7</f>
        <v>0</v>
      </c>
      <c r="G56" s="58">
        <f>F10*G30/12*5</f>
        <v>0</v>
      </c>
      <c r="H56" s="59">
        <f>J10*G30/12*5</f>
        <v>0</v>
      </c>
      <c r="I56" s="5"/>
    </row>
    <row r="57" spans="1:12" x14ac:dyDescent="0.2">
      <c r="A57" s="87" t="s">
        <v>16</v>
      </c>
      <c r="B57" s="56"/>
      <c r="C57" s="56"/>
      <c r="D57" s="56"/>
      <c r="E57" s="56"/>
      <c r="F57" s="57">
        <f>F11*G31/12*7</f>
        <v>0</v>
      </c>
      <c r="G57" s="58">
        <f>F11*G31/12*5</f>
        <v>0</v>
      </c>
      <c r="H57" s="59">
        <f>J11*G31/12*5</f>
        <v>0</v>
      </c>
      <c r="I57" s="5"/>
    </row>
    <row r="58" spans="1:12" x14ac:dyDescent="0.2">
      <c r="A58" s="87" t="s">
        <v>17</v>
      </c>
      <c r="B58" s="56"/>
      <c r="C58" s="56"/>
      <c r="D58" s="56"/>
      <c r="E58" s="56"/>
      <c r="F58" s="57">
        <f>F12*G32/12*7</f>
        <v>0</v>
      </c>
      <c r="G58" s="58">
        <f>F12*G32/12*5</f>
        <v>0</v>
      </c>
      <c r="H58" s="59">
        <f>((F12/12*7)+(H12/24*5)+(I12/24*5))*G32-F58-G58</f>
        <v>0</v>
      </c>
      <c r="I58" s="5"/>
    </row>
    <row r="59" spans="1:12" x14ac:dyDescent="0.2">
      <c r="A59" s="98" t="s">
        <v>25</v>
      </c>
      <c r="B59" s="60"/>
      <c r="C59" s="60"/>
      <c r="D59" s="60"/>
      <c r="E59" s="60"/>
      <c r="F59" s="61">
        <f>SUM(F53:F58)</f>
        <v>0</v>
      </c>
      <c r="G59" s="62">
        <f>SUM(G53:G58)</f>
        <v>0</v>
      </c>
      <c r="H59" s="63">
        <f>SUM(H53:H58)</f>
        <v>0</v>
      </c>
      <c r="I59" s="5"/>
    </row>
    <row r="60" spans="1:12" x14ac:dyDescent="0.2">
      <c r="A60" s="87"/>
      <c r="B60" s="56"/>
      <c r="C60" s="56"/>
      <c r="D60" s="56"/>
      <c r="E60" s="56"/>
      <c r="F60" s="57"/>
      <c r="G60" s="58"/>
      <c r="H60" s="64"/>
    </row>
    <row r="61" spans="1:12" x14ac:dyDescent="0.2">
      <c r="A61" s="99" t="s">
        <v>26</v>
      </c>
      <c r="B61" s="65"/>
      <c r="C61" s="65"/>
      <c r="D61" s="65"/>
      <c r="E61" s="65"/>
      <c r="F61" s="66">
        <f>IF(OR($I$16=4,$I$16=5,$I$16=6),(F53+F54+F55+F56+F57+F58)*0.02,0)</f>
        <v>0</v>
      </c>
      <c r="G61" s="67">
        <f t="shared" ref="G61:H61" si="2">IF(OR($I$16=4,$I$16=5,$I$16=6),(G53+G54+G55+G56+G57+G58)*0.02,0)</f>
        <v>0</v>
      </c>
      <c r="H61" s="68">
        <f t="shared" si="2"/>
        <v>0</v>
      </c>
      <c r="J61" s="5"/>
    </row>
    <row r="62" spans="1:12" x14ac:dyDescent="0.2">
      <c r="A62" s="87"/>
      <c r="B62" s="56"/>
      <c r="C62" s="56"/>
      <c r="D62" s="56"/>
      <c r="E62" s="56"/>
      <c r="F62" s="69"/>
      <c r="G62" s="70"/>
      <c r="H62" s="64"/>
    </row>
    <row r="63" spans="1:12" x14ac:dyDescent="0.2">
      <c r="A63" s="87" t="s">
        <v>27</v>
      </c>
      <c r="B63" s="56"/>
      <c r="C63" s="56"/>
      <c r="D63" s="56"/>
      <c r="E63" s="56"/>
      <c r="F63" s="57">
        <f>F9*G33/12*7</f>
        <v>0</v>
      </c>
      <c r="G63" s="58">
        <f>F9*G33/12*5</f>
        <v>0</v>
      </c>
      <c r="H63" s="59">
        <f>J9*G33/12*5</f>
        <v>0</v>
      </c>
    </row>
    <row r="64" spans="1:12" x14ac:dyDescent="0.2">
      <c r="A64" s="87" t="s">
        <v>19</v>
      </c>
      <c r="B64" s="56"/>
      <c r="C64" s="56"/>
      <c r="D64" s="56"/>
      <c r="E64" s="56"/>
      <c r="F64" s="57">
        <f>F14*G34/12*7</f>
        <v>0</v>
      </c>
      <c r="G64" s="58">
        <f>F14*G34/12*5</f>
        <v>0</v>
      </c>
      <c r="H64" s="59">
        <f>F14*G34-F64-G64</f>
        <v>0</v>
      </c>
    </row>
    <row r="65" spans="1:12" x14ac:dyDescent="0.2">
      <c r="A65" s="98" t="s">
        <v>46</v>
      </c>
      <c r="B65" s="60"/>
      <c r="C65" s="60"/>
      <c r="D65" s="60"/>
      <c r="E65" s="71"/>
      <c r="F65" s="61">
        <f>SUM(F63:F64)</f>
        <v>0</v>
      </c>
      <c r="G65" s="62">
        <f>SUM(G63:G64)</f>
        <v>0</v>
      </c>
      <c r="H65" s="63">
        <f>SUM(H63:H64)</f>
        <v>0</v>
      </c>
    </row>
    <row r="66" spans="1:12" x14ac:dyDescent="0.2">
      <c r="A66" s="87"/>
      <c r="B66" s="56"/>
      <c r="C66" s="56"/>
      <c r="D66" s="56"/>
      <c r="E66" s="72"/>
      <c r="F66" s="57"/>
      <c r="G66" s="58"/>
      <c r="H66" s="64"/>
    </row>
    <row r="67" spans="1:12" ht="13" customHeight="1" x14ac:dyDescent="0.2">
      <c r="A67" s="171" t="s">
        <v>37</v>
      </c>
      <c r="B67" s="172"/>
      <c r="C67" s="172"/>
      <c r="D67" s="172"/>
      <c r="E67" s="173"/>
      <c r="F67" s="96">
        <f>SUM(I67:L67)/12*7</f>
        <v>80357.083333333343</v>
      </c>
      <c r="G67" s="58">
        <f>SUM(I67:L67)/12*5</f>
        <v>57397.916666666672</v>
      </c>
      <c r="H67" s="59"/>
      <c r="I67" s="21">
        <f>IF(F14&lt;=149,G38,"0")</f>
        <v>137755</v>
      </c>
      <c r="J67" s="21" t="str">
        <f>IF(AND(F14&gt;=150,F14&lt;=299),G39,"0")</f>
        <v>0</v>
      </c>
      <c r="K67" s="21" t="str">
        <f>IF(AND(F14&gt;=300,F14&lt;=449),G40,"0")</f>
        <v>0</v>
      </c>
      <c r="L67" s="21" t="str">
        <f>IF(AND(F14&gt;=450),G41,"0")</f>
        <v>0</v>
      </c>
    </row>
    <row r="68" spans="1:12" x14ac:dyDescent="0.2">
      <c r="A68" s="87" t="s">
        <v>35</v>
      </c>
      <c r="B68" s="56"/>
      <c r="C68" s="56"/>
      <c r="D68" s="56"/>
      <c r="E68" s="73"/>
      <c r="F68" s="74">
        <f>(((IF(F13&gt;0,G44,0)+IF(F13&gt;1,G45,0)+IF(F13&gt;2,G46*(F13-2))))/12*7)+IF(I20&gt;1,((F13-12)*(G47/12*7)))</f>
        <v>0</v>
      </c>
      <c r="G68" s="58">
        <f>(((IF(F13&gt;0,G44,0)+IF(F13&gt;1,G45,0)+IF(F13&gt;2,G46*(F13-2))))/12*5)+IF(I20&gt;1,((F13-12)*(G47/12*5)))</f>
        <v>0</v>
      </c>
      <c r="H68" s="75"/>
    </row>
    <row r="69" spans="1:12" x14ac:dyDescent="0.2">
      <c r="A69" s="98" t="s">
        <v>47</v>
      </c>
      <c r="B69" s="60"/>
      <c r="C69" s="60"/>
      <c r="D69" s="60"/>
      <c r="E69" s="71"/>
      <c r="F69" s="61">
        <f>SUM(F67:F68)</f>
        <v>80357.083333333343</v>
      </c>
      <c r="G69" s="62">
        <f>SUM(G67:G68)</f>
        <v>57397.916666666672</v>
      </c>
      <c r="H69" s="63">
        <f>SUM(H66:H68)</f>
        <v>0</v>
      </c>
    </row>
    <row r="70" spans="1:12" x14ac:dyDescent="0.2">
      <c r="A70" s="13"/>
      <c r="B70" s="37"/>
      <c r="C70" s="37"/>
      <c r="D70" s="37"/>
      <c r="E70" s="76"/>
      <c r="F70" s="76"/>
      <c r="G70" s="76"/>
      <c r="H70" s="77"/>
    </row>
    <row r="71" spans="1:12" ht="17" thickBot="1" x14ac:dyDescent="0.25">
      <c r="A71" s="15" t="s">
        <v>64</v>
      </c>
      <c r="B71" s="56"/>
      <c r="C71" s="56"/>
      <c r="D71" s="56"/>
      <c r="E71" s="56"/>
      <c r="F71" s="56"/>
      <c r="G71" s="78">
        <f>F59+F61+F65+F69+G59+G61+G65+G69</f>
        <v>137755</v>
      </c>
      <c r="H71" s="79"/>
    </row>
    <row r="72" spans="1:12" ht="17" thickBot="1" x14ac:dyDescent="0.25">
      <c r="A72" s="15" t="s">
        <v>65</v>
      </c>
      <c r="B72" s="56"/>
      <c r="C72" s="56"/>
      <c r="D72" s="56"/>
      <c r="E72" s="56"/>
      <c r="F72" s="56"/>
      <c r="G72" s="56"/>
      <c r="H72" s="80">
        <f>H59+H61+H65+H69</f>
        <v>0</v>
      </c>
    </row>
    <row r="73" spans="1:12" ht="17" thickBot="1" x14ac:dyDescent="0.25">
      <c r="A73" s="15" t="s">
        <v>66</v>
      </c>
      <c r="B73" s="56"/>
      <c r="C73" s="56"/>
      <c r="D73" s="56"/>
      <c r="E73" s="56"/>
      <c r="F73" s="56"/>
      <c r="G73" s="56"/>
      <c r="H73" s="81">
        <f>G71+H72</f>
        <v>137755</v>
      </c>
    </row>
    <row r="74" spans="1:12" ht="17" thickTop="1" x14ac:dyDescent="0.2">
      <c r="A74" s="90"/>
      <c r="B74" s="82"/>
      <c r="C74" s="82"/>
      <c r="D74" s="82"/>
      <c r="E74" s="82"/>
      <c r="F74" s="82"/>
      <c r="G74" s="82"/>
      <c r="H74" s="83"/>
    </row>
    <row r="75" spans="1:12" x14ac:dyDescent="0.2">
      <c r="A75" s="84" t="s">
        <v>0</v>
      </c>
      <c r="F75" s="85"/>
      <c r="G75" s="117" t="str">
        <f>G1</f>
        <v>Version 2 - Finanslovsforslag 23. marts 2023</v>
      </c>
      <c r="H75" s="117"/>
      <c r="I75" s="117"/>
      <c r="J75" s="117"/>
    </row>
    <row r="76" spans="1:12" x14ac:dyDescent="0.2">
      <c r="A76" s="84"/>
      <c r="F76" s="85"/>
      <c r="G76" s="100"/>
      <c r="H76" s="100"/>
      <c r="I76" s="100"/>
      <c r="J76" s="100"/>
    </row>
    <row r="77" spans="1:12" x14ac:dyDescent="0.2">
      <c r="A77" s="84"/>
      <c r="F77" s="85"/>
      <c r="G77" s="100"/>
      <c r="H77" s="100"/>
      <c r="I77" s="100"/>
      <c r="J77" s="100"/>
    </row>
    <row r="78" spans="1:12" x14ac:dyDescent="0.2">
      <c r="A78" s="13"/>
      <c r="B78" s="149" t="s">
        <v>67</v>
      </c>
      <c r="C78" s="149"/>
      <c r="D78" s="149"/>
      <c r="E78" s="149"/>
      <c r="F78" s="149"/>
      <c r="G78" s="179" t="s">
        <v>50</v>
      </c>
      <c r="H78" s="86"/>
      <c r="I78" s="14"/>
    </row>
    <row r="79" spans="1:12" x14ac:dyDescent="0.2">
      <c r="A79" s="15"/>
      <c r="B79" s="178"/>
      <c r="C79" s="178"/>
      <c r="D79" s="178"/>
      <c r="E79" s="178"/>
      <c r="F79" s="178"/>
      <c r="G79" s="180"/>
      <c r="H79" s="72"/>
      <c r="I79" s="16"/>
    </row>
    <row r="80" spans="1:12" ht="30" customHeight="1" x14ac:dyDescent="0.2">
      <c r="A80" s="15"/>
      <c r="B80" s="56"/>
      <c r="C80" s="56"/>
      <c r="D80" s="56"/>
      <c r="E80" s="56"/>
      <c r="F80" s="72"/>
      <c r="G80" s="180"/>
      <c r="H80" s="72"/>
      <c r="I80" s="16"/>
    </row>
    <row r="81" spans="1:12" ht="34" x14ac:dyDescent="0.2">
      <c r="A81" s="15"/>
      <c r="B81" s="56"/>
      <c r="C81" s="56"/>
      <c r="D81" s="56"/>
      <c r="E81" s="56"/>
      <c r="F81" s="72"/>
      <c r="G81" s="17" t="s">
        <v>68</v>
      </c>
      <c r="H81" s="72"/>
      <c r="I81" s="16"/>
    </row>
    <row r="82" spans="1:12" x14ac:dyDescent="0.2">
      <c r="A82" s="87"/>
      <c r="B82" s="56" t="s">
        <v>28</v>
      </c>
      <c r="C82" s="56"/>
      <c r="D82" s="56"/>
      <c r="E82" s="56"/>
      <c r="F82" s="72"/>
      <c r="G82" s="88">
        <f>L82*F28/12*5</f>
        <v>0</v>
      </c>
      <c r="H82" s="72"/>
      <c r="I82" s="89"/>
      <c r="J82" s="21">
        <f>IF(D14&lt;220,D14,220)</f>
        <v>0</v>
      </c>
      <c r="K82" s="21">
        <f>IF(F14&lt;221,F14,220)</f>
        <v>0</v>
      </c>
      <c r="L82" s="21">
        <f>K82-J82</f>
        <v>0</v>
      </c>
    </row>
    <row r="83" spans="1:12" x14ac:dyDescent="0.2">
      <c r="A83" s="87"/>
      <c r="B83" s="56" t="s">
        <v>29</v>
      </c>
      <c r="C83" s="56"/>
      <c r="D83" s="56"/>
      <c r="E83" s="56"/>
      <c r="F83" s="72"/>
      <c r="G83" s="88">
        <f>L83*F29/12*5</f>
        <v>0</v>
      </c>
      <c r="H83" s="72"/>
      <c r="I83" s="89"/>
      <c r="J83" s="21">
        <f>IF(D14&gt;220,D14-220,0)</f>
        <v>0</v>
      </c>
      <c r="K83" s="21">
        <f>IF(F14&gt;220,F14-220,0)</f>
        <v>0</v>
      </c>
      <c r="L83" s="21">
        <f>K83-J83</f>
        <v>0</v>
      </c>
    </row>
    <row r="84" spans="1:12" x14ac:dyDescent="0.2">
      <c r="A84" s="87"/>
      <c r="B84" s="56" t="s">
        <v>15</v>
      </c>
      <c r="C84" s="56"/>
      <c r="D84" s="56"/>
      <c r="E84" s="56"/>
      <c r="F84" s="72"/>
      <c r="G84" s="88">
        <f>G10*F30*(5/12)</f>
        <v>0</v>
      </c>
      <c r="H84" s="72"/>
      <c r="I84" s="89"/>
    </row>
    <row r="85" spans="1:12" x14ac:dyDescent="0.2">
      <c r="A85" s="87"/>
      <c r="B85" s="56" t="s">
        <v>16</v>
      </c>
      <c r="C85" s="56"/>
      <c r="D85" s="56"/>
      <c r="E85" s="56"/>
      <c r="F85" s="72"/>
      <c r="G85" s="88">
        <f>G11*F31*(5/12)</f>
        <v>0</v>
      </c>
      <c r="H85" s="72"/>
      <c r="I85" s="89"/>
    </row>
    <row r="86" spans="1:12" x14ac:dyDescent="0.2">
      <c r="A86" s="87"/>
      <c r="B86" s="56" t="s">
        <v>17</v>
      </c>
      <c r="C86" s="56"/>
      <c r="D86" s="56"/>
      <c r="E86" s="56"/>
      <c r="F86" s="72"/>
      <c r="G86" s="88">
        <f>(D12*F32/12*7+((E12/24*5)+(F12/24*5))*F32)-(D12*F32)</f>
        <v>0</v>
      </c>
      <c r="H86" s="72"/>
      <c r="I86" s="89"/>
      <c r="J86" s="5"/>
    </row>
    <row r="87" spans="1:12" x14ac:dyDescent="0.2">
      <c r="A87" s="87"/>
      <c r="B87" s="56" t="s">
        <v>26</v>
      </c>
      <c r="C87" s="56"/>
      <c r="D87" s="56"/>
      <c r="E87" s="56"/>
      <c r="F87" s="72"/>
      <c r="G87" s="88">
        <f>IF(OR(I16=3,I16=2),0,SUM(G82:G86)*0.02)</f>
        <v>0</v>
      </c>
      <c r="H87" s="72"/>
      <c r="I87" s="89"/>
    </row>
    <row r="88" spans="1:12" x14ac:dyDescent="0.2">
      <c r="A88" s="87"/>
      <c r="B88" s="56" t="s">
        <v>27</v>
      </c>
      <c r="C88" s="56"/>
      <c r="D88" s="56"/>
      <c r="E88" s="56"/>
      <c r="F88" s="72"/>
      <c r="G88" s="88">
        <f>G9*F33*(5/12)</f>
        <v>0</v>
      </c>
      <c r="H88" s="72"/>
      <c r="I88" s="89"/>
    </row>
    <row r="89" spans="1:12" x14ac:dyDescent="0.2">
      <c r="A89" s="87"/>
      <c r="B89" s="56"/>
      <c r="C89" s="56"/>
      <c r="D89" s="56"/>
      <c r="E89" s="56"/>
      <c r="F89" s="56"/>
      <c r="G89" s="88"/>
      <c r="H89" s="72"/>
      <c r="I89" s="89"/>
    </row>
    <row r="90" spans="1:12" x14ac:dyDescent="0.2">
      <c r="A90" s="87"/>
      <c r="B90" s="56"/>
      <c r="C90" s="56"/>
      <c r="D90" s="56"/>
      <c r="E90" s="56"/>
      <c r="F90" s="56"/>
      <c r="G90" s="72"/>
      <c r="H90" s="72"/>
      <c r="I90" s="89"/>
    </row>
    <row r="91" spans="1:12" ht="17" thickBot="1" x14ac:dyDescent="0.25">
      <c r="A91" s="87"/>
      <c r="B91" s="18" t="s">
        <v>69</v>
      </c>
      <c r="C91" s="56"/>
      <c r="D91" s="56"/>
      <c r="E91" s="56"/>
      <c r="F91" s="56"/>
      <c r="G91" s="72"/>
      <c r="H91" s="72"/>
      <c r="I91" s="19">
        <f>SUM(G82:G89)</f>
        <v>0</v>
      </c>
    </row>
    <row r="92" spans="1:12" ht="17" thickTop="1" x14ac:dyDescent="0.2">
      <c r="A92" s="90"/>
      <c r="B92" s="91"/>
      <c r="C92" s="91"/>
      <c r="D92" s="91"/>
      <c r="E92" s="91"/>
      <c r="F92" s="92"/>
      <c r="G92" s="92"/>
      <c r="H92" s="92"/>
      <c r="I92" s="93"/>
    </row>
    <row r="94" spans="1:12" x14ac:dyDescent="0.2">
      <c r="A94" s="20" t="s">
        <v>30</v>
      </c>
    </row>
    <row r="95" spans="1:12" ht="37" customHeight="1" x14ac:dyDescent="0.2">
      <c r="A95" s="118" t="s">
        <v>74</v>
      </c>
      <c r="B95" s="118"/>
      <c r="C95" s="118"/>
      <c r="D95" s="118"/>
      <c r="E95" s="118"/>
      <c r="F95" s="118"/>
      <c r="G95" s="118"/>
      <c r="H95" s="118"/>
      <c r="I95" s="118"/>
      <c r="J95" s="109"/>
      <c r="L95" s="4"/>
    </row>
    <row r="96" spans="1:12" x14ac:dyDescent="0.2">
      <c r="A96" s="4"/>
      <c r="L96" s="4"/>
    </row>
    <row r="97" spans="1:20" ht="16" customHeight="1" x14ac:dyDescent="0.2">
      <c r="A97" s="187" t="s">
        <v>51</v>
      </c>
      <c r="B97" s="187"/>
      <c r="C97" s="187"/>
      <c r="D97" s="187"/>
      <c r="E97" s="187"/>
      <c r="F97" s="187"/>
      <c r="G97" s="187"/>
      <c r="H97" s="187"/>
      <c r="I97" s="187"/>
      <c r="L97" s="170"/>
      <c r="M97" s="170"/>
      <c r="N97" s="170"/>
      <c r="O97" s="170"/>
      <c r="P97" s="170"/>
      <c r="Q97" s="170"/>
      <c r="R97" s="170"/>
      <c r="S97" s="170"/>
      <c r="T97" s="170"/>
    </row>
    <row r="98" spans="1:20" x14ac:dyDescent="0.2">
      <c r="A98" s="187"/>
      <c r="B98" s="187"/>
      <c r="C98" s="187"/>
      <c r="D98" s="187"/>
      <c r="E98" s="187"/>
      <c r="F98" s="187"/>
      <c r="G98" s="187"/>
      <c r="H98" s="187"/>
      <c r="I98" s="187"/>
      <c r="L98" s="170"/>
      <c r="M98" s="170"/>
      <c r="N98" s="170"/>
      <c r="O98" s="170"/>
      <c r="P98" s="170"/>
      <c r="Q98" s="170"/>
      <c r="R98" s="170"/>
      <c r="S98" s="170"/>
      <c r="T98" s="170"/>
    </row>
    <row r="99" spans="1:20" ht="18" customHeight="1" x14ac:dyDescent="0.2">
      <c r="A99" s="187"/>
      <c r="B99" s="187"/>
      <c r="C99" s="187"/>
      <c r="D99" s="187"/>
      <c r="E99" s="187"/>
      <c r="F99" s="187"/>
      <c r="G99" s="187"/>
      <c r="H99" s="187"/>
      <c r="I99" s="187"/>
      <c r="L99" s="170"/>
      <c r="M99" s="170"/>
      <c r="N99" s="170"/>
      <c r="O99" s="170"/>
      <c r="P99" s="170"/>
      <c r="Q99" s="170"/>
      <c r="R99" s="170"/>
      <c r="S99" s="170"/>
      <c r="T99" s="170"/>
    </row>
    <row r="100" spans="1:20" x14ac:dyDescent="0.2">
      <c r="A100" s="95"/>
      <c r="B100" s="95"/>
      <c r="C100" s="95"/>
      <c r="D100" s="95"/>
      <c r="E100" s="95"/>
      <c r="F100" s="95"/>
      <c r="G100" s="95"/>
      <c r="H100" s="95"/>
      <c r="I100" s="95"/>
    </row>
    <row r="101" spans="1:20" x14ac:dyDescent="0.2">
      <c r="A101" s="4" t="s">
        <v>31</v>
      </c>
    </row>
    <row r="103" spans="1:20" x14ac:dyDescent="0.2">
      <c r="A103" s="174" t="s">
        <v>75</v>
      </c>
      <c r="B103" s="174"/>
      <c r="C103" s="174"/>
      <c r="D103" s="174"/>
      <c r="E103" s="174"/>
      <c r="F103" s="174"/>
      <c r="G103" s="174"/>
      <c r="H103" s="174"/>
      <c r="I103" s="174"/>
    </row>
    <row r="104" spans="1:20" ht="2" customHeight="1" x14ac:dyDescent="0.2">
      <c r="A104" s="174"/>
      <c r="B104" s="174"/>
      <c r="C104" s="174"/>
      <c r="D104" s="174"/>
      <c r="E104" s="174"/>
      <c r="F104" s="174"/>
      <c r="G104" s="174"/>
      <c r="H104" s="174"/>
      <c r="I104" s="174"/>
    </row>
    <row r="105" spans="1:20" x14ac:dyDescent="0.2">
      <c r="A105" s="94"/>
      <c r="B105" s="94"/>
      <c r="C105" s="94"/>
      <c r="D105" s="94"/>
      <c r="E105" s="94"/>
      <c r="F105" s="94"/>
      <c r="G105" s="94"/>
      <c r="H105" s="94"/>
      <c r="I105" s="94"/>
    </row>
  </sheetData>
  <mergeCells count="54">
    <mergeCell ref="L97:T99"/>
    <mergeCell ref="A67:E67"/>
    <mergeCell ref="A103:I104"/>
    <mergeCell ref="H49:H51"/>
    <mergeCell ref="G75:J75"/>
    <mergeCell ref="B78:F79"/>
    <mergeCell ref="G78:G80"/>
    <mergeCell ref="F49:G51"/>
    <mergeCell ref="A97:I99"/>
    <mergeCell ref="A49:E51"/>
    <mergeCell ref="A95:I95"/>
    <mergeCell ref="A47:E47"/>
    <mergeCell ref="K37:K40"/>
    <mergeCell ref="L37:L40"/>
    <mergeCell ref="A37:C37"/>
    <mergeCell ref="D37:E37"/>
    <mergeCell ref="A44:E44"/>
    <mergeCell ref="A45:E45"/>
    <mergeCell ref="A46:E46"/>
    <mergeCell ref="A30:E30"/>
    <mergeCell ref="A31:E31"/>
    <mergeCell ref="A32:E32"/>
    <mergeCell ref="A33:E33"/>
    <mergeCell ref="A34:E34"/>
    <mergeCell ref="A22:G22"/>
    <mergeCell ref="A26:E26"/>
    <mergeCell ref="A27:E27"/>
    <mergeCell ref="A28:E28"/>
    <mergeCell ref="A29:E29"/>
    <mergeCell ref="A23:G25"/>
    <mergeCell ref="A21:J21"/>
    <mergeCell ref="A13:C13"/>
    <mergeCell ref="A14:C14"/>
    <mergeCell ref="A15:J15"/>
    <mergeCell ref="A16:H16"/>
    <mergeCell ref="I16:J16"/>
    <mergeCell ref="A17:J17"/>
    <mergeCell ref="A18:J18"/>
    <mergeCell ref="A19:J19"/>
    <mergeCell ref="A20:H20"/>
    <mergeCell ref="I20:J20"/>
    <mergeCell ref="A12:C12"/>
    <mergeCell ref="A1:F1"/>
    <mergeCell ref="G1:J1"/>
    <mergeCell ref="A2:J2"/>
    <mergeCell ref="A5:J5"/>
    <mergeCell ref="A6:J6"/>
    <mergeCell ref="A7:J7"/>
    <mergeCell ref="A8:C8"/>
    <mergeCell ref="A9:C9"/>
    <mergeCell ref="A10:C10"/>
    <mergeCell ref="A11:C11"/>
    <mergeCell ref="A3:J3"/>
    <mergeCell ref="A4:J4"/>
  </mergeCells>
  <phoneticPr fontId="10" type="noConversion"/>
  <dataValidations count="2">
    <dataValidation type="list" allowBlank="1" showInputMessage="1" showErrorMessage="1" promptTitle="OBS" prompt="Sæt kun et kryds i dette felt såfremt skolen er certificeret som profilskole, og skolen pr. 5. september har mindst 13 elever med et ugentlig specialundervisningsbehov på min. 9 klokketimer/12 undervisningslektioner." sqref="I20:J20" xr:uid="{00000000-0002-0000-0000-000000000000}">
      <formula1>$K$21:$K$22</formula1>
    </dataValidation>
    <dataValidation type="list" allowBlank="1" showInputMessage="1" showErrorMessage="1" sqref="I16:J16" xr:uid="{00000000-0002-0000-0000-000001000000}">
      <formula1>$L$16:$L$20</formula1>
    </dataValidation>
  </dataValidations>
  <pageMargins left="0.25" right="0.25" top="0.75" bottom="0.75" header="0.3" footer="0.3"/>
  <pageSetup paperSize="9" scale="70" fitToHeight="3" orientation="portrait" horizontalDpi="0" verticalDpi="0"/>
  <rowBreaks count="2" manualBreakCount="2">
    <brk id="47" max="16383" man="1"/>
    <brk id="104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Tove Dohn</cp:lastModifiedBy>
  <cp:lastPrinted>2017-08-31T11:45:31Z</cp:lastPrinted>
  <dcterms:created xsi:type="dcterms:W3CDTF">2016-08-30T13:06:45Z</dcterms:created>
  <dcterms:modified xsi:type="dcterms:W3CDTF">2023-03-23T16:08:07Z</dcterms:modified>
</cp:coreProperties>
</file>