
<file path=[Content_Types].xml><?xml version="1.0" encoding="utf-8"?>
<Types xmlns="http://schemas.openxmlformats.org/package/2006/content-types">
  <Default Extension="bin" ContentType="application/vnd.openxmlformats-officedocument.spreadsheetml.printerSettings"/>
  <Default Extension="docm" ContentType="application/vnd.ms-word.document.macroEnabled.12"/>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showInkAnnotation="0" autoCompressPictures="0"/>
  <mc:AlternateContent xmlns:mc="http://schemas.openxmlformats.org/markup-compatibility/2006">
    <mc:Choice Requires="x15">
      <x15ac:absPath xmlns:x15ac="http://schemas.microsoft.com/office/spreadsheetml/2010/11/ac" url="/Users/tove/Documents/Kurser/Skoleårets planlægning/2024-2025/TAP/"/>
    </mc:Choice>
  </mc:AlternateContent>
  <xr:revisionPtr revIDLastSave="0" documentId="13_ncr:1_{D00DBBE4-1598-5C4C-B518-CEF214428ED5}" xr6:coauthVersionLast="47" xr6:coauthVersionMax="47" xr10:uidLastSave="{00000000-0000-0000-0000-000000000000}"/>
  <bookViews>
    <workbookView xWindow="0" yWindow="500" windowWidth="28000" windowHeight="17500" tabRatio="500" xr2:uid="{00000000-000D-0000-FFFF-FFFF00000000}"/>
  </bookViews>
  <sheets>
    <sheet name="Vejledning" sheetId="21" r:id="rId1"/>
    <sheet name="Vejledning PDF" sheetId="79" r:id="rId2"/>
    <sheet name="Ændringer i forhold til 23-24" sheetId="102" r:id="rId3"/>
    <sheet name="Opgørelse af normperioden" sheetId="101" r:id="rId4"/>
    <sheet name="Gode råd til check" sheetId="100" r:id="rId5"/>
    <sheet name="Stamoplysninger" sheetId="62" r:id="rId6"/>
    <sheet name="Normal uger" sheetId="43" r:id="rId7"/>
    <sheet name="Rul" sheetId="82" r:id="rId8"/>
    <sheet name="August" sheetId="41" r:id="rId9"/>
    <sheet name="September" sheetId="83" r:id="rId10"/>
    <sheet name="Oktober" sheetId="84" r:id="rId11"/>
    <sheet name="November" sheetId="85" r:id="rId12"/>
    <sheet name="December" sheetId="86" r:id="rId13"/>
    <sheet name="Januar" sheetId="87" r:id="rId14"/>
    <sheet name="Februar" sheetId="88" r:id="rId15"/>
    <sheet name="Marts" sheetId="89" r:id="rId16"/>
    <sheet name="April" sheetId="90" r:id="rId17"/>
    <sheet name="Maj" sheetId="91" r:id="rId18"/>
    <sheet name="Juni" sheetId="92" r:id="rId19"/>
    <sheet name="Juli" sheetId="93" r:id="rId20"/>
    <sheet name="Arbejdstidsoversigt" sheetId="1" r:id="rId21"/>
    <sheet name="Opgørelse" sheetId="50" r:id="rId22"/>
    <sheet name="Aar" sheetId="23" r:id="rId23"/>
    <sheet name="Vejledning til arb.tidsoversigt" sheetId="20" state="hidden" r:id="rId24"/>
    <sheet name="Opgaveoversigt" sheetId="2" state="hidden" r:id="rId25"/>
    <sheet name="Aften-weekendtillæg" sheetId="5" state="hidden" r:id="rId26"/>
    <sheet name="1.halvaar" sheetId="24" r:id="rId27"/>
    <sheet name="2.halvaar" sheetId="25" r:id="rId28"/>
    <sheet name="Normal uge 1 til print" sheetId="46" r:id="rId29"/>
    <sheet name="Normal uge 2 til print" sheetId="47" r:id="rId30"/>
    <sheet name="Normal uger 3 til print" sheetId="49" r:id="rId31"/>
    <sheet name="Normal uger 4 til print" sheetId="48" r:id="rId32"/>
    <sheet name="Normal uger 5 til print" sheetId="95" r:id="rId33"/>
    <sheet name="Normal uger 6 til print" sheetId="96" r:id="rId34"/>
    <sheet name="Rul til print" sheetId="94" r:id="rId35"/>
    <sheet name="TOMT ÅR" sheetId="97" r:id="rId36"/>
    <sheet name="TOMT 1. HALVÅR" sheetId="98" r:id="rId37"/>
    <sheet name="TOMT 2. HALVÅR" sheetId="99" r:id="rId38"/>
  </sheets>
  <externalReferences>
    <externalReference r:id="rId39"/>
    <externalReference r:id="rId40"/>
  </externalReferences>
  <definedNames>
    <definedName name="April">#REF!</definedName>
    <definedName name="April1">April!$C$10:$C$39</definedName>
    <definedName name="AUG" localSheetId="16">April!$D$10:$D$39</definedName>
    <definedName name="AUG" localSheetId="12">December!$D$10:$D$40</definedName>
    <definedName name="AUG" localSheetId="14">Februar!$D$10:$D$38</definedName>
    <definedName name="AUG" localSheetId="13">Januar!$D$10:$D$40</definedName>
    <definedName name="AUG" localSheetId="19">Juli!$D$10:$D$40</definedName>
    <definedName name="AUG" localSheetId="18">Juni!$D$10:$D$39</definedName>
    <definedName name="AUG" localSheetId="17">Maj!$D$10:$D$40</definedName>
    <definedName name="AUG" localSheetId="15">Marts!$D$10:$D$40</definedName>
    <definedName name="AUG" localSheetId="11">November!$D$10:$D$39</definedName>
    <definedName name="AUG" localSheetId="10">Oktober!$D$10:$D$40</definedName>
    <definedName name="AUG" localSheetId="9">September!$D$10:$D$39</definedName>
    <definedName name="AUG">August!$D$15:$D$45</definedName>
    <definedName name="august" localSheetId="16">April!$D$10:$D$39</definedName>
    <definedName name="august" localSheetId="8">August!$D$15:$D$45</definedName>
    <definedName name="august" localSheetId="12">December!$D$10:$D$40</definedName>
    <definedName name="august" localSheetId="14">Februar!$D$10:$D$38</definedName>
    <definedName name="august" localSheetId="13">Januar!$D$10:$D$40</definedName>
    <definedName name="august" localSheetId="19">Juli!$D$10:$D$40</definedName>
    <definedName name="august" localSheetId="18">Juni!$D$10:$D$39</definedName>
    <definedName name="august" localSheetId="17">Maj!$D$10:$D$40</definedName>
    <definedName name="august" localSheetId="15">Marts!$D$10:$D$40</definedName>
    <definedName name="august" localSheetId="11">November!$D$10:$D$39</definedName>
    <definedName name="august" localSheetId="10">Oktober!$D$10:$D$40</definedName>
    <definedName name="august" localSheetId="9">September!$D$10:$D$39</definedName>
    <definedName name="AUGUST">August!$C$15:$C$45</definedName>
    <definedName name="dagapr">[1]Maaned!$AQ$5:$AQ$34</definedName>
    <definedName name="dagaug">[1]Maaned!$C$5:$C$35</definedName>
    <definedName name="dagdec">[1]Maaned!$W$5:$W$35</definedName>
    <definedName name="dagfeb">[1]Maaned!$AG$5:$AG$33</definedName>
    <definedName name="dagjan">[1]Maaned!$AB$5:$AB$35</definedName>
    <definedName name="dagjul">[1]Maaned!$BF$5:$BF$35</definedName>
    <definedName name="dagjun">[1]Maaned!$BA$5:$BA$34</definedName>
    <definedName name="dagmaj">[1]Maaned!$AV$5:$AV$35</definedName>
    <definedName name="dagmar">[1]Maaned!$AL$5:$AL$35</definedName>
    <definedName name="dagnov">[1]Maaned!$R$5:$R$34</definedName>
    <definedName name="dagokt">[1]Maaned!$M$5:$M$35</definedName>
    <definedName name="dagsep">[1]Maaned!$H$5:$H$34</definedName>
    <definedName name="December">#REF!</definedName>
    <definedName name="December1">December!$C$10:$C$40</definedName>
    <definedName name="Februar">#REF!</definedName>
    <definedName name="Februar1">Februar!$C$10:$C$38</definedName>
    <definedName name="fridageGrå" localSheetId="35">'TOMT ÅR'!fridageGrå</definedName>
    <definedName name="fridageGrå" localSheetId="22">Aar!fridageGrå</definedName>
    <definedName name="fridageGrå">[0]!fridageGrå</definedName>
    <definedName name="Januar">#REF!</definedName>
    <definedName name="Januar1">Januar!$C$10:$C$40</definedName>
    <definedName name="Juli">#REF!</definedName>
    <definedName name="Juli1">Juli!$C$10:$C$40</definedName>
    <definedName name="Juni">#REF!</definedName>
    <definedName name="Juni1">Juni!$C$10:$C$39</definedName>
    <definedName name="Maj">#REF!</definedName>
    <definedName name="Majmåned">Maj!$C$10:$C$40</definedName>
    <definedName name="Marts">#REF!</definedName>
    <definedName name="Marts1">Marts!$C$10:$C$40</definedName>
    <definedName name="November">#REF!</definedName>
    <definedName name="November1">November!$C$10:$C$39</definedName>
    <definedName name="Oktober">#REF!</definedName>
    <definedName name="Oktober1">Oktober!$C$10:$C$40</definedName>
    <definedName name="SEPTEMBER">#REF!</definedName>
    <definedName name="September1" localSheetId="16">April!$C$10:$C$39</definedName>
    <definedName name="September1" localSheetId="14">Februar!$C$10:$C$38</definedName>
    <definedName name="September1" localSheetId="18">Juni!$C$10:$C$39</definedName>
    <definedName name="September1" localSheetId="11">November!$C$10:$C$39</definedName>
    <definedName name="September1">September!$C$10:$C$39</definedName>
    <definedName name="Skema_1">#REF!</definedName>
    <definedName name="skolenavn">#REF!</definedName>
    <definedName name="_xlnm.Print_Area" localSheetId="26">'1.halvaar'!$A$1:$AD$36</definedName>
    <definedName name="_xlnm.Print_Area" localSheetId="27">'2.halvaar'!$A$1:$AD$35</definedName>
    <definedName name="_xlnm.Print_Area" localSheetId="16">April!$A$6:$U$40</definedName>
    <definedName name="_xlnm.Print_Area" localSheetId="20">Arbejdstidsoversigt!$A$7:$J$93</definedName>
    <definedName name="_xlnm.Print_Area" localSheetId="8">August!$A$11:$U$46</definedName>
    <definedName name="_xlnm.Print_Area" localSheetId="12">December!$A$6:$U$41</definedName>
    <definedName name="_xlnm.Print_Area" localSheetId="14">Februar!$A$6:$U$39</definedName>
    <definedName name="_xlnm.Print_Area" localSheetId="13">Januar!$A$6:$U$41</definedName>
    <definedName name="_xlnm.Print_Area" localSheetId="19">Juli!$A$6:$U$41</definedName>
    <definedName name="_xlnm.Print_Area" localSheetId="18">Juni!$A$6:$U$40</definedName>
    <definedName name="_xlnm.Print_Area" localSheetId="17">Maj!$A$6:$U$41</definedName>
    <definedName name="_xlnm.Print_Area" localSheetId="15">Marts!$A$6:$U$41</definedName>
    <definedName name="_xlnm.Print_Area" localSheetId="29">'Normal uge 2 til print'!$A$1:$G$26</definedName>
    <definedName name="_xlnm.Print_Area" localSheetId="6">'Normal uger'!$A$3:$CE$88</definedName>
    <definedName name="_xlnm.Print_Area" localSheetId="11">November!$A$6:$U$40</definedName>
    <definedName name="_xlnm.Print_Area" localSheetId="10">Oktober!$A$6:$U$41</definedName>
    <definedName name="_xlnm.Print_Area" localSheetId="21">Opgørelse!$A$1:$E$58</definedName>
    <definedName name="_xlnm.Print_Area" localSheetId="7">Rul!$A$4:$O$30</definedName>
    <definedName name="_xlnm.Print_Area" localSheetId="9">September!$A$6:$U$40</definedName>
    <definedName name="_xlnm.Print_Area" localSheetId="5">Stamoplysninger!$A$6:$H$17</definedName>
    <definedName name="_xlnm.Print_Area" localSheetId="37">'TOMT 2. HALVÅR'!$A$1:$X$33</definedName>
    <definedName name="_xlnm.Print_Area" localSheetId="0">Vejledning!$B$1:$B$71</definedName>
    <definedName name="_xlnm.Print_Area" localSheetId="22">Aar!$A$1:$AV$48</definedName>
    <definedName name="Ugenr" localSheetId="35">'TOMT ÅR'!Ugenr</definedName>
    <definedName name="Ugenr">[0]!Ugenr</definedName>
    <definedName name="Årstal" localSheetId="22">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F15" i="41" l="1"/>
  <c r="DI15" i="41" s="1"/>
  <c r="DG15" i="41"/>
  <c r="DJ15" i="41" s="1"/>
  <c r="DH15" i="41"/>
  <c r="DK15" i="41"/>
  <c r="DF16" i="41"/>
  <c r="DI16" i="41" s="1"/>
  <c r="DG16" i="41"/>
  <c r="DH16" i="41"/>
  <c r="DK16" i="41" s="1"/>
  <c r="DJ16" i="41"/>
  <c r="DF17" i="41"/>
  <c r="DG17" i="41"/>
  <c r="DJ17" i="41" s="1"/>
  <c r="DH17" i="41"/>
  <c r="DI17" i="41"/>
  <c r="DL17" i="41" s="1"/>
  <c r="DK17" i="41"/>
  <c r="DF18" i="41"/>
  <c r="DI18" i="41" s="1"/>
  <c r="DG18" i="41"/>
  <c r="DH18" i="41"/>
  <c r="DK18" i="41" s="1"/>
  <c r="DJ18" i="41"/>
  <c r="DF19" i="41"/>
  <c r="DG19" i="41"/>
  <c r="DH19" i="41"/>
  <c r="DI19" i="41"/>
  <c r="DL19" i="41" s="1"/>
  <c r="DJ19" i="41"/>
  <c r="DK19" i="41"/>
  <c r="DF20" i="41"/>
  <c r="DI20" i="41" s="1"/>
  <c r="DL20" i="41" s="1"/>
  <c r="DG20" i="41"/>
  <c r="DH20" i="41"/>
  <c r="DJ20" i="41"/>
  <c r="DK20" i="41"/>
  <c r="DF21" i="41"/>
  <c r="DG21" i="41"/>
  <c r="DJ21" i="41" s="1"/>
  <c r="DL21" i="41" s="1"/>
  <c r="DH21" i="41"/>
  <c r="DI21" i="41"/>
  <c r="DK21" i="41"/>
  <c r="DF22" i="41"/>
  <c r="DI22" i="41" s="1"/>
  <c r="DG22" i="41"/>
  <c r="DH22" i="41"/>
  <c r="DK22" i="41" s="1"/>
  <c r="DJ22" i="41"/>
  <c r="DF23" i="41"/>
  <c r="DG23" i="41"/>
  <c r="DJ23" i="41" s="1"/>
  <c r="DH23" i="41"/>
  <c r="DI23" i="41"/>
  <c r="DK23" i="41"/>
  <c r="DF24" i="41"/>
  <c r="DI24" i="41" s="1"/>
  <c r="DG24" i="41"/>
  <c r="DH24" i="41"/>
  <c r="DK24" i="41" s="1"/>
  <c r="DJ24" i="41"/>
  <c r="DF25" i="41"/>
  <c r="DG25" i="41"/>
  <c r="DJ25" i="41" s="1"/>
  <c r="DH25" i="41"/>
  <c r="DI25" i="41"/>
  <c r="DK25" i="41"/>
  <c r="DF26" i="41"/>
  <c r="DG26" i="41"/>
  <c r="DH26" i="41"/>
  <c r="DK26" i="41" s="1"/>
  <c r="DL26" i="41" s="1"/>
  <c r="DI26" i="41"/>
  <c r="DJ26" i="41"/>
  <c r="DF27" i="41"/>
  <c r="DG27" i="41"/>
  <c r="DH27" i="41"/>
  <c r="DI27" i="41"/>
  <c r="DL27" i="41" s="1"/>
  <c r="DJ27" i="41"/>
  <c r="DK27" i="41"/>
  <c r="DF28" i="41"/>
  <c r="DI28" i="41" s="1"/>
  <c r="DL28" i="41" s="1"/>
  <c r="DG28" i="41"/>
  <c r="DH28" i="41"/>
  <c r="DJ28" i="41"/>
  <c r="DK28" i="41"/>
  <c r="DF29" i="41"/>
  <c r="DG29" i="41"/>
  <c r="DJ29" i="41" s="1"/>
  <c r="DL29" i="41" s="1"/>
  <c r="DH29" i="41"/>
  <c r="DI29" i="41"/>
  <c r="DK29" i="41"/>
  <c r="DF30" i="41"/>
  <c r="DI30" i="41" s="1"/>
  <c r="DG30" i="41"/>
  <c r="DH30" i="41"/>
  <c r="DK30" i="41" s="1"/>
  <c r="DJ30" i="41"/>
  <c r="DF31" i="41"/>
  <c r="DG31" i="41"/>
  <c r="DJ31" i="41" s="1"/>
  <c r="DH31" i="41"/>
  <c r="DI31" i="41"/>
  <c r="DL31" i="41" s="1"/>
  <c r="DK31" i="41"/>
  <c r="DF32" i="41"/>
  <c r="DI32" i="41" s="1"/>
  <c r="DG32" i="41"/>
  <c r="DH32" i="41"/>
  <c r="DK32" i="41" s="1"/>
  <c r="DJ32" i="41"/>
  <c r="DF33" i="41"/>
  <c r="DG33" i="41"/>
  <c r="DJ33" i="41" s="1"/>
  <c r="DH33" i="41"/>
  <c r="DI33" i="41"/>
  <c r="DK33" i="41"/>
  <c r="DF34" i="41"/>
  <c r="DG34" i="41"/>
  <c r="DH34" i="41"/>
  <c r="DK34" i="41" s="1"/>
  <c r="DL34" i="41" s="1"/>
  <c r="DI34" i="41"/>
  <c r="DJ34" i="41"/>
  <c r="DF35" i="41"/>
  <c r="DG35" i="41"/>
  <c r="DH35" i="41"/>
  <c r="DI35" i="41"/>
  <c r="DL35" i="41" s="1"/>
  <c r="DJ35" i="41"/>
  <c r="DK35" i="41"/>
  <c r="DF36" i="41"/>
  <c r="DI36" i="41" s="1"/>
  <c r="DL36" i="41" s="1"/>
  <c r="DG36" i="41"/>
  <c r="DH36" i="41"/>
  <c r="DJ36" i="41"/>
  <c r="DK36" i="41"/>
  <c r="DF37" i="41"/>
  <c r="DG37" i="41"/>
  <c r="DJ37" i="41" s="1"/>
  <c r="DL37" i="41" s="1"/>
  <c r="DH37" i="41"/>
  <c r="DI37" i="41"/>
  <c r="DK37" i="41"/>
  <c r="DF38" i="41"/>
  <c r="DI38" i="41" s="1"/>
  <c r="DL38" i="41" s="1"/>
  <c r="DG38" i="41"/>
  <c r="DH38" i="41"/>
  <c r="DK38" i="41" s="1"/>
  <c r="DJ38" i="41"/>
  <c r="DF39" i="41"/>
  <c r="DG39" i="41"/>
  <c r="DJ39" i="41" s="1"/>
  <c r="DH39" i="41"/>
  <c r="DI39" i="41"/>
  <c r="DL39" i="41" s="1"/>
  <c r="DK39" i="41"/>
  <c r="DF40" i="41"/>
  <c r="DI40" i="41" s="1"/>
  <c r="DG40" i="41"/>
  <c r="DH40" i="41"/>
  <c r="DK40" i="41" s="1"/>
  <c r="DJ40" i="41"/>
  <c r="DF41" i="41"/>
  <c r="DG41" i="41"/>
  <c r="DJ41" i="41" s="1"/>
  <c r="DH41" i="41"/>
  <c r="DI41" i="41"/>
  <c r="DL41" i="41" s="1"/>
  <c r="DK41" i="41"/>
  <c r="DF42" i="41"/>
  <c r="DG42" i="41"/>
  <c r="DH42" i="41"/>
  <c r="DK42" i="41" s="1"/>
  <c r="DL42" i="41" s="1"/>
  <c r="DI42" i="41"/>
  <c r="DJ42" i="41"/>
  <c r="DF43" i="41"/>
  <c r="DG43" i="41"/>
  <c r="DH43" i="41"/>
  <c r="DI43" i="41"/>
  <c r="DL43" i="41" s="1"/>
  <c r="DJ43" i="41"/>
  <c r="DK43" i="41"/>
  <c r="DF44" i="41"/>
  <c r="DI44" i="41" s="1"/>
  <c r="DL44" i="41" s="1"/>
  <c r="DG44" i="41"/>
  <c r="DH44" i="41"/>
  <c r="DJ44" i="41"/>
  <c r="DK44" i="41"/>
  <c r="DF45" i="41"/>
  <c r="DG45" i="41"/>
  <c r="DJ45" i="41" s="1"/>
  <c r="DL45" i="41" s="1"/>
  <c r="DH45" i="41"/>
  <c r="DI45" i="41"/>
  <c r="DK45" i="41"/>
  <c r="DJ46" i="41"/>
  <c r="DK46" i="41"/>
  <c r="DL46" i="41"/>
  <c r="AV41" i="23"/>
  <c r="AM41" i="23"/>
  <c r="AE41" i="23"/>
  <c r="W41" i="23"/>
  <c r="O41" i="23"/>
  <c r="G41" i="23"/>
  <c r="AV48" i="23"/>
  <c r="AV47" i="23"/>
  <c r="AV46" i="23"/>
  <c r="AV45" i="23"/>
  <c r="AV44" i="23"/>
  <c r="AM48" i="23"/>
  <c r="AM47" i="23"/>
  <c r="AM46" i="23"/>
  <c r="AM45" i="23"/>
  <c r="AM44" i="23"/>
  <c r="BD46" i="41"/>
  <c r="AU37" i="23"/>
  <c r="AM37" i="23"/>
  <c r="AV39" i="23"/>
  <c r="AM39" i="23"/>
  <c r="DL18" i="41" l="1"/>
  <c r="DL16" i="41"/>
  <c r="DL24" i="41"/>
  <c r="DL32" i="41"/>
  <c r="DL25" i="41"/>
  <c r="DL22" i="41"/>
  <c r="DL40" i="41"/>
  <c r="DL33" i="41"/>
  <c r="DL30" i="41"/>
  <c r="DL23" i="41"/>
  <c r="DL15" i="41"/>
  <c r="A1" i="102" l="1"/>
  <c r="A1" i="97" l="1"/>
  <c r="A1" i="99" s="1"/>
  <c r="A1" i="96"/>
  <c r="A1" i="95"/>
  <c r="A1" i="48"/>
  <c r="A1" i="49"/>
  <c r="A1" i="47"/>
  <c r="A1" i="46"/>
  <c r="O3" i="43"/>
  <c r="AC3" i="43"/>
  <c r="AQ3" i="43"/>
  <c r="BE3" i="43"/>
  <c r="BS3" i="43"/>
  <c r="A3" i="43"/>
  <c r="A4" i="82"/>
  <c r="A1" i="94"/>
  <c r="A5" i="96"/>
  <c r="C5" i="96"/>
  <c r="D5" i="96"/>
  <c r="E5" i="96"/>
  <c r="F5" i="96"/>
  <c r="G5" i="96"/>
  <c r="A6" i="96"/>
  <c r="C6" i="96"/>
  <c r="D6" i="96"/>
  <c r="E6" i="96"/>
  <c r="F6" i="96"/>
  <c r="G6" i="96"/>
  <c r="A7" i="96"/>
  <c r="C7" i="96"/>
  <c r="D7" i="96"/>
  <c r="E7" i="96"/>
  <c r="F7" i="96"/>
  <c r="G7" i="96"/>
  <c r="A8" i="96"/>
  <c r="C8" i="96"/>
  <c r="D8" i="96"/>
  <c r="E8" i="96"/>
  <c r="F8" i="96"/>
  <c r="G8" i="96"/>
  <c r="A9" i="96"/>
  <c r="C9" i="96"/>
  <c r="D9" i="96"/>
  <c r="E9" i="96"/>
  <c r="F9" i="96"/>
  <c r="G9" i="96"/>
  <c r="A10" i="96"/>
  <c r="C10" i="96"/>
  <c r="D10" i="96"/>
  <c r="E10" i="96"/>
  <c r="F10" i="96"/>
  <c r="G10" i="96"/>
  <c r="A11" i="96"/>
  <c r="C11" i="96"/>
  <c r="D11" i="96"/>
  <c r="E11" i="96"/>
  <c r="F11" i="96"/>
  <c r="G11" i="96"/>
  <c r="A12" i="96"/>
  <c r="C12" i="96"/>
  <c r="D12" i="96"/>
  <c r="E12" i="96"/>
  <c r="F12" i="96"/>
  <c r="G12" i="96"/>
  <c r="A13" i="96"/>
  <c r="C13" i="96"/>
  <c r="D13" i="96"/>
  <c r="E13" i="96"/>
  <c r="F13" i="96"/>
  <c r="G13" i="96"/>
  <c r="A14" i="96"/>
  <c r="C14" i="96"/>
  <c r="D14" i="96"/>
  <c r="E14" i="96"/>
  <c r="F14" i="96"/>
  <c r="G14" i="96"/>
  <c r="A15" i="96"/>
  <c r="C15" i="96"/>
  <c r="D15" i="96"/>
  <c r="E15" i="96"/>
  <c r="F15" i="96"/>
  <c r="G15" i="96"/>
  <c r="A16" i="96"/>
  <c r="C16" i="96"/>
  <c r="D16" i="96"/>
  <c r="E16" i="96"/>
  <c r="F16" i="96"/>
  <c r="G16" i="96"/>
  <c r="A17" i="96"/>
  <c r="C17" i="96"/>
  <c r="D17" i="96"/>
  <c r="E17" i="96"/>
  <c r="F17" i="96"/>
  <c r="G17" i="96"/>
  <c r="A18" i="96"/>
  <c r="C18" i="96"/>
  <c r="D18" i="96"/>
  <c r="E18" i="96"/>
  <c r="F18" i="96"/>
  <c r="G18" i="96"/>
  <c r="A19" i="96"/>
  <c r="C19" i="96"/>
  <c r="D19" i="96"/>
  <c r="E19" i="96"/>
  <c r="F19" i="96"/>
  <c r="G19" i="96"/>
  <c r="A20" i="96"/>
  <c r="C20" i="96"/>
  <c r="D20" i="96"/>
  <c r="E20" i="96"/>
  <c r="F20" i="96"/>
  <c r="G20" i="96"/>
  <c r="A21" i="96"/>
  <c r="C21" i="96"/>
  <c r="D21" i="96"/>
  <c r="E21" i="96"/>
  <c r="F21" i="96"/>
  <c r="G21" i="96"/>
  <c r="A22" i="96"/>
  <c r="C22" i="96"/>
  <c r="D22" i="96"/>
  <c r="E22" i="96"/>
  <c r="F22" i="96"/>
  <c r="G22" i="96"/>
  <c r="A23" i="96"/>
  <c r="C23" i="96"/>
  <c r="D23" i="96"/>
  <c r="E23" i="96"/>
  <c r="F23" i="96"/>
  <c r="G23" i="96"/>
  <c r="A24" i="96"/>
  <c r="C24" i="96"/>
  <c r="D24" i="96"/>
  <c r="E24" i="96"/>
  <c r="F24" i="96"/>
  <c r="G24" i="96"/>
  <c r="A25" i="96"/>
  <c r="C25" i="96"/>
  <c r="D25" i="96"/>
  <c r="E25" i="96"/>
  <c r="F25" i="96"/>
  <c r="G25" i="96"/>
  <c r="A26" i="96"/>
  <c r="C26" i="96"/>
  <c r="D26" i="96"/>
  <c r="E26" i="96"/>
  <c r="F26" i="96"/>
  <c r="G26" i="96"/>
  <c r="G4" i="96"/>
  <c r="F4" i="96"/>
  <c r="E4" i="96"/>
  <c r="D4" i="96"/>
  <c r="C4" i="96"/>
  <c r="A4" i="96"/>
  <c r="G26" i="95"/>
  <c r="F26" i="95"/>
  <c r="E26" i="95"/>
  <c r="D26" i="95"/>
  <c r="C26" i="95"/>
  <c r="G25" i="95"/>
  <c r="F25" i="95"/>
  <c r="E25" i="95"/>
  <c r="D25" i="95"/>
  <c r="C25" i="95"/>
  <c r="G24" i="95"/>
  <c r="F24" i="95"/>
  <c r="E24" i="95"/>
  <c r="D24" i="95"/>
  <c r="C24" i="95"/>
  <c r="G23" i="95"/>
  <c r="F23" i="95"/>
  <c r="E23" i="95"/>
  <c r="D23" i="95"/>
  <c r="C23" i="95"/>
  <c r="C21" i="48"/>
  <c r="D21" i="48"/>
  <c r="E21" i="48"/>
  <c r="F21" i="48"/>
  <c r="G21" i="48"/>
  <c r="C22" i="48"/>
  <c r="D22" i="48"/>
  <c r="E22" i="48"/>
  <c r="F22" i="48"/>
  <c r="G22" i="48"/>
  <c r="C23" i="48"/>
  <c r="D23" i="48"/>
  <c r="E23" i="48"/>
  <c r="F23" i="48"/>
  <c r="G23" i="48"/>
  <c r="C24" i="48"/>
  <c r="D24" i="48"/>
  <c r="E24" i="48"/>
  <c r="F24" i="48"/>
  <c r="G24" i="48"/>
  <c r="C25" i="48"/>
  <c r="D25" i="48"/>
  <c r="E25" i="48"/>
  <c r="F25" i="48"/>
  <c r="G25" i="48"/>
  <c r="C26" i="48"/>
  <c r="D26" i="48"/>
  <c r="E26" i="48"/>
  <c r="F26" i="48"/>
  <c r="G26" i="48"/>
  <c r="A1" i="98" l="1"/>
  <c r="C21" i="49" l="1"/>
  <c r="D21" i="49"/>
  <c r="E21" i="49"/>
  <c r="F21" i="49"/>
  <c r="G21" i="49"/>
  <c r="C22" i="49"/>
  <c r="D22" i="49"/>
  <c r="E22" i="49"/>
  <c r="F22" i="49"/>
  <c r="G22" i="49"/>
  <c r="C23" i="49"/>
  <c r="D23" i="49"/>
  <c r="E23" i="49"/>
  <c r="F23" i="49"/>
  <c r="G23" i="49"/>
  <c r="C24" i="49"/>
  <c r="D24" i="49"/>
  <c r="E24" i="49"/>
  <c r="F24" i="49"/>
  <c r="G24" i="49"/>
  <c r="C25" i="49"/>
  <c r="D25" i="49"/>
  <c r="E25" i="49"/>
  <c r="F25" i="49"/>
  <c r="G25" i="49"/>
  <c r="C26" i="49"/>
  <c r="D26" i="49"/>
  <c r="E26" i="49"/>
  <c r="F26" i="49"/>
  <c r="G26" i="49"/>
  <c r="C21" i="47"/>
  <c r="D21" i="47"/>
  <c r="E21" i="47"/>
  <c r="F21" i="47"/>
  <c r="G21" i="47"/>
  <c r="C22" i="47"/>
  <c r="D22" i="47"/>
  <c r="E22" i="47"/>
  <c r="F22" i="47"/>
  <c r="G22" i="47"/>
  <c r="C23" i="47"/>
  <c r="D23" i="47"/>
  <c r="E23" i="47"/>
  <c r="F23" i="47"/>
  <c r="G23" i="47"/>
  <c r="C24" i="47"/>
  <c r="D24" i="47"/>
  <c r="E24" i="47"/>
  <c r="F24" i="47"/>
  <c r="G24" i="47"/>
  <c r="C25" i="47"/>
  <c r="D25" i="47"/>
  <c r="E25" i="47"/>
  <c r="F25" i="47"/>
  <c r="G25" i="47"/>
  <c r="C26" i="47"/>
  <c r="D26" i="47"/>
  <c r="E26" i="47"/>
  <c r="F26" i="47"/>
  <c r="G26" i="47"/>
  <c r="A21" i="46"/>
  <c r="B21" i="46"/>
  <c r="C21" i="46"/>
  <c r="D21" i="46"/>
  <c r="E21" i="46"/>
  <c r="F21" i="46"/>
  <c r="G21" i="46"/>
  <c r="A22" i="46"/>
  <c r="B22" i="46"/>
  <c r="C22" i="46"/>
  <c r="D22" i="46"/>
  <c r="E22" i="46"/>
  <c r="F22" i="46"/>
  <c r="G22" i="46"/>
  <c r="A23" i="46"/>
  <c r="B23" i="46"/>
  <c r="C23" i="46"/>
  <c r="D23" i="46"/>
  <c r="E23" i="46"/>
  <c r="F23" i="46"/>
  <c r="G23" i="46"/>
  <c r="A24" i="46"/>
  <c r="B24" i="46"/>
  <c r="C24" i="46"/>
  <c r="D24" i="46"/>
  <c r="E24" i="46"/>
  <c r="F24" i="46"/>
  <c r="G24" i="46"/>
  <c r="A25" i="46"/>
  <c r="B25" i="46"/>
  <c r="C25" i="46"/>
  <c r="D25" i="46"/>
  <c r="E25" i="46"/>
  <c r="F25" i="46"/>
  <c r="G25" i="46"/>
  <c r="A26" i="46"/>
  <c r="B26" i="46"/>
  <c r="C26" i="46"/>
  <c r="D26" i="46"/>
  <c r="E26" i="46"/>
  <c r="F26" i="46"/>
  <c r="G26" i="46"/>
  <c r="C5" i="95"/>
  <c r="D5" i="95"/>
  <c r="E5" i="95"/>
  <c r="F5" i="95"/>
  <c r="G5" i="95"/>
  <c r="C6" i="95"/>
  <c r="D6" i="95"/>
  <c r="E6" i="95"/>
  <c r="F6" i="95"/>
  <c r="G6" i="95"/>
  <c r="C7" i="95"/>
  <c r="D7" i="95"/>
  <c r="E7" i="95"/>
  <c r="F7" i="95"/>
  <c r="G7" i="95"/>
  <c r="C8" i="95"/>
  <c r="D8" i="95"/>
  <c r="E8" i="95"/>
  <c r="F8" i="95"/>
  <c r="G8" i="95"/>
  <c r="C9" i="95"/>
  <c r="D9" i="95"/>
  <c r="E9" i="95"/>
  <c r="F9" i="95"/>
  <c r="G9" i="95"/>
  <c r="C10" i="95"/>
  <c r="D10" i="95"/>
  <c r="E10" i="95"/>
  <c r="F10" i="95"/>
  <c r="G10" i="95"/>
  <c r="C11" i="95"/>
  <c r="D11" i="95"/>
  <c r="E11" i="95"/>
  <c r="F11" i="95"/>
  <c r="G11" i="95"/>
  <c r="C12" i="95"/>
  <c r="D12" i="95"/>
  <c r="E12" i="95"/>
  <c r="F12" i="95"/>
  <c r="G12" i="95"/>
  <c r="C13" i="95"/>
  <c r="D13" i="95"/>
  <c r="E13" i="95"/>
  <c r="F13" i="95"/>
  <c r="G13" i="95"/>
  <c r="C14" i="95"/>
  <c r="D14" i="95"/>
  <c r="E14" i="95"/>
  <c r="F14" i="95"/>
  <c r="G14" i="95"/>
  <c r="C15" i="95"/>
  <c r="D15" i="95"/>
  <c r="E15" i="95"/>
  <c r="F15" i="95"/>
  <c r="G15" i="95"/>
  <c r="C16" i="95"/>
  <c r="D16" i="95"/>
  <c r="E16" i="95"/>
  <c r="F16" i="95"/>
  <c r="G16" i="95"/>
  <c r="C17" i="95"/>
  <c r="D17" i="95"/>
  <c r="E17" i="95"/>
  <c r="F17" i="95"/>
  <c r="G17" i="95"/>
  <c r="C18" i="95"/>
  <c r="D18" i="95"/>
  <c r="E18" i="95"/>
  <c r="F18" i="95"/>
  <c r="G18" i="95"/>
  <c r="C19" i="95"/>
  <c r="D19" i="95"/>
  <c r="E19" i="95"/>
  <c r="F19" i="95"/>
  <c r="G19" i="95"/>
  <c r="C20" i="95"/>
  <c r="D20" i="95"/>
  <c r="E20" i="95"/>
  <c r="F20" i="95"/>
  <c r="G20" i="95"/>
  <c r="C21" i="95"/>
  <c r="D21" i="95"/>
  <c r="E21" i="95"/>
  <c r="F21" i="95"/>
  <c r="G21" i="95"/>
  <c r="C22" i="95"/>
  <c r="D22" i="95"/>
  <c r="E22" i="95"/>
  <c r="F22" i="95"/>
  <c r="G22" i="95"/>
  <c r="G4" i="95"/>
  <c r="F4" i="95"/>
  <c r="E4" i="95"/>
  <c r="D4" i="95"/>
  <c r="C4" i="95"/>
  <c r="F2" i="96"/>
  <c r="D2" i="96"/>
  <c r="F2" i="95"/>
  <c r="D2" i="95"/>
  <c r="CU11" i="85"/>
  <c r="CV11" i="85"/>
  <c r="CW11" i="85"/>
  <c r="CX11" i="85"/>
  <c r="CY11" i="85"/>
  <c r="CZ11" i="85"/>
  <c r="DA11" i="85"/>
  <c r="DB11" i="85"/>
  <c r="DC11" i="85"/>
  <c r="DD11" i="85"/>
  <c r="CU12" i="85"/>
  <c r="CV12" i="85"/>
  <c r="CW12" i="85"/>
  <c r="CX12" i="85"/>
  <c r="CY12" i="85"/>
  <c r="CZ12" i="85"/>
  <c r="DA12" i="85"/>
  <c r="DB12" i="85"/>
  <c r="DC12" i="85"/>
  <c r="DD12" i="85"/>
  <c r="CV13" i="85"/>
  <c r="CW13" i="85"/>
  <c r="CX13" i="85"/>
  <c r="CY13" i="85"/>
  <c r="CZ13" i="85"/>
  <c r="DA13" i="85"/>
  <c r="DB13" i="85"/>
  <c r="DC13" i="85"/>
  <c r="DD13" i="85"/>
  <c r="CU14" i="85"/>
  <c r="CV14" i="85"/>
  <c r="CW14" i="85"/>
  <c r="CX14" i="85"/>
  <c r="CY14" i="85"/>
  <c r="CZ14" i="85"/>
  <c r="DB14" i="85"/>
  <c r="DC14" i="85"/>
  <c r="DD14" i="85"/>
  <c r="CU15" i="85"/>
  <c r="CV15" i="85"/>
  <c r="CW15" i="85"/>
  <c r="CX15" i="85"/>
  <c r="CY15" i="85"/>
  <c r="CZ15" i="85"/>
  <c r="DA15" i="85"/>
  <c r="DB15" i="85"/>
  <c r="DC15" i="85"/>
  <c r="DD15" i="85"/>
  <c r="CU16" i="85"/>
  <c r="CV16" i="85"/>
  <c r="CW16" i="85"/>
  <c r="CX16" i="85"/>
  <c r="CY16" i="85"/>
  <c r="CZ16" i="85"/>
  <c r="DA16" i="85"/>
  <c r="DB16" i="85"/>
  <c r="DC16" i="85"/>
  <c r="DD16" i="85"/>
  <c r="CU17" i="85"/>
  <c r="CV17" i="85"/>
  <c r="CW17" i="85"/>
  <c r="CX17" i="85"/>
  <c r="CY17" i="85"/>
  <c r="CZ17" i="85"/>
  <c r="DA17" i="85"/>
  <c r="DB17" i="85"/>
  <c r="DC17" i="85"/>
  <c r="DD17" i="85"/>
  <c r="CU18" i="85"/>
  <c r="CV18" i="85"/>
  <c r="CW18" i="85"/>
  <c r="CX18" i="85"/>
  <c r="CY18" i="85"/>
  <c r="CZ18" i="85"/>
  <c r="DA18" i="85"/>
  <c r="DB18" i="85"/>
  <c r="DC18" i="85"/>
  <c r="DD18" i="85"/>
  <c r="CU19" i="85"/>
  <c r="CV19" i="85"/>
  <c r="CW19" i="85"/>
  <c r="CX19" i="85"/>
  <c r="CY19" i="85"/>
  <c r="CZ19" i="85"/>
  <c r="DA19" i="85"/>
  <c r="DB19" i="85"/>
  <c r="DC19" i="85"/>
  <c r="DD19" i="85"/>
  <c r="CU20" i="85"/>
  <c r="CV20" i="85"/>
  <c r="CW20" i="85"/>
  <c r="CX20" i="85"/>
  <c r="CY20" i="85"/>
  <c r="CZ20" i="85"/>
  <c r="DA20" i="85"/>
  <c r="DB20" i="85"/>
  <c r="DC20" i="85"/>
  <c r="DD20" i="85"/>
  <c r="CU21" i="85"/>
  <c r="CV21" i="85"/>
  <c r="CW21" i="85"/>
  <c r="CX21" i="85"/>
  <c r="CY21" i="85"/>
  <c r="CZ21" i="85"/>
  <c r="DA21" i="85"/>
  <c r="DB21" i="85"/>
  <c r="DC21" i="85"/>
  <c r="DD21" i="85"/>
  <c r="CU22" i="85"/>
  <c r="CV22" i="85"/>
  <c r="CW22" i="85"/>
  <c r="CX22" i="85"/>
  <c r="CY22" i="85"/>
  <c r="CZ22" i="85"/>
  <c r="DA22" i="85"/>
  <c r="DB22" i="85"/>
  <c r="DC22" i="85"/>
  <c r="DD22" i="85"/>
  <c r="CU23" i="85"/>
  <c r="CV23" i="85"/>
  <c r="CW23" i="85"/>
  <c r="CX23" i="85"/>
  <c r="CY23" i="85"/>
  <c r="CZ23" i="85"/>
  <c r="DA23" i="85"/>
  <c r="DB23" i="85"/>
  <c r="DC23" i="85"/>
  <c r="DD23" i="85"/>
  <c r="CU24" i="85"/>
  <c r="CV24" i="85"/>
  <c r="CW24" i="85"/>
  <c r="CX24" i="85"/>
  <c r="CY24" i="85"/>
  <c r="CZ24" i="85"/>
  <c r="DA24" i="85"/>
  <c r="DB24" i="85"/>
  <c r="DC24" i="85"/>
  <c r="DD24" i="85"/>
  <c r="CU25" i="85"/>
  <c r="CV25" i="85"/>
  <c r="CW25" i="85"/>
  <c r="CX25" i="85"/>
  <c r="CY25" i="85"/>
  <c r="CZ25" i="85"/>
  <c r="DA25" i="85"/>
  <c r="DB25" i="85"/>
  <c r="DC25" i="85"/>
  <c r="DD25" i="85"/>
  <c r="CU26" i="85"/>
  <c r="CV26" i="85"/>
  <c r="CW26" i="85"/>
  <c r="CX26" i="85"/>
  <c r="CY26" i="85"/>
  <c r="CZ26" i="85"/>
  <c r="DA26" i="85"/>
  <c r="DB26" i="85"/>
  <c r="DC26" i="85"/>
  <c r="DD26" i="85"/>
  <c r="CU27" i="85"/>
  <c r="CV27" i="85"/>
  <c r="CW27" i="85"/>
  <c r="CX27" i="85"/>
  <c r="CY27" i="85"/>
  <c r="CZ27" i="85"/>
  <c r="DA27" i="85"/>
  <c r="DB27" i="85"/>
  <c r="DC27" i="85"/>
  <c r="DD27" i="85"/>
  <c r="CU28" i="85"/>
  <c r="CV28" i="85"/>
  <c r="CW28" i="85"/>
  <c r="CX28" i="85"/>
  <c r="CY28" i="85"/>
  <c r="CZ28" i="85"/>
  <c r="DA28" i="85"/>
  <c r="DB28" i="85"/>
  <c r="DC28" i="85"/>
  <c r="DD28" i="85"/>
  <c r="CU29" i="85"/>
  <c r="CV29" i="85"/>
  <c r="CW29" i="85"/>
  <c r="CX29" i="85"/>
  <c r="CY29" i="85"/>
  <c r="CZ29" i="85"/>
  <c r="DA29" i="85"/>
  <c r="DB29" i="85"/>
  <c r="DC29" i="85"/>
  <c r="DD29" i="85"/>
  <c r="CU30" i="85"/>
  <c r="CV30" i="85"/>
  <c r="CW30" i="85"/>
  <c r="CX30" i="85"/>
  <c r="CY30" i="85"/>
  <c r="CZ30" i="85"/>
  <c r="DA30" i="85"/>
  <c r="DB30" i="85"/>
  <c r="DC30" i="85"/>
  <c r="DD30" i="85"/>
  <c r="CU31" i="85"/>
  <c r="CV31" i="85"/>
  <c r="CW31" i="85"/>
  <c r="CX31" i="85"/>
  <c r="CY31" i="85"/>
  <c r="CZ31" i="85"/>
  <c r="DA31" i="85"/>
  <c r="DB31" i="85"/>
  <c r="DC31" i="85"/>
  <c r="DD31" i="85"/>
  <c r="CU32" i="85"/>
  <c r="CV32" i="85"/>
  <c r="CW32" i="85"/>
  <c r="CX32" i="85"/>
  <c r="CY32" i="85"/>
  <c r="CZ32" i="85"/>
  <c r="DA32" i="85"/>
  <c r="DB32" i="85"/>
  <c r="DC32" i="85"/>
  <c r="DD32" i="85"/>
  <c r="CU33" i="85"/>
  <c r="CV33" i="85"/>
  <c r="CW33" i="85"/>
  <c r="CX33" i="85"/>
  <c r="CY33" i="85"/>
  <c r="CZ33" i="85"/>
  <c r="DA33" i="85"/>
  <c r="DB33" i="85"/>
  <c r="DC33" i="85"/>
  <c r="DD33" i="85"/>
  <c r="CU34" i="85"/>
  <c r="CV34" i="85"/>
  <c r="CW34" i="85"/>
  <c r="CX34" i="85"/>
  <c r="CY34" i="85"/>
  <c r="CZ34" i="85"/>
  <c r="DA34" i="85"/>
  <c r="DB34" i="85"/>
  <c r="DC34" i="85"/>
  <c r="DD34" i="85"/>
  <c r="CU35" i="85"/>
  <c r="CV35" i="85"/>
  <c r="CW35" i="85"/>
  <c r="CX35" i="85"/>
  <c r="CY35" i="85"/>
  <c r="CZ35" i="85"/>
  <c r="DA35" i="85"/>
  <c r="DB35" i="85"/>
  <c r="DC35" i="85"/>
  <c r="DD35" i="85"/>
  <c r="CU36" i="85"/>
  <c r="CV36" i="85"/>
  <c r="CW36" i="85"/>
  <c r="CX36" i="85"/>
  <c r="CY36" i="85"/>
  <c r="CZ36" i="85"/>
  <c r="DA36" i="85"/>
  <c r="DB36" i="85"/>
  <c r="DC36" i="85"/>
  <c r="DD36" i="85"/>
  <c r="CU37" i="85"/>
  <c r="CV37" i="85"/>
  <c r="CW37" i="85"/>
  <c r="CX37" i="85"/>
  <c r="CY37" i="85"/>
  <c r="CZ37" i="85"/>
  <c r="DA37" i="85"/>
  <c r="DB37" i="85"/>
  <c r="DC37" i="85"/>
  <c r="DD37" i="85"/>
  <c r="CU38" i="85"/>
  <c r="CV38" i="85"/>
  <c r="CW38" i="85"/>
  <c r="CX38" i="85"/>
  <c r="CY38" i="85"/>
  <c r="CZ38" i="85"/>
  <c r="DA38" i="85"/>
  <c r="DB38" i="85"/>
  <c r="DC38" i="85"/>
  <c r="DD38" i="85"/>
  <c r="CU39" i="85"/>
  <c r="CV39" i="85"/>
  <c r="CW39" i="85"/>
  <c r="CX39" i="85"/>
  <c r="CY39" i="85"/>
  <c r="CZ39" i="85"/>
  <c r="DA39" i="85"/>
  <c r="DB39" i="85"/>
  <c r="DC39" i="85"/>
  <c r="DD39" i="85"/>
  <c r="CU40" i="85"/>
  <c r="CV40" i="85"/>
  <c r="CW40" i="85"/>
  <c r="CX40" i="85"/>
  <c r="CY40" i="85"/>
  <c r="CZ40" i="85"/>
  <c r="DA40" i="85"/>
  <c r="DB40" i="85"/>
  <c r="DC40" i="85"/>
  <c r="DD40" i="85"/>
  <c r="DD10" i="85"/>
  <c r="DC10" i="85"/>
  <c r="DB10" i="85"/>
  <c r="DA10" i="85"/>
  <c r="CZ10" i="85"/>
  <c r="CY10" i="85"/>
  <c r="CX10" i="85"/>
  <c r="CW10" i="85"/>
  <c r="CV10" i="85"/>
  <c r="CU10" i="85"/>
  <c r="CV11" i="86"/>
  <c r="CW11" i="86"/>
  <c r="CX11" i="86"/>
  <c r="CY11" i="86"/>
  <c r="CZ11" i="86"/>
  <c r="DA11" i="86"/>
  <c r="DB11" i="86"/>
  <c r="DC11" i="86"/>
  <c r="DD11" i="86"/>
  <c r="CU12" i="86"/>
  <c r="CV12" i="86"/>
  <c r="CW12" i="86"/>
  <c r="CX12" i="86"/>
  <c r="CY12" i="86"/>
  <c r="CZ12" i="86"/>
  <c r="DB12" i="86"/>
  <c r="DC12" i="86"/>
  <c r="DD12" i="86"/>
  <c r="CU13" i="86"/>
  <c r="CV13" i="86"/>
  <c r="CW13" i="86"/>
  <c r="CX13" i="86"/>
  <c r="CY13" i="86"/>
  <c r="CZ13" i="86"/>
  <c r="DA13" i="86"/>
  <c r="DB13" i="86"/>
  <c r="DC13" i="86"/>
  <c r="DD13" i="86"/>
  <c r="CU14" i="86"/>
  <c r="CV14" i="86"/>
  <c r="CW14" i="86"/>
  <c r="CX14" i="86"/>
  <c r="CY14" i="86"/>
  <c r="CZ14" i="86"/>
  <c r="DA14" i="86"/>
  <c r="DB14" i="86"/>
  <c r="DC14" i="86"/>
  <c r="DD14" i="86"/>
  <c r="CU15" i="86"/>
  <c r="CV15" i="86"/>
  <c r="CW15" i="86"/>
  <c r="CX15" i="86"/>
  <c r="CY15" i="86"/>
  <c r="CZ15" i="86"/>
  <c r="DA15" i="86"/>
  <c r="DB15" i="86"/>
  <c r="DC15" i="86"/>
  <c r="DD15" i="86"/>
  <c r="CU16" i="86"/>
  <c r="CV16" i="86"/>
  <c r="CW16" i="86"/>
  <c r="CX16" i="86"/>
  <c r="CY16" i="86"/>
  <c r="CZ16" i="86"/>
  <c r="DA16" i="86"/>
  <c r="DB16" i="86"/>
  <c r="DC16" i="86"/>
  <c r="DD16" i="86"/>
  <c r="CU17" i="86"/>
  <c r="CV17" i="86"/>
  <c r="CW17" i="86"/>
  <c r="CX17" i="86"/>
  <c r="CY17" i="86"/>
  <c r="CZ17" i="86"/>
  <c r="DA17" i="86"/>
  <c r="DB17" i="86"/>
  <c r="DC17" i="86"/>
  <c r="DD17" i="86"/>
  <c r="CU18" i="86"/>
  <c r="CV18" i="86"/>
  <c r="CW18" i="86"/>
  <c r="CX18" i="86"/>
  <c r="CY18" i="86"/>
  <c r="CZ18" i="86"/>
  <c r="DA18" i="86"/>
  <c r="DB18" i="86"/>
  <c r="DC18" i="86"/>
  <c r="DD18" i="86"/>
  <c r="CU19" i="86"/>
  <c r="CV19" i="86"/>
  <c r="CW19" i="86"/>
  <c r="CX19" i="86"/>
  <c r="CY19" i="86"/>
  <c r="CZ19" i="86"/>
  <c r="DA19" i="86"/>
  <c r="DB19" i="86"/>
  <c r="DC19" i="86"/>
  <c r="DD19" i="86"/>
  <c r="CU20" i="86"/>
  <c r="CV20" i="86"/>
  <c r="CW20" i="86"/>
  <c r="CX20" i="86"/>
  <c r="CY20" i="86"/>
  <c r="CZ20" i="86"/>
  <c r="DA20" i="86"/>
  <c r="DC20" i="86"/>
  <c r="DD20" i="86"/>
  <c r="CU21" i="86"/>
  <c r="CV21" i="86"/>
  <c r="CW21" i="86"/>
  <c r="CX21" i="86"/>
  <c r="CY21" i="86"/>
  <c r="CZ21" i="86"/>
  <c r="DA21" i="86"/>
  <c r="DB21" i="86"/>
  <c r="DC21" i="86"/>
  <c r="DD21" i="86"/>
  <c r="CU22" i="86"/>
  <c r="CV22" i="86"/>
  <c r="CW22" i="86"/>
  <c r="CX22" i="86"/>
  <c r="CY22" i="86"/>
  <c r="CZ22" i="86"/>
  <c r="DA22" i="86"/>
  <c r="DB22" i="86"/>
  <c r="DC22" i="86"/>
  <c r="DD22" i="86"/>
  <c r="CU23" i="86"/>
  <c r="CV23" i="86"/>
  <c r="CW23" i="86"/>
  <c r="CX23" i="86"/>
  <c r="CY23" i="86"/>
  <c r="CZ23" i="86"/>
  <c r="DA23" i="86"/>
  <c r="DB23" i="86"/>
  <c r="DC23" i="86"/>
  <c r="DD23" i="86"/>
  <c r="CU24" i="86"/>
  <c r="CV24" i="86"/>
  <c r="CW24" i="86"/>
  <c r="CX24" i="86"/>
  <c r="CY24" i="86"/>
  <c r="CZ24" i="86"/>
  <c r="DA24" i="86"/>
  <c r="DB24" i="86"/>
  <c r="DC24" i="86"/>
  <c r="DD24" i="86"/>
  <c r="CU25" i="86"/>
  <c r="CV25" i="86"/>
  <c r="CW25" i="86"/>
  <c r="CX25" i="86"/>
  <c r="CY25" i="86"/>
  <c r="CZ25" i="86"/>
  <c r="DA25" i="86"/>
  <c r="DB25" i="86"/>
  <c r="DC25" i="86"/>
  <c r="DD25" i="86"/>
  <c r="CU26" i="86"/>
  <c r="CV26" i="86"/>
  <c r="CW26" i="86"/>
  <c r="CX26" i="86"/>
  <c r="CY26" i="86"/>
  <c r="CZ26" i="86"/>
  <c r="DA26" i="86"/>
  <c r="DB26" i="86"/>
  <c r="DC26" i="86"/>
  <c r="DD26" i="86"/>
  <c r="CU27" i="86"/>
  <c r="CV27" i="86"/>
  <c r="CW27" i="86"/>
  <c r="CX27" i="86"/>
  <c r="CY27" i="86"/>
  <c r="CZ27" i="86"/>
  <c r="DA27" i="86"/>
  <c r="DB27" i="86"/>
  <c r="DC27" i="86"/>
  <c r="DD27" i="86"/>
  <c r="CU28" i="86"/>
  <c r="CV28" i="86"/>
  <c r="CW28" i="86"/>
  <c r="CX28" i="86"/>
  <c r="CY28" i="86"/>
  <c r="CZ28" i="86"/>
  <c r="DA28" i="86"/>
  <c r="DB28" i="86"/>
  <c r="DC28" i="86"/>
  <c r="DD28" i="86"/>
  <c r="CU29" i="86"/>
  <c r="CV29" i="86"/>
  <c r="CW29" i="86"/>
  <c r="CX29" i="86"/>
  <c r="CY29" i="86"/>
  <c r="CZ29" i="86"/>
  <c r="DA29" i="86"/>
  <c r="DB29" i="86"/>
  <c r="DC29" i="86"/>
  <c r="DD29" i="86"/>
  <c r="CU30" i="86"/>
  <c r="CV30" i="86"/>
  <c r="CW30" i="86"/>
  <c r="CX30" i="86"/>
  <c r="CY30" i="86"/>
  <c r="CZ30" i="86"/>
  <c r="DA30" i="86"/>
  <c r="DB30" i="86"/>
  <c r="DC30" i="86"/>
  <c r="DD30" i="86"/>
  <c r="CU31" i="86"/>
  <c r="CV31" i="86"/>
  <c r="CW31" i="86"/>
  <c r="CX31" i="86"/>
  <c r="CY31" i="86"/>
  <c r="CZ31" i="86"/>
  <c r="DA31" i="86"/>
  <c r="DB31" i="86"/>
  <c r="DC31" i="86"/>
  <c r="DD31" i="86"/>
  <c r="CU32" i="86"/>
  <c r="CV32" i="86"/>
  <c r="CW32" i="86"/>
  <c r="CX32" i="86"/>
  <c r="CY32" i="86"/>
  <c r="CZ32" i="86"/>
  <c r="DA32" i="86"/>
  <c r="DB32" i="86"/>
  <c r="DC32" i="86"/>
  <c r="DD32" i="86"/>
  <c r="CU33" i="86"/>
  <c r="CV33" i="86"/>
  <c r="CW33" i="86"/>
  <c r="CX33" i="86"/>
  <c r="CY33" i="86"/>
  <c r="CZ33" i="86"/>
  <c r="DA33" i="86"/>
  <c r="DB33" i="86"/>
  <c r="DC33" i="86"/>
  <c r="DD33" i="86"/>
  <c r="CU34" i="86"/>
  <c r="CV34" i="86"/>
  <c r="CW34" i="86"/>
  <c r="CX34" i="86"/>
  <c r="CY34" i="86"/>
  <c r="CZ34" i="86"/>
  <c r="DA34" i="86"/>
  <c r="DB34" i="86"/>
  <c r="DC34" i="86"/>
  <c r="DD34" i="86"/>
  <c r="CU35" i="86"/>
  <c r="CV35" i="86"/>
  <c r="CW35" i="86"/>
  <c r="CX35" i="86"/>
  <c r="CY35" i="86"/>
  <c r="CZ35" i="86"/>
  <c r="DA35" i="86"/>
  <c r="DB35" i="86"/>
  <c r="DC35" i="86"/>
  <c r="DD35" i="86"/>
  <c r="CU36" i="86"/>
  <c r="CV36" i="86"/>
  <c r="CW36" i="86"/>
  <c r="CX36" i="86"/>
  <c r="CY36" i="86"/>
  <c r="CZ36" i="86"/>
  <c r="DA36" i="86"/>
  <c r="DB36" i="86"/>
  <c r="DC36" i="86"/>
  <c r="DD36" i="86"/>
  <c r="CU37" i="86"/>
  <c r="CV37" i="86"/>
  <c r="CW37" i="86"/>
  <c r="CX37" i="86"/>
  <c r="CY37" i="86"/>
  <c r="CZ37" i="86"/>
  <c r="DA37" i="86"/>
  <c r="DB37" i="86"/>
  <c r="DC37" i="86"/>
  <c r="DD37" i="86"/>
  <c r="CU38" i="86"/>
  <c r="CV38" i="86"/>
  <c r="CW38" i="86"/>
  <c r="CX38" i="86"/>
  <c r="CY38" i="86"/>
  <c r="CZ38" i="86"/>
  <c r="DA38" i="86"/>
  <c r="DB38" i="86"/>
  <c r="DC38" i="86"/>
  <c r="DD38" i="86"/>
  <c r="CU39" i="86"/>
  <c r="CV39" i="86"/>
  <c r="CW39" i="86"/>
  <c r="CX39" i="86"/>
  <c r="CY39" i="86"/>
  <c r="CZ39" i="86"/>
  <c r="DA39" i="86"/>
  <c r="DB39" i="86"/>
  <c r="DC39" i="86"/>
  <c r="DD39" i="86"/>
  <c r="CU40" i="86"/>
  <c r="CV40" i="86"/>
  <c r="CW40" i="86"/>
  <c r="CX40" i="86"/>
  <c r="CY40" i="86"/>
  <c r="CZ40" i="86"/>
  <c r="DA40" i="86"/>
  <c r="DB40" i="86"/>
  <c r="DC40" i="86"/>
  <c r="DD40" i="86"/>
  <c r="DD10" i="86"/>
  <c r="DC10" i="86"/>
  <c r="DB10" i="86"/>
  <c r="DA10" i="86"/>
  <c r="CZ10" i="86"/>
  <c r="CY10" i="86"/>
  <c r="CX10" i="86"/>
  <c r="CW10" i="86"/>
  <c r="CV10" i="86"/>
  <c r="CU10" i="86"/>
  <c r="CU11" i="87"/>
  <c r="CV11" i="87"/>
  <c r="CW11" i="87"/>
  <c r="CY11" i="87"/>
  <c r="CZ11" i="87"/>
  <c r="DA11" i="87"/>
  <c r="DB11" i="87"/>
  <c r="DC11" i="87"/>
  <c r="DD11" i="87"/>
  <c r="CU12" i="87"/>
  <c r="CV12" i="87"/>
  <c r="CW12" i="87"/>
  <c r="CX12" i="87"/>
  <c r="CY12" i="87"/>
  <c r="CZ12" i="87"/>
  <c r="DA12" i="87"/>
  <c r="DB12" i="87"/>
  <c r="DC12" i="87"/>
  <c r="CU13" i="87"/>
  <c r="CV13" i="87"/>
  <c r="CW13" i="87"/>
  <c r="CX13" i="87"/>
  <c r="CY13" i="87"/>
  <c r="CZ13" i="87"/>
  <c r="DA13" i="87"/>
  <c r="DB13" i="87"/>
  <c r="DC13" i="87"/>
  <c r="DD13" i="87"/>
  <c r="CU14" i="87"/>
  <c r="CV14" i="87"/>
  <c r="CW14" i="87"/>
  <c r="CX14" i="87"/>
  <c r="CY14" i="87"/>
  <c r="CZ14" i="87"/>
  <c r="DA14" i="87"/>
  <c r="DB14" i="87"/>
  <c r="DC14" i="87"/>
  <c r="DD14" i="87"/>
  <c r="CU15" i="87"/>
  <c r="CV15" i="87"/>
  <c r="CW15" i="87"/>
  <c r="CX15" i="87"/>
  <c r="CY15" i="87"/>
  <c r="CZ15" i="87"/>
  <c r="DA15" i="87"/>
  <c r="DB15" i="87"/>
  <c r="DC15" i="87"/>
  <c r="DD15" i="87"/>
  <c r="CU16" i="87"/>
  <c r="CV16" i="87"/>
  <c r="CW16" i="87"/>
  <c r="CX16" i="87"/>
  <c r="CY16" i="87"/>
  <c r="CZ16" i="87"/>
  <c r="DA16" i="87"/>
  <c r="DB16" i="87"/>
  <c r="DC16" i="87"/>
  <c r="DD16" i="87"/>
  <c r="CU17" i="87"/>
  <c r="CV17" i="87"/>
  <c r="CW17" i="87"/>
  <c r="CX17" i="87"/>
  <c r="CY17" i="87"/>
  <c r="CZ17" i="87"/>
  <c r="DA17" i="87"/>
  <c r="DB17" i="87"/>
  <c r="DC17" i="87"/>
  <c r="DD17" i="87"/>
  <c r="CU18" i="87"/>
  <c r="CV18" i="87"/>
  <c r="CW18" i="87"/>
  <c r="CX18" i="87"/>
  <c r="CY18" i="87"/>
  <c r="CZ18" i="87"/>
  <c r="DA18" i="87"/>
  <c r="DB18" i="87"/>
  <c r="DC18" i="87"/>
  <c r="DD18" i="87"/>
  <c r="CU19" i="87"/>
  <c r="CV19" i="87"/>
  <c r="CW19" i="87"/>
  <c r="CX19" i="87"/>
  <c r="CY19" i="87"/>
  <c r="CZ19" i="87"/>
  <c r="DA19" i="87"/>
  <c r="DB19" i="87"/>
  <c r="DC19" i="87"/>
  <c r="DD19" i="87"/>
  <c r="CU20" i="87"/>
  <c r="CV20" i="87"/>
  <c r="CW20" i="87"/>
  <c r="CX20" i="87"/>
  <c r="CY20" i="87"/>
  <c r="CZ20" i="87"/>
  <c r="DA20" i="87"/>
  <c r="DB20" i="87"/>
  <c r="DC20" i="87"/>
  <c r="DD20" i="87"/>
  <c r="CU21" i="87"/>
  <c r="CV21" i="87"/>
  <c r="CW21" i="87"/>
  <c r="CX21" i="87"/>
  <c r="CY21" i="87"/>
  <c r="CZ21" i="87"/>
  <c r="DA21" i="87"/>
  <c r="DB21" i="87"/>
  <c r="DC21" i="87"/>
  <c r="DD21" i="87"/>
  <c r="CU22" i="87"/>
  <c r="CV22" i="87"/>
  <c r="CW22" i="87"/>
  <c r="CX22" i="87"/>
  <c r="CY22" i="87"/>
  <c r="CZ22" i="87"/>
  <c r="DA22" i="87"/>
  <c r="DB22" i="87"/>
  <c r="DC22" i="87"/>
  <c r="DD22" i="87"/>
  <c r="CU23" i="87"/>
  <c r="CV23" i="87"/>
  <c r="CW23" i="87"/>
  <c r="CX23" i="87"/>
  <c r="CY23" i="87"/>
  <c r="CZ23" i="87"/>
  <c r="DA23" i="87"/>
  <c r="DB23" i="87"/>
  <c r="DC23" i="87"/>
  <c r="DD23" i="87"/>
  <c r="CU24" i="87"/>
  <c r="CV24" i="87"/>
  <c r="CW24" i="87"/>
  <c r="CX24" i="87"/>
  <c r="CY24" i="87"/>
  <c r="CZ24" i="87"/>
  <c r="DA24" i="87"/>
  <c r="DB24" i="87"/>
  <c r="DC24" i="87"/>
  <c r="DD24" i="87"/>
  <c r="CU25" i="87"/>
  <c r="CV25" i="87"/>
  <c r="CW25" i="87"/>
  <c r="CX25" i="87"/>
  <c r="CY25" i="87"/>
  <c r="CZ25" i="87"/>
  <c r="DA25" i="87"/>
  <c r="DB25" i="87"/>
  <c r="DC25" i="87"/>
  <c r="DD25" i="87"/>
  <c r="CU26" i="87"/>
  <c r="CV26" i="87"/>
  <c r="CW26" i="87"/>
  <c r="CX26" i="87"/>
  <c r="CY26" i="87"/>
  <c r="CZ26" i="87"/>
  <c r="DA26" i="87"/>
  <c r="DB26" i="87"/>
  <c r="DC26" i="87"/>
  <c r="DD26" i="87"/>
  <c r="CU27" i="87"/>
  <c r="CV27" i="87"/>
  <c r="CW27" i="87"/>
  <c r="CX27" i="87"/>
  <c r="CY27" i="87"/>
  <c r="CZ27" i="87"/>
  <c r="DA27" i="87"/>
  <c r="DB27" i="87"/>
  <c r="DC27" i="87"/>
  <c r="DD27" i="87"/>
  <c r="CU28" i="87"/>
  <c r="CV28" i="87"/>
  <c r="CW28" i="87"/>
  <c r="CX28" i="87"/>
  <c r="CY28" i="87"/>
  <c r="CZ28" i="87"/>
  <c r="DA28" i="87"/>
  <c r="DB28" i="87"/>
  <c r="DC28" i="87"/>
  <c r="DD28" i="87"/>
  <c r="CU29" i="87"/>
  <c r="CV29" i="87"/>
  <c r="CW29" i="87"/>
  <c r="CX29" i="87"/>
  <c r="CY29" i="87"/>
  <c r="CZ29" i="87"/>
  <c r="DA29" i="87"/>
  <c r="DB29" i="87"/>
  <c r="DC29" i="87"/>
  <c r="DD29" i="87"/>
  <c r="CU30" i="87"/>
  <c r="CV30" i="87"/>
  <c r="CW30" i="87"/>
  <c r="CX30" i="87"/>
  <c r="CY30" i="87"/>
  <c r="CZ30" i="87"/>
  <c r="DA30" i="87"/>
  <c r="DB30" i="87"/>
  <c r="DC30" i="87"/>
  <c r="DD30" i="87"/>
  <c r="CU31" i="87"/>
  <c r="CV31" i="87"/>
  <c r="CW31" i="87"/>
  <c r="CX31" i="87"/>
  <c r="CY31" i="87"/>
  <c r="CZ31" i="87"/>
  <c r="DA31" i="87"/>
  <c r="DB31" i="87"/>
  <c r="DC31" i="87"/>
  <c r="DD31" i="87"/>
  <c r="CU32" i="87"/>
  <c r="CV32" i="87"/>
  <c r="CW32" i="87"/>
  <c r="CX32" i="87"/>
  <c r="CY32" i="87"/>
  <c r="CZ32" i="87"/>
  <c r="DA32" i="87"/>
  <c r="DB32" i="87"/>
  <c r="DC32" i="87"/>
  <c r="DD32" i="87"/>
  <c r="CU33" i="87"/>
  <c r="CV33" i="87"/>
  <c r="CW33" i="87"/>
  <c r="CX33" i="87"/>
  <c r="CY33" i="87"/>
  <c r="CZ33" i="87"/>
  <c r="DA33" i="87"/>
  <c r="DB33" i="87"/>
  <c r="DC33" i="87"/>
  <c r="DD33" i="87"/>
  <c r="CU34" i="87"/>
  <c r="CV34" i="87"/>
  <c r="CW34" i="87"/>
  <c r="CX34" i="87"/>
  <c r="CY34" i="87"/>
  <c r="CZ34" i="87"/>
  <c r="DA34" i="87"/>
  <c r="DB34" i="87"/>
  <c r="DC34" i="87"/>
  <c r="DD34" i="87"/>
  <c r="CU35" i="87"/>
  <c r="CV35" i="87"/>
  <c r="CW35" i="87"/>
  <c r="CX35" i="87"/>
  <c r="CY35" i="87"/>
  <c r="CZ35" i="87"/>
  <c r="DA35" i="87"/>
  <c r="DB35" i="87"/>
  <c r="DC35" i="87"/>
  <c r="DD35" i="87"/>
  <c r="CU36" i="87"/>
  <c r="CV36" i="87"/>
  <c r="CW36" i="87"/>
  <c r="CX36" i="87"/>
  <c r="CY36" i="87"/>
  <c r="CZ36" i="87"/>
  <c r="DA36" i="87"/>
  <c r="DB36" i="87"/>
  <c r="DC36" i="87"/>
  <c r="DD36" i="87"/>
  <c r="CU37" i="87"/>
  <c r="CV37" i="87"/>
  <c r="CW37" i="87"/>
  <c r="CX37" i="87"/>
  <c r="CY37" i="87"/>
  <c r="CZ37" i="87"/>
  <c r="DA37" i="87"/>
  <c r="DB37" i="87"/>
  <c r="DC37" i="87"/>
  <c r="DD37" i="87"/>
  <c r="CU38" i="87"/>
  <c r="CV38" i="87"/>
  <c r="CW38" i="87"/>
  <c r="CX38" i="87"/>
  <c r="CY38" i="87"/>
  <c r="CZ38" i="87"/>
  <c r="DA38" i="87"/>
  <c r="DB38" i="87"/>
  <c r="DC38" i="87"/>
  <c r="DD38" i="87"/>
  <c r="CU39" i="87"/>
  <c r="CV39" i="87"/>
  <c r="CW39" i="87"/>
  <c r="CX39" i="87"/>
  <c r="CY39" i="87"/>
  <c r="CZ39" i="87"/>
  <c r="DA39" i="87"/>
  <c r="DB39" i="87"/>
  <c r="DC39" i="87"/>
  <c r="DD39" i="87"/>
  <c r="CU40" i="87"/>
  <c r="CV40" i="87"/>
  <c r="CW40" i="87"/>
  <c r="CX40" i="87"/>
  <c r="CY40" i="87"/>
  <c r="CZ40" i="87"/>
  <c r="DA40" i="87"/>
  <c r="DB40" i="87"/>
  <c r="DC40" i="87"/>
  <c r="DD40" i="87"/>
  <c r="DD10" i="87"/>
  <c r="DC10" i="87"/>
  <c r="DB10" i="87"/>
  <c r="DA10" i="87"/>
  <c r="CZ10" i="87"/>
  <c r="CY10" i="87"/>
  <c r="CX10" i="87"/>
  <c r="CW10" i="87"/>
  <c r="CV10" i="87"/>
  <c r="CU10" i="87"/>
  <c r="CU11" i="88"/>
  <c r="CV11" i="88"/>
  <c r="CW11" i="88"/>
  <c r="CX11" i="88"/>
  <c r="CY11" i="88"/>
  <c r="CZ11" i="88"/>
  <c r="DA11" i="88"/>
  <c r="DB11" i="88"/>
  <c r="DC11" i="88"/>
  <c r="DD11" i="88"/>
  <c r="CV12" i="88"/>
  <c r="CW12" i="88"/>
  <c r="CX12" i="88"/>
  <c r="CY12" i="88"/>
  <c r="CZ12" i="88"/>
  <c r="DA12" i="88"/>
  <c r="DB12" i="88"/>
  <c r="DC12" i="88"/>
  <c r="DD12" i="88"/>
  <c r="CU13" i="88"/>
  <c r="CV13" i="88"/>
  <c r="CW13" i="88"/>
  <c r="CX13" i="88"/>
  <c r="CY13" i="88"/>
  <c r="CZ13" i="88"/>
  <c r="DB13" i="88"/>
  <c r="DC13" i="88"/>
  <c r="DD13" i="88"/>
  <c r="CU14" i="88"/>
  <c r="CV14" i="88"/>
  <c r="CW14" i="88"/>
  <c r="CX14" i="88"/>
  <c r="CY14" i="88"/>
  <c r="CZ14" i="88"/>
  <c r="DA14" i="88"/>
  <c r="DB14" i="88"/>
  <c r="DC14" i="88"/>
  <c r="DD14" i="88"/>
  <c r="CU15" i="88"/>
  <c r="CV15" i="88"/>
  <c r="CW15" i="88"/>
  <c r="CX15" i="88"/>
  <c r="CY15" i="88"/>
  <c r="CZ15" i="88"/>
  <c r="DA15" i="88"/>
  <c r="DB15" i="88"/>
  <c r="DC15" i="88"/>
  <c r="DD15" i="88"/>
  <c r="CU16" i="88"/>
  <c r="CV16" i="88"/>
  <c r="CW16" i="88"/>
  <c r="CX16" i="88"/>
  <c r="CY16" i="88"/>
  <c r="CZ16" i="88"/>
  <c r="DA16" i="88"/>
  <c r="DB16" i="88"/>
  <c r="DC16" i="88"/>
  <c r="DD16" i="88"/>
  <c r="CU17" i="88"/>
  <c r="CV17" i="88"/>
  <c r="CW17" i="88"/>
  <c r="CX17" i="88"/>
  <c r="CY17" i="88"/>
  <c r="CZ17" i="88"/>
  <c r="DA17" i="88"/>
  <c r="DB17" i="88"/>
  <c r="DC17" i="88"/>
  <c r="DD17" i="88"/>
  <c r="CU18" i="88"/>
  <c r="CV18" i="88"/>
  <c r="CW18" i="88"/>
  <c r="CX18" i="88"/>
  <c r="CY18" i="88"/>
  <c r="CZ18" i="88"/>
  <c r="DA18" i="88"/>
  <c r="DB18" i="88"/>
  <c r="DC18" i="88"/>
  <c r="DD18" i="88"/>
  <c r="CU19" i="88"/>
  <c r="CV19" i="88"/>
  <c r="CW19" i="88"/>
  <c r="CX19" i="88"/>
  <c r="CY19" i="88"/>
  <c r="CZ19" i="88"/>
  <c r="DA19" i="88"/>
  <c r="DB19" i="88"/>
  <c r="DC19" i="88"/>
  <c r="DD19" i="88"/>
  <c r="CU20" i="88"/>
  <c r="CV20" i="88"/>
  <c r="CW20" i="88"/>
  <c r="CX20" i="88"/>
  <c r="CY20" i="88"/>
  <c r="CZ20" i="88"/>
  <c r="DA20" i="88"/>
  <c r="DB20" i="88"/>
  <c r="DC20" i="88"/>
  <c r="DD20" i="88"/>
  <c r="CU21" i="88"/>
  <c r="CV21" i="88"/>
  <c r="CW21" i="88"/>
  <c r="CX21" i="88"/>
  <c r="CY21" i="88"/>
  <c r="CZ21" i="88"/>
  <c r="DA21" i="88"/>
  <c r="DB21" i="88"/>
  <c r="DC21" i="88"/>
  <c r="DD21" i="88"/>
  <c r="CU22" i="88"/>
  <c r="CV22" i="88"/>
  <c r="CW22" i="88"/>
  <c r="CX22" i="88"/>
  <c r="CY22" i="88"/>
  <c r="CZ22" i="88"/>
  <c r="DA22" i="88"/>
  <c r="DB22" i="88"/>
  <c r="DC22" i="88"/>
  <c r="DD22" i="88"/>
  <c r="CU23" i="88"/>
  <c r="CV23" i="88"/>
  <c r="CW23" i="88"/>
  <c r="CX23" i="88"/>
  <c r="CY23" i="88"/>
  <c r="CZ23" i="88"/>
  <c r="DA23" i="88"/>
  <c r="DB23" i="88"/>
  <c r="DC23" i="88"/>
  <c r="DD23" i="88"/>
  <c r="CU24" i="88"/>
  <c r="CV24" i="88"/>
  <c r="CW24" i="88"/>
  <c r="CX24" i="88"/>
  <c r="CY24" i="88"/>
  <c r="CZ24" i="88"/>
  <c r="DA24" i="88"/>
  <c r="DB24" i="88"/>
  <c r="DC24" i="88"/>
  <c r="DD24" i="88"/>
  <c r="CU25" i="88"/>
  <c r="CV25" i="88"/>
  <c r="CW25" i="88"/>
  <c r="CX25" i="88"/>
  <c r="CY25" i="88"/>
  <c r="CZ25" i="88"/>
  <c r="DA25" i="88"/>
  <c r="DB25" i="88"/>
  <c r="DC25" i="88"/>
  <c r="DD25" i="88"/>
  <c r="CU26" i="88"/>
  <c r="CV26" i="88"/>
  <c r="CW26" i="88"/>
  <c r="CX26" i="88"/>
  <c r="CY26" i="88"/>
  <c r="CZ26" i="88"/>
  <c r="DA26" i="88"/>
  <c r="DB26" i="88"/>
  <c r="DC26" i="88"/>
  <c r="DD26" i="88"/>
  <c r="CU27" i="88"/>
  <c r="CV27" i="88"/>
  <c r="CW27" i="88"/>
  <c r="CX27" i="88"/>
  <c r="CY27" i="88"/>
  <c r="CZ27" i="88"/>
  <c r="DA27" i="88"/>
  <c r="DB27" i="88"/>
  <c r="DC27" i="88"/>
  <c r="DD27" i="88"/>
  <c r="CU28" i="88"/>
  <c r="CV28" i="88"/>
  <c r="CW28" i="88"/>
  <c r="CX28" i="88"/>
  <c r="CY28" i="88"/>
  <c r="CZ28" i="88"/>
  <c r="DA28" i="88"/>
  <c r="DB28" i="88"/>
  <c r="DC28" i="88"/>
  <c r="DD28" i="88"/>
  <c r="CU29" i="88"/>
  <c r="CV29" i="88"/>
  <c r="CW29" i="88"/>
  <c r="CX29" i="88"/>
  <c r="CY29" i="88"/>
  <c r="CZ29" i="88"/>
  <c r="DA29" i="88"/>
  <c r="DB29" i="88"/>
  <c r="DC29" i="88"/>
  <c r="DD29" i="88"/>
  <c r="CU30" i="88"/>
  <c r="CV30" i="88"/>
  <c r="CW30" i="88"/>
  <c r="CX30" i="88"/>
  <c r="CY30" i="88"/>
  <c r="CZ30" i="88"/>
  <c r="DA30" i="88"/>
  <c r="DB30" i="88"/>
  <c r="DC30" i="88"/>
  <c r="DD30" i="88"/>
  <c r="CU31" i="88"/>
  <c r="CV31" i="88"/>
  <c r="CW31" i="88"/>
  <c r="CX31" i="88"/>
  <c r="CY31" i="88"/>
  <c r="CZ31" i="88"/>
  <c r="DA31" i="88"/>
  <c r="DB31" i="88"/>
  <c r="DC31" i="88"/>
  <c r="DD31" i="88"/>
  <c r="CU32" i="88"/>
  <c r="CV32" i="88"/>
  <c r="CW32" i="88"/>
  <c r="CX32" i="88"/>
  <c r="CY32" i="88"/>
  <c r="CZ32" i="88"/>
  <c r="DA32" i="88"/>
  <c r="DB32" i="88"/>
  <c r="DC32" i="88"/>
  <c r="DD32" i="88"/>
  <c r="CU33" i="88"/>
  <c r="CV33" i="88"/>
  <c r="CW33" i="88"/>
  <c r="CX33" i="88"/>
  <c r="CY33" i="88"/>
  <c r="CZ33" i="88"/>
  <c r="DA33" i="88"/>
  <c r="DB33" i="88"/>
  <c r="DC33" i="88"/>
  <c r="DD33" i="88"/>
  <c r="CU34" i="88"/>
  <c r="CV34" i="88"/>
  <c r="CW34" i="88"/>
  <c r="CX34" i="88"/>
  <c r="CY34" i="88"/>
  <c r="CZ34" i="88"/>
  <c r="DA34" i="88"/>
  <c r="DB34" i="88"/>
  <c r="DC34" i="88"/>
  <c r="DD34" i="88"/>
  <c r="CU35" i="88"/>
  <c r="CV35" i="88"/>
  <c r="CW35" i="88"/>
  <c r="CX35" i="88"/>
  <c r="CY35" i="88"/>
  <c r="CZ35" i="88"/>
  <c r="DA35" i="88"/>
  <c r="DB35" i="88"/>
  <c r="DC35" i="88"/>
  <c r="DD35" i="88"/>
  <c r="CU36" i="88"/>
  <c r="CV36" i="88"/>
  <c r="CW36" i="88"/>
  <c r="CX36" i="88"/>
  <c r="CY36" i="88"/>
  <c r="CZ36" i="88"/>
  <c r="DA36" i="88"/>
  <c r="DB36" i="88"/>
  <c r="DC36" i="88"/>
  <c r="DD36" i="88"/>
  <c r="CU37" i="88"/>
  <c r="CV37" i="88"/>
  <c r="CW37" i="88"/>
  <c r="CX37" i="88"/>
  <c r="CY37" i="88"/>
  <c r="CZ37" i="88"/>
  <c r="DA37" i="88"/>
  <c r="DB37" i="88"/>
  <c r="DC37" i="88"/>
  <c r="DD37" i="88"/>
  <c r="CU38" i="88"/>
  <c r="CV38" i="88"/>
  <c r="CW38" i="88"/>
  <c r="CX38" i="88"/>
  <c r="CY38" i="88"/>
  <c r="CZ38" i="88"/>
  <c r="DA38" i="88"/>
  <c r="DB38" i="88"/>
  <c r="DC38" i="88"/>
  <c r="DD38" i="88"/>
  <c r="CU39" i="88"/>
  <c r="CV39" i="88"/>
  <c r="CW39" i="88"/>
  <c r="CX39" i="88"/>
  <c r="CY39" i="88"/>
  <c r="CZ39" i="88"/>
  <c r="DA39" i="88"/>
  <c r="DB39" i="88"/>
  <c r="DC39" i="88"/>
  <c r="DD39" i="88"/>
  <c r="DD10" i="88"/>
  <c r="DC10" i="88"/>
  <c r="DB10" i="88"/>
  <c r="DA10" i="88"/>
  <c r="CZ10" i="88"/>
  <c r="CY10" i="88"/>
  <c r="CX10" i="88"/>
  <c r="CW10" i="88"/>
  <c r="CV10" i="88"/>
  <c r="CU10" i="88"/>
  <c r="CU11" i="89"/>
  <c r="CV11" i="89"/>
  <c r="CW11" i="89"/>
  <c r="CX11" i="89"/>
  <c r="CY11" i="89"/>
  <c r="CZ11" i="89"/>
  <c r="DA11" i="89"/>
  <c r="DB11" i="89"/>
  <c r="DC11" i="89"/>
  <c r="DD11" i="89"/>
  <c r="CV12" i="89"/>
  <c r="CW12" i="89"/>
  <c r="CX12" i="89"/>
  <c r="CY12" i="89"/>
  <c r="CZ12" i="89"/>
  <c r="DA12" i="89"/>
  <c r="DB12" i="89"/>
  <c r="DC12" i="89"/>
  <c r="DD12" i="89"/>
  <c r="CU13" i="89"/>
  <c r="CV13" i="89"/>
  <c r="CW13" i="89"/>
  <c r="CX13" i="89"/>
  <c r="CY13" i="89"/>
  <c r="CZ13" i="89"/>
  <c r="DB13" i="89"/>
  <c r="DC13" i="89"/>
  <c r="DD13" i="89"/>
  <c r="CU14" i="89"/>
  <c r="CV14" i="89"/>
  <c r="CW14" i="89"/>
  <c r="CX14" i="89"/>
  <c r="CY14" i="89"/>
  <c r="CZ14" i="89"/>
  <c r="DA14" i="89"/>
  <c r="DB14" i="89"/>
  <c r="DC14" i="89"/>
  <c r="DD14" i="89"/>
  <c r="CU15" i="89"/>
  <c r="CV15" i="89"/>
  <c r="CW15" i="89"/>
  <c r="CX15" i="89"/>
  <c r="CY15" i="89"/>
  <c r="CZ15" i="89"/>
  <c r="DA15" i="89"/>
  <c r="DB15" i="89"/>
  <c r="DC15" i="89"/>
  <c r="DD15" i="89"/>
  <c r="CU16" i="89"/>
  <c r="CV16" i="89"/>
  <c r="CW16" i="89"/>
  <c r="CX16" i="89"/>
  <c r="CY16" i="89"/>
  <c r="CZ16" i="89"/>
  <c r="DA16" i="89"/>
  <c r="DB16" i="89"/>
  <c r="DC16" i="89"/>
  <c r="DD16" i="89"/>
  <c r="CU17" i="89"/>
  <c r="CV17" i="89"/>
  <c r="CW17" i="89"/>
  <c r="CX17" i="89"/>
  <c r="CY17" i="89"/>
  <c r="CZ17" i="89"/>
  <c r="DA17" i="89"/>
  <c r="DB17" i="89"/>
  <c r="DC17" i="89"/>
  <c r="DD17" i="89"/>
  <c r="CU18" i="89"/>
  <c r="CV18" i="89"/>
  <c r="CW18" i="89"/>
  <c r="CX18" i="89"/>
  <c r="CY18" i="89"/>
  <c r="CZ18" i="89"/>
  <c r="DA18" i="89"/>
  <c r="DB18" i="89"/>
  <c r="DC18" i="89"/>
  <c r="DD18" i="89"/>
  <c r="CU19" i="89"/>
  <c r="CV19" i="89"/>
  <c r="CW19" i="89"/>
  <c r="CX19" i="89"/>
  <c r="CY19" i="89"/>
  <c r="CZ19" i="89"/>
  <c r="DA19" i="89"/>
  <c r="DB19" i="89"/>
  <c r="DC19" i="89"/>
  <c r="DD19" i="89"/>
  <c r="CU20" i="89"/>
  <c r="CV20" i="89"/>
  <c r="CW20" i="89"/>
  <c r="CX20" i="89"/>
  <c r="CY20" i="89"/>
  <c r="CZ20" i="89"/>
  <c r="DA20" i="89"/>
  <c r="DB20" i="89"/>
  <c r="DC20" i="89"/>
  <c r="DD20" i="89"/>
  <c r="CU21" i="89"/>
  <c r="CV21" i="89"/>
  <c r="CW21" i="89"/>
  <c r="CX21" i="89"/>
  <c r="CY21" i="89"/>
  <c r="CZ21" i="89"/>
  <c r="DA21" i="89"/>
  <c r="DB21" i="89"/>
  <c r="DC21" i="89"/>
  <c r="DD21" i="89"/>
  <c r="CU22" i="89"/>
  <c r="CV22" i="89"/>
  <c r="CW22" i="89"/>
  <c r="CX22" i="89"/>
  <c r="CY22" i="89"/>
  <c r="CZ22" i="89"/>
  <c r="DA22" i="89"/>
  <c r="DB22" i="89"/>
  <c r="DC22" i="89"/>
  <c r="DD22" i="89"/>
  <c r="CU23" i="89"/>
  <c r="CV23" i="89"/>
  <c r="CW23" i="89"/>
  <c r="CX23" i="89"/>
  <c r="CY23" i="89"/>
  <c r="CZ23" i="89"/>
  <c r="DA23" i="89"/>
  <c r="DB23" i="89"/>
  <c r="DC23" i="89"/>
  <c r="DD23" i="89"/>
  <c r="CU24" i="89"/>
  <c r="CV24" i="89"/>
  <c r="CW24" i="89"/>
  <c r="CX24" i="89"/>
  <c r="CY24" i="89"/>
  <c r="CZ24" i="89"/>
  <c r="DA24" i="89"/>
  <c r="DB24" i="89"/>
  <c r="DC24" i="89"/>
  <c r="DD24" i="89"/>
  <c r="CU25" i="89"/>
  <c r="CV25" i="89"/>
  <c r="CW25" i="89"/>
  <c r="CX25" i="89"/>
  <c r="CY25" i="89"/>
  <c r="CZ25" i="89"/>
  <c r="DA25" i="89"/>
  <c r="DB25" i="89"/>
  <c r="DC25" i="89"/>
  <c r="DD25" i="89"/>
  <c r="CV26" i="89"/>
  <c r="CW26" i="89"/>
  <c r="CX26" i="89"/>
  <c r="CY26" i="89"/>
  <c r="CZ26" i="89"/>
  <c r="DA26" i="89"/>
  <c r="DB26" i="89"/>
  <c r="DC26" i="89"/>
  <c r="DD26" i="89"/>
  <c r="CU27" i="89"/>
  <c r="CV27" i="89"/>
  <c r="CW27" i="89"/>
  <c r="CX27" i="89"/>
  <c r="CY27" i="89"/>
  <c r="CZ27" i="89"/>
  <c r="DB27" i="89"/>
  <c r="DC27" i="89"/>
  <c r="DD27" i="89"/>
  <c r="CU28" i="89"/>
  <c r="CV28" i="89"/>
  <c r="CX28" i="89"/>
  <c r="CY28" i="89"/>
  <c r="CZ28" i="89"/>
  <c r="DA28" i="89"/>
  <c r="DB28" i="89"/>
  <c r="DC28" i="89"/>
  <c r="DD28" i="89"/>
  <c r="CU29" i="89"/>
  <c r="CV29" i="89"/>
  <c r="CW29" i="89"/>
  <c r="CX29" i="89"/>
  <c r="CY29" i="89"/>
  <c r="CZ29" i="89"/>
  <c r="DA29" i="89"/>
  <c r="DB29" i="89"/>
  <c r="DD29" i="89"/>
  <c r="CU30" i="89"/>
  <c r="CV30" i="89"/>
  <c r="CW30" i="89"/>
  <c r="CX30" i="89"/>
  <c r="CZ30" i="89"/>
  <c r="DA30" i="89"/>
  <c r="DB30" i="89"/>
  <c r="DC30" i="89"/>
  <c r="DD30" i="89"/>
  <c r="CU31" i="89"/>
  <c r="CV31" i="89"/>
  <c r="CW31" i="89"/>
  <c r="CX31" i="89"/>
  <c r="CY31" i="89"/>
  <c r="CZ31" i="89"/>
  <c r="DA31" i="89"/>
  <c r="DB31" i="89"/>
  <c r="DC31" i="89"/>
  <c r="DD31" i="89"/>
  <c r="CU32" i="89"/>
  <c r="CV32" i="89"/>
  <c r="CW32" i="89"/>
  <c r="CX32" i="89"/>
  <c r="CY32" i="89"/>
  <c r="CZ32" i="89"/>
  <c r="DA32" i="89"/>
  <c r="DB32" i="89"/>
  <c r="DC32" i="89"/>
  <c r="DD32" i="89"/>
  <c r="CU33" i="89"/>
  <c r="CV33" i="89"/>
  <c r="CW33" i="89"/>
  <c r="CX33" i="89"/>
  <c r="CY33" i="89"/>
  <c r="CZ33" i="89"/>
  <c r="DA33" i="89"/>
  <c r="DB33" i="89"/>
  <c r="DC33" i="89"/>
  <c r="DD33" i="89"/>
  <c r="CU34" i="89"/>
  <c r="CV34" i="89"/>
  <c r="CW34" i="89"/>
  <c r="CX34" i="89"/>
  <c r="CY34" i="89"/>
  <c r="CZ34" i="89"/>
  <c r="DA34" i="89"/>
  <c r="DB34" i="89"/>
  <c r="DC34" i="89"/>
  <c r="DD34" i="89"/>
  <c r="CU35" i="89"/>
  <c r="CV35" i="89"/>
  <c r="CW35" i="89"/>
  <c r="CX35" i="89"/>
  <c r="CY35" i="89"/>
  <c r="CZ35" i="89"/>
  <c r="DA35" i="89"/>
  <c r="DB35" i="89"/>
  <c r="DC35" i="89"/>
  <c r="DD35" i="89"/>
  <c r="CU36" i="89"/>
  <c r="CV36" i="89"/>
  <c r="CW36" i="89"/>
  <c r="CX36" i="89"/>
  <c r="CY36" i="89"/>
  <c r="CZ36" i="89"/>
  <c r="DA36" i="89"/>
  <c r="DB36" i="89"/>
  <c r="DC36" i="89"/>
  <c r="DD36" i="89"/>
  <c r="CU37" i="89"/>
  <c r="CV37" i="89"/>
  <c r="CW37" i="89"/>
  <c r="CX37" i="89"/>
  <c r="CY37" i="89"/>
  <c r="CZ37" i="89"/>
  <c r="DA37" i="89"/>
  <c r="DB37" i="89"/>
  <c r="DC37" i="89"/>
  <c r="DD37" i="89"/>
  <c r="CU38" i="89"/>
  <c r="CV38" i="89"/>
  <c r="CW38" i="89"/>
  <c r="CX38" i="89"/>
  <c r="CY38" i="89"/>
  <c r="CZ38" i="89"/>
  <c r="DA38" i="89"/>
  <c r="DB38" i="89"/>
  <c r="DC38" i="89"/>
  <c r="DD38" i="89"/>
  <c r="CU39" i="89"/>
  <c r="CV39" i="89"/>
  <c r="CW39" i="89"/>
  <c r="CX39" i="89"/>
  <c r="CY39" i="89"/>
  <c r="CZ39" i="89"/>
  <c r="DA39" i="89"/>
  <c r="DB39" i="89"/>
  <c r="DC39" i="89"/>
  <c r="DD39" i="89"/>
  <c r="CU40" i="89"/>
  <c r="CV40" i="89"/>
  <c r="CW40" i="89"/>
  <c r="CX40" i="89"/>
  <c r="CY40" i="89"/>
  <c r="CZ40" i="89"/>
  <c r="DA40" i="89"/>
  <c r="DB40" i="89"/>
  <c r="DC40" i="89"/>
  <c r="DD40" i="89"/>
  <c r="DD10" i="89"/>
  <c r="DC10" i="89"/>
  <c r="DB10" i="89"/>
  <c r="DA10" i="89"/>
  <c r="CZ10" i="89"/>
  <c r="CY10" i="89"/>
  <c r="CX10" i="89"/>
  <c r="CW10" i="89"/>
  <c r="CV10" i="89"/>
  <c r="CU10" i="89"/>
  <c r="CU11" i="90"/>
  <c r="CV11" i="90"/>
  <c r="CW11" i="90"/>
  <c r="CX11" i="90"/>
  <c r="CY11" i="90"/>
  <c r="CZ11" i="90"/>
  <c r="DA11" i="90"/>
  <c r="DC11" i="90"/>
  <c r="DD11" i="90"/>
  <c r="CU12" i="90"/>
  <c r="CV12" i="90"/>
  <c r="CW12" i="90"/>
  <c r="CX12" i="90"/>
  <c r="CY12" i="90"/>
  <c r="CZ12" i="90"/>
  <c r="DA12" i="90"/>
  <c r="DB12" i="90"/>
  <c r="DC12" i="90"/>
  <c r="DD12" i="90"/>
  <c r="CU13" i="90"/>
  <c r="CV13" i="90"/>
  <c r="CW13" i="90"/>
  <c r="CX13" i="90"/>
  <c r="CY13" i="90"/>
  <c r="CZ13" i="90"/>
  <c r="DA13" i="90"/>
  <c r="DB13" i="90"/>
  <c r="DC13" i="90"/>
  <c r="DD13" i="90"/>
  <c r="CU14" i="90"/>
  <c r="CV14" i="90"/>
  <c r="CW14" i="90"/>
  <c r="CX14" i="90"/>
  <c r="CY14" i="90"/>
  <c r="CZ14" i="90"/>
  <c r="DA14" i="90"/>
  <c r="DB14" i="90"/>
  <c r="DC14" i="90"/>
  <c r="DD14" i="90"/>
  <c r="CU15" i="90"/>
  <c r="CV15" i="90"/>
  <c r="CW15" i="90"/>
  <c r="CX15" i="90"/>
  <c r="CY15" i="90"/>
  <c r="CZ15" i="90"/>
  <c r="DA15" i="90"/>
  <c r="DB15" i="90"/>
  <c r="DC15" i="90"/>
  <c r="DD15" i="90"/>
  <c r="CV16" i="90"/>
  <c r="CW16" i="90"/>
  <c r="CX16" i="90"/>
  <c r="CY16" i="90"/>
  <c r="CZ16" i="90"/>
  <c r="DA16" i="90"/>
  <c r="DB16" i="90"/>
  <c r="DC16" i="90"/>
  <c r="DD16" i="90"/>
  <c r="CU17" i="90"/>
  <c r="CV17" i="90"/>
  <c r="CW17" i="90"/>
  <c r="CX17" i="90"/>
  <c r="CY17" i="90"/>
  <c r="CZ17" i="90"/>
  <c r="DB17" i="90"/>
  <c r="DC17" i="90"/>
  <c r="DD17" i="90"/>
  <c r="CU18" i="90"/>
  <c r="CV18" i="90"/>
  <c r="CX18" i="90"/>
  <c r="CY18" i="90"/>
  <c r="CZ18" i="90"/>
  <c r="DA18" i="90"/>
  <c r="DB18" i="90"/>
  <c r="DC18" i="90"/>
  <c r="DD18" i="90"/>
  <c r="CU19" i="90"/>
  <c r="CV19" i="90"/>
  <c r="CW19" i="90"/>
  <c r="CX19" i="90"/>
  <c r="CY19" i="90"/>
  <c r="CZ19" i="90"/>
  <c r="DA19" i="90"/>
  <c r="DB19" i="90"/>
  <c r="DD19" i="90"/>
  <c r="CU20" i="90"/>
  <c r="CV20" i="90"/>
  <c r="CW20" i="90"/>
  <c r="CX20" i="90"/>
  <c r="CZ20" i="90"/>
  <c r="DA20" i="90"/>
  <c r="DB20" i="90"/>
  <c r="DC20" i="90"/>
  <c r="DD20" i="90"/>
  <c r="CU21" i="90"/>
  <c r="CV21" i="90"/>
  <c r="CW21" i="90"/>
  <c r="CX21" i="90"/>
  <c r="CY21" i="90"/>
  <c r="CZ21" i="90"/>
  <c r="DA21" i="90"/>
  <c r="DB21" i="90"/>
  <c r="DC21" i="90"/>
  <c r="DD21" i="90"/>
  <c r="CU22" i="90"/>
  <c r="CV22" i="90"/>
  <c r="CW22" i="90"/>
  <c r="CX22" i="90"/>
  <c r="CY22" i="90"/>
  <c r="CZ22" i="90"/>
  <c r="DA22" i="90"/>
  <c r="DB22" i="90"/>
  <c r="DC22" i="90"/>
  <c r="DD22" i="90"/>
  <c r="CU23" i="90"/>
  <c r="CV23" i="90"/>
  <c r="CW23" i="90"/>
  <c r="CX23" i="90"/>
  <c r="CY23" i="90"/>
  <c r="CZ23" i="90"/>
  <c r="DA23" i="90"/>
  <c r="DB23" i="90"/>
  <c r="DC23" i="90"/>
  <c r="DD23" i="90"/>
  <c r="CU24" i="90"/>
  <c r="CV24" i="90"/>
  <c r="CW24" i="90"/>
  <c r="CX24" i="90"/>
  <c r="CY24" i="90"/>
  <c r="CZ24" i="90"/>
  <c r="DA24" i="90"/>
  <c r="DB24" i="90"/>
  <c r="DC24" i="90"/>
  <c r="DD24" i="90"/>
  <c r="CU25" i="90"/>
  <c r="CV25" i="90"/>
  <c r="CW25" i="90"/>
  <c r="CX25" i="90"/>
  <c r="CY25" i="90"/>
  <c r="CZ25" i="90"/>
  <c r="DA25" i="90"/>
  <c r="DB25" i="90"/>
  <c r="DC25" i="90"/>
  <c r="DD25" i="90"/>
  <c r="CU26" i="90"/>
  <c r="CV26" i="90"/>
  <c r="CW26" i="90"/>
  <c r="CX26" i="90"/>
  <c r="CY26" i="90"/>
  <c r="CZ26" i="90"/>
  <c r="DA26" i="90"/>
  <c r="DB26" i="90"/>
  <c r="DC26" i="90"/>
  <c r="DD26" i="90"/>
  <c r="CU27" i="90"/>
  <c r="CV27" i="90"/>
  <c r="CW27" i="90"/>
  <c r="CX27" i="90"/>
  <c r="CY27" i="90"/>
  <c r="CZ27" i="90"/>
  <c r="DA27" i="90"/>
  <c r="DB27" i="90"/>
  <c r="DC27" i="90"/>
  <c r="DD27" i="90"/>
  <c r="CU28" i="90"/>
  <c r="CV28" i="90"/>
  <c r="CW28" i="90"/>
  <c r="CX28" i="90"/>
  <c r="CY28" i="90"/>
  <c r="CZ28" i="90"/>
  <c r="DA28" i="90"/>
  <c r="DB28" i="90"/>
  <c r="DC28" i="90"/>
  <c r="DD28" i="90"/>
  <c r="CU29" i="90"/>
  <c r="CV29" i="90"/>
  <c r="CW29" i="90"/>
  <c r="CX29" i="90"/>
  <c r="CY29" i="90"/>
  <c r="CZ29" i="90"/>
  <c r="DA29" i="90"/>
  <c r="DB29" i="90"/>
  <c r="DC29" i="90"/>
  <c r="DD29" i="90"/>
  <c r="CU30" i="90"/>
  <c r="CV30" i="90"/>
  <c r="CW30" i="90"/>
  <c r="CX30" i="90"/>
  <c r="CY30" i="90"/>
  <c r="CZ30" i="90"/>
  <c r="DA30" i="90"/>
  <c r="DB30" i="90"/>
  <c r="DC30" i="90"/>
  <c r="DD30" i="90"/>
  <c r="CU31" i="90"/>
  <c r="CV31" i="90"/>
  <c r="CW31" i="90"/>
  <c r="CX31" i="90"/>
  <c r="CY31" i="90"/>
  <c r="CZ31" i="90"/>
  <c r="DA31" i="90"/>
  <c r="DB31" i="90"/>
  <c r="DC31" i="90"/>
  <c r="DD31" i="90"/>
  <c r="CU32" i="90"/>
  <c r="CV32" i="90"/>
  <c r="CW32" i="90"/>
  <c r="CX32" i="90"/>
  <c r="CY32" i="90"/>
  <c r="CZ32" i="90"/>
  <c r="DA32" i="90"/>
  <c r="DB32" i="90"/>
  <c r="DC32" i="90"/>
  <c r="DD32" i="90"/>
  <c r="CU33" i="90"/>
  <c r="CV33" i="90"/>
  <c r="CW33" i="90"/>
  <c r="CX33" i="90"/>
  <c r="CY33" i="90"/>
  <c r="CZ33" i="90"/>
  <c r="DA33" i="90"/>
  <c r="DB33" i="90"/>
  <c r="DC33" i="90"/>
  <c r="DD33" i="90"/>
  <c r="CU34" i="90"/>
  <c r="CV34" i="90"/>
  <c r="CW34" i="90"/>
  <c r="CX34" i="90"/>
  <c r="CY34" i="90"/>
  <c r="CZ34" i="90"/>
  <c r="DA34" i="90"/>
  <c r="DB34" i="90"/>
  <c r="DC34" i="90"/>
  <c r="DD34" i="90"/>
  <c r="CU35" i="90"/>
  <c r="CV35" i="90"/>
  <c r="CW35" i="90"/>
  <c r="CX35" i="90"/>
  <c r="CY35" i="90"/>
  <c r="CZ35" i="90"/>
  <c r="DA35" i="90"/>
  <c r="DB35" i="90"/>
  <c r="DC35" i="90"/>
  <c r="DD35" i="90"/>
  <c r="CU36" i="90"/>
  <c r="CV36" i="90"/>
  <c r="CW36" i="90"/>
  <c r="CX36" i="90"/>
  <c r="CY36" i="90"/>
  <c r="CZ36" i="90"/>
  <c r="DA36" i="90"/>
  <c r="DB36" i="90"/>
  <c r="DC36" i="90"/>
  <c r="DD36" i="90"/>
  <c r="CU37" i="90"/>
  <c r="CV37" i="90"/>
  <c r="CW37" i="90"/>
  <c r="CX37" i="90"/>
  <c r="CY37" i="90"/>
  <c r="CZ37" i="90"/>
  <c r="DA37" i="90"/>
  <c r="DB37" i="90"/>
  <c r="DC37" i="90"/>
  <c r="DD37" i="90"/>
  <c r="CU38" i="90"/>
  <c r="CV38" i="90"/>
  <c r="CW38" i="90"/>
  <c r="CX38" i="90"/>
  <c r="CY38" i="90"/>
  <c r="CZ38" i="90"/>
  <c r="DA38" i="90"/>
  <c r="DB38" i="90"/>
  <c r="DC38" i="90"/>
  <c r="DD38" i="90"/>
  <c r="CU39" i="90"/>
  <c r="CV39" i="90"/>
  <c r="CW39" i="90"/>
  <c r="CX39" i="90"/>
  <c r="CY39" i="90"/>
  <c r="CZ39" i="90"/>
  <c r="DA39" i="90"/>
  <c r="DB39" i="90"/>
  <c r="DC39" i="90"/>
  <c r="DD39" i="90"/>
  <c r="CU40" i="90"/>
  <c r="CV40" i="90"/>
  <c r="CW40" i="90"/>
  <c r="CX40" i="90"/>
  <c r="CY40" i="90"/>
  <c r="CZ40" i="90"/>
  <c r="DA40" i="90"/>
  <c r="DB40" i="90"/>
  <c r="DC40" i="90"/>
  <c r="DD40" i="90"/>
  <c r="DD10" i="90"/>
  <c r="DC10" i="90"/>
  <c r="DB10" i="90"/>
  <c r="DA10" i="90"/>
  <c r="CZ10" i="90"/>
  <c r="CY10" i="90"/>
  <c r="CX10" i="90"/>
  <c r="CW10" i="90"/>
  <c r="CU10" i="90"/>
  <c r="CU11" i="91"/>
  <c r="CV11" i="91"/>
  <c r="CW11" i="91"/>
  <c r="CX11" i="91"/>
  <c r="CY11" i="91"/>
  <c r="CZ11" i="91"/>
  <c r="DA11" i="91"/>
  <c r="DB11" i="91"/>
  <c r="DC11" i="91"/>
  <c r="CU12" i="91"/>
  <c r="CV12" i="91"/>
  <c r="CW12" i="91"/>
  <c r="CX12" i="91"/>
  <c r="CY12" i="91"/>
  <c r="CZ12" i="91"/>
  <c r="DA12" i="91"/>
  <c r="DB12" i="91"/>
  <c r="DC12" i="91"/>
  <c r="DD12" i="91"/>
  <c r="CU13" i="91"/>
  <c r="CV13" i="91"/>
  <c r="CW13" i="91"/>
  <c r="CX13" i="91"/>
  <c r="CY13" i="91"/>
  <c r="CZ13" i="91"/>
  <c r="DA13" i="91"/>
  <c r="DB13" i="91"/>
  <c r="DC13" i="91"/>
  <c r="DD13" i="91"/>
  <c r="CU14" i="91"/>
  <c r="CV14" i="91"/>
  <c r="CW14" i="91"/>
  <c r="CX14" i="91"/>
  <c r="CY14" i="91"/>
  <c r="CZ14" i="91"/>
  <c r="DA14" i="91"/>
  <c r="DB14" i="91"/>
  <c r="DC14" i="91"/>
  <c r="DD14" i="91"/>
  <c r="CU15" i="91"/>
  <c r="CV15" i="91"/>
  <c r="CW15" i="91"/>
  <c r="CX15" i="91"/>
  <c r="CY15" i="91"/>
  <c r="CZ15" i="91"/>
  <c r="DA15" i="91"/>
  <c r="DB15" i="91"/>
  <c r="DC15" i="91"/>
  <c r="DD15" i="91"/>
  <c r="CU16" i="91"/>
  <c r="CV16" i="91"/>
  <c r="CW16" i="91"/>
  <c r="CX16" i="91"/>
  <c r="CY16" i="91"/>
  <c r="CZ16" i="91"/>
  <c r="DA16" i="91"/>
  <c r="DB16" i="91"/>
  <c r="DC16" i="91"/>
  <c r="DD16" i="91"/>
  <c r="CU17" i="91"/>
  <c r="CV17" i="91"/>
  <c r="CW17" i="91"/>
  <c r="CX17" i="91"/>
  <c r="CY17" i="91"/>
  <c r="CZ17" i="91"/>
  <c r="DA17" i="91"/>
  <c r="DB17" i="91"/>
  <c r="DC17" i="91"/>
  <c r="DD17" i="91"/>
  <c r="CU18" i="91"/>
  <c r="CV18" i="91"/>
  <c r="CW18" i="91"/>
  <c r="CX18" i="91"/>
  <c r="CY18" i="91"/>
  <c r="CZ18" i="91"/>
  <c r="DA18" i="91"/>
  <c r="DB18" i="91"/>
  <c r="DC18" i="91"/>
  <c r="DD18" i="91"/>
  <c r="CU19" i="91"/>
  <c r="CV19" i="91"/>
  <c r="CW19" i="91"/>
  <c r="CX19" i="91"/>
  <c r="CY19" i="91"/>
  <c r="CZ19" i="91"/>
  <c r="DA19" i="91"/>
  <c r="DB19" i="91"/>
  <c r="DC19" i="91"/>
  <c r="DD19" i="91"/>
  <c r="CU20" i="91"/>
  <c r="CV20" i="91"/>
  <c r="CW20" i="91"/>
  <c r="CX20" i="91"/>
  <c r="CY20" i="91"/>
  <c r="CZ20" i="91"/>
  <c r="DA20" i="91"/>
  <c r="DB20" i="91"/>
  <c r="DC20" i="91"/>
  <c r="DD20" i="91"/>
  <c r="CV21" i="91"/>
  <c r="CW21" i="91"/>
  <c r="CX21" i="91"/>
  <c r="CY21" i="91"/>
  <c r="CZ21" i="91"/>
  <c r="DA21" i="91"/>
  <c r="DB21" i="91"/>
  <c r="DC21" i="91"/>
  <c r="DD21" i="91"/>
  <c r="CU22" i="91"/>
  <c r="CV22" i="91"/>
  <c r="CW22" i="91"/>
  <c r="CX22" i="91"/>
  <c r="CY22" i="91"/>
  <c r="CZ22" i="91"/>
  <c r="DB22" i="91"/>
  <c r="DC22" i="91"/>
  <c r="DD22" i="91"/>
  <c r="CU23" i="91"/>
  <c r="CV23" i="91"/>
  <c r="CX23" i="91"/>
  <c r="CY23" i="91"/>
  <c r="CZ23" i="91"/>
  <c r="DA23" i="91"/>
  <c r="DB23" i="91"/>
  <c r="DC23" i="91"/>
  <c r="DD23" i="91"/>
  <c r="CU24" i="91"/>
  <c r="CV24" i="91"/>
  <c r="CW24" i="91"/>
  <c r="CX24" i="91"/>
  <c r="CY24" i="91"/>
  <c r="CZ24" i="91"/>
  <c r="DA24" i="91"/>
  <c r="DB24" i="91"/>
  <c r="DD24" i="91"/>
  <c r="CU25" i="91"/>
  <c r="CV25" i="91"/>
  <c r="CW25" i="91"/>
  <c r="CX25" i="91"/>
  <c r="CZ25" i="91"/>
  <c r="DA25" i="91"/>
  <c r="DB25" i="91"/>
  <c r="DC25" i="91"/>
  <c r="DD25" i="91"/>
  <c r="CU26" i="91"/>
  <c r="CV26" i="91"/>
  <c r="CW26" i="91"/>
  <c r="CX26" i="91"/>
  <c r="CY26" i="91"/>
  <c r="CZ26" i="91"/>
  <c r="DA26" i="91"/>
  <c r="DB26" i="91"/>
  <c r="DC26" i="91"/>
  <c r="DD26" i="91"/>
  <c r="CU27" i="91"/>
  <c r="CV27" i="91"/>
  <c r="CW27" i="91"/>
  <c r="CX27" i="91"/>
  <c r="CY27" i="91"/>
  <c r="CZ27" i="91"/>
  <c r="DA27" i="91"/>
  <c r="DB27" i="91"/>
  <c r="DC27" i="91"/>
  <c r="DD27" i="91"/>
  <c r="CU28" i="91"/>
  <c r="CV28" i="91"/>
  <c r="CW28" i="91"/>
  <c r="CX28" i="91"/>
  <c r="CY28" i="91"/>
  <c r="CZ28" i="91"/>
  <c r="DA28" i="91"/>
  <c r="DB28" i="91"/>
  <c r="DC28" i="91"/>
  <c r="DD28" i="91"/>
  <c r="CU29" i="91"/>
  <c r="CV29" i="91"/>
  <c r="CW29" i="91"/>
  <c r="CX29" i="91"/>
  <c r="CY29" i="91"/>
  <c r="CZ29" i="91"/>
  <c r="DA29" i="91"/>
  <c r="DB29" i="91"/>
  <c r="DC29" i="91"/>
  <c r="DD29" i="91"/>
  <c r="CU30" i="91"/>
  <c r="CV30" i="91"/>
  <c r="CW30" i="91"/>
  <c r="CX30" i="91"/>
  <c r="CY30" i="91"/>
  <c r="CZ30" i="91"/>
  <c r="DA30" i="91"/>
  <c r="DB30" i="91"/>
  <c r="DC30" i="91"/>
  <c r="DD30" i="91"/>
  <c r="CU31" i="91"/>
  <c r="CV31" i="91"/>
  <c r="CW31" i="91"/>
  <c r="CX31" i="91"/>
  <c r="CY31" i="91"/>
  <c r="CZ31" i="91"/>
  <c r="DA31" i="91"/>
  <c r="DB31" i="91"/>
  <c r="DC31" i="91"/>
  <c r="DD31" i="91"/>
  <c r="CU32" i="91"/>
  <c r="CV32" i="91"/>
  <c r="CW32" i="91"/>
  <c r="CX32" i="91"/>
  <c r="CY32" i="91"/>
  <c r="CZ32" i="91"/>
  <c r="DA32" i="91"/>
  <c r="DB32" i="91"/>
  <c r="DC32" i="91"/>
  <c r="DD32" i="91"/>
  <c r="CU33" i="91"/>
  <c r="CV33" i="91"/>
  <c r="CW33" i="91"/>
  <c r="CX33" i="91"/>
  <c r="CY33" i="91"/>
  <c r="CZ33" i="91"/>
  <c r="DA33" i="91"/>
  <c r="DB33" i="91"/>
  <c r="DC33" i="91"/>
  <c r="DD33" i="91"/>
  <c r="CU34" i="91"/>
  <c r="CV34" i="91"/>
  <c r="CW34" i="91"/>
  <c r="CX34" i="91"/>
  <c r="CY34" i="91"/>
  <c r="CZ34" i="91"/>
  <c r="DA34" i="91"/>
  <c r="DB34" i="91"/>
  <c r="DC34" i="91"/>
  <c r="DD34" i="91"/>
  <c r="CU35" i="91"/>
  <c r="CV35" i="91"/>
  <c r="CW35" i="91"/>
  <c r="CX35" i="91"/>
  <c r="CY35" i="91"/>
  <c r="CZ35" i="91"/>
  <c r="DA35" i="91"/>
  <c r="DB35" i="91"/>
  <c r="DC35" i="91"/>
  <c r="DD35" i="91"/>
  <c r="CU36" i="91"/>
  <c r="CV36" i="91"/>
  <c r="CW36" i="91"/>
  <c r="CX36" i="91"/>
  <c r="CY36" i="91"/>
  <c r="CZ36" i="91"/>
  <c r="DA36" i="91"/>
  <c r="DB36" i="91"/>
  <c r="DC36" i="91"/>
  <c r="DD36" i="91"/>
  <c r="CU37" i="91"/>
  <c r="CV37" i="91"/>
  <c r="CW37" i="91"/>
  <c r="CX37" i="91"/>
  <c r="CY37" i="91"/>
  <c r="CZ37" i="91"/>
  <c r="DA37" i="91"/>
  <c r="DB37" i="91"/>
  <c r="DC37" i="91"/>
  <c r="DD37" i="91"/>
  <c r="CU38" i="91"/>
  <c r="CV38" i="91"/>
  <c r="CW38" i="91"/>
  <c r="CX38" i="91"/>
  <c r="CY38" i="91"/>
  <c r="CZ38" i="91"/>
  <c r="DA38" i="91"/>
  <c r="DB38" i="91"/>
  <c r="DC38" i="91"/>
  <c r="DD38" i="91"/>
  <c r="CU39" i="91"/>
  <c r="CV39" i="91"/>
  <c r="CW39" i="91"/>
  <c r="CX39" i="91"/>
  <c r="CY39" i="91"/>
  <c r="CZ39" i="91"/>
  <c r="DA39" i="91"/>
  <c r="DB39" i="91"/>
  <c r="DC39" i="91"/>
  <c r="DD39" i="91"/>
  <c r="CU40" i="91"/>
  <c r="CV40" i="91"/>
  <c r="CW40" i="91"/>
  <c r="CX40" i="91"/>
  <c r="CY40" i="91"/>
  <c r="CZ40" i="91"/>
  <c r="DA40" i="91"/>
  <c r="DB40" i="91"/>
  <c r="DC40" i="91"/>
  <c r="DD40" i="91"/>
  <c r="DD10" i="91"/>
  <c r="DC10" i="91"/>
  <c r="DB10" i="91"/>
  <c r="DA10" i="91"/>
  <c r="CZ10" i="91"/>
  <c r="CY10" i="91"/>
  <c r="CW10" i="91"/>
  <c r="CV10" i="91"/>
  <c r="CU10" i="91"/>
  <c r="L11" i="87"/>
  <c r="L12" i="87"/>
  <c r="L13" i="87"/>
  <c r="L14" i="87"/>
  <c r="L15" i="87"/>
  <c r="L16" i="87"/>
  <c r="L17" i="87"/>
  <c r="L18" i="87"/>
  <c r="L19" i="87"/>
  <c r="L20" i="87"/>
  <c r="L21" i="87"/>
  <c r="L22" i="87"/>
  <c r="L23" i="87"/>
  <c r="L24" i="87"/>
  <c r="L25" i="87"/>
  <c r="L26" i="87"/>
  <c r="L27" i="87"/>
  <c r="L28" i="87"/>
  <c r="L29" i="87"/>
  <c r="L30" i="87"/>
  <c r="L31" i="87"/>
  <c r="L32" i="87"/>
  <c r="L33" i="87"/>
  <c r="L34" i="87"/>
  <c r="L35" i="87"/>
  <c r="L36" i="87"/>
  <c r="L37" i="87"/>
  <c r="L38" i="87"/>
  <c r="L39" i="87"/>
  <c r="L40" i="87"/>
  <c r="L10" i="87"/>
  <c r="L11" i="86"/>
  <c r="L12" i="86"/>
  <c r="L13" i="86"/>
  <c r="L14" i="86"/>
  <c r="L15" i="86"/>
  <c r="L16" i="86"/>
  <c r="L17" i="86"/>
  <c r="L18" i="86"/>
  <c r="L19" i="86"/>
  <c r="L20" i="86"/>
  <c r="L21" i="86"/>
  <c r="L22" i="86"/>
  <c r="L23" i="86"/>
  <c r="L24" i="86"/>
  <c r="L25" i="86"/>
  <c r="L26" i="86"/>
  <c r="L27" i="86"/>
  <c r="L28" i="86"/>
  <c r="L29" i="86"/>
  <c r="L30" i="86"/>
  <c r="L31" i="86"/>
  <c r="L32" i="86"/>
  <c r="L33" i="86"/>
  <c r="L34" i="86"/>
  <c r="L35" i="86"/>
  <c r="L36" i="86"/>
  <c r="L37" i="86"/>
  <c r="L38" i="86"/>
  <c r="L39" i="86"/>
  <c r="L40" i="86"/>
  <c r="L10" i="86"/>
  <c r="CU41" i="91"/>
  <c r="CV41" i="91"/>
  <c r="CW41" i="91"/>
  <c r="CX41" i="91"/>
  <c r="CY41" i="91"/>
  <c r="CZ41" i="91"/>
  <c r="DA41" i="91"/>
  <c r="DB41" i="91"/>
  <c r="DC41" i="91"/>
  <c r="DD41" i="91"/>
  <c r="CU41" i="90"/>
  <c r="CV41" i="90"/>
  <c r="CW41" i="90"/>
  <c r="CX41" i="90"/>
  <c r="CY41" i="90"/>
  <c r="CZ41" i="90"/>
  <c r="DA41" i="90"/>
  <c r="DB41" i="90"/>
  <c r="DC41" i="90"/>
  <c r="DD41" i="90"/>
  <c r="CU41" i="89"/>
  <c r="CV41" i="89"/>
  <c r="CW41" i="89"/>
  <c r="CX41" i="89"/>
  <c r="CY41" i="89"/>
  <c r="CZ41" i="89"/>
  <c r="DA41" i="89"/>
  <c r="DB41" i="89"/>
  <c r="DC41" i="89"/>
  <c r="DD41" i="89"/>
  <c r="CU41" i="88"/>
  <c r="CV41" i="88"/>
  <c r="CW41" i="88"/>
  <c r="CX41" i="88"/>
  <c r="CY41" i="88"/>
  <c r="CZ41" i="88"/>
  <c r="DA41" i="88"/>
  <c r="DB41" i="88"/>
  <c r="DC41" i="88"/>
  <c r="DD41" i="88"/>
  <c r="CU41" i="87"/>
  <c r="CV41" i="87"/>
  <c r="CW41" i="87"/>
  <c r="CX41" i="87"/>
  <c r="CY41" i="87"/>
  <c r="CZ41" i="87"/>
  <c r="DA41" i="87"/>
  <c r="DB41" i="87"/>
  <c r="DC41" i="87"/>
  <c r="DD41" i="87"/>
  <c r="CU41" i="86"/>
  <c r="CV41" i="86"/>
  <c r="CW41" i="86"/>
  <c r="CX41" i="86"/>
  <c r="CY41" i="86"/>
  <c r="CZ41" i="86"/>
  <c r="DA41" i="86"/>
  <c r="DB41" i="86"/>
  <c r="DC41" i="86"/>
  <c r="DD41" i="86"/>
  <c r="CU41" i="85"/>
  <c r="CV41" i="85"/>
  <c r="CW41" i="85"/>
  <c r="CX41" i="85"/>
  <c r="CY41" i="85"/>
  <c r="CZ41" i="85"/>
  <c r="DA41" i="85"/>
  <c r="DB41" i="85"/>
  <c r="DC41" i="85"/>
  <c r="DD41" i="85"/>
  <c r="CU40" i="92"/>
  <c r="CV40" i="92"/>
  <c r="CW40" i="92"/>
  <c r="CX40" i="92"/>
  <c r="CY40" i="92"/>
  <c r="CZ40" i="92"/>
  <c r="DA40" i="92"/>
  <c r="DB40" i="92"/>
  <c r="DC40" i="92"/>
  <c r="DD40" i="92"/>
  <c r="CU41" i="92"/>
  <c r="CV41" i="92"/>
  <c r="CW41" i="92"/>
  <c r="CX41" i="92"/>
  <c r="CY41" i="92"/>
  <c r="CZ41" i="92"/>
  <c r="DA41" i="92"/>
  <c r="DB41" i="92"/>
  <c r="DC41" i="92"/>
  <c r="DD41" i="92"/>
  <c r="BG79" i="93"/>
  <c r="BG78" i="93"/>
  <c r="BG77" i="93"/>
  <c r="BG76" i="93"/>
  <c r="CV41" i="93"/>
  <c r="CW41" i="93"/>
  <c r="CX41" i="93"/>
  <c r="CY41" i="93"/>
  <c r="CZ41" i="93"/>
  <c r="DA41" i="93"/>
  <c r="DB41" i="93"/>
  <c r="DC41" i="93"/>
  <c r="DD41" i="93"/>
  <c r="CX80" i="93"/>
  <c r="CX79" i="93"/>
  <c r="CX78" i="93"/>
  <c r="CX77" i="93"/>
  <c r="CX80" i="92"/>
  <c r="CX79" i="92"/>
  <c r="CX78" i="92"/>
  <c r="CX77" i="92"/>
  <c r="CX80" i="91"/>
  <c r="CX79" i="91"/>
  <c r="CX78" i="91"/>
  <c r="CX77" i="91"/>
  <c r="CX80" i="90"/>
  <c r="CX79" i="90"/>
  <c r="CX78" i="90"/>
  <c r="CX77" i="90"/>
  <c r="CX80" i="89"/>
  <c r="CX79" i="89"/>
  <c r="CX78" i="89"/>
  <c r="CX77" i="89"/>
  <c r="CX80" i="88"/>
  <c r="CX79" i="88"/>
  <c r="CX78" i="88"/>
  <c r="CX77" i="88"/>
  <c r="CX80" i="87"/>
  <c r="CX79" i="87"/>
  <c r="CX78" i="87"/>
  <c r="CX77" i="87"/>
  <c r="CX80" i="86"/>
  <c r="CX79" i="86"/>
  <c r="CX78" i="86"/>
  <c r="CX77" i="86"/>
  <c r="CX80" i="85"/>
  <c r="CX79" i="85"/>
  <c r="CX78" i="85"/>
  <c r="CX77" i="85"/>
  <c r="CX80" i="84"/>
  <c r="CX79" i="84"/>
  <c r="CX78" i="84"/>
  <c r="CX77" i="84"/>
  <c r="DD41" i="84"/>
  <c r="DC41" i="84"/>
  <c r="DB41" i="84"/>
  <c r="DA41" i="84"/>
  <c r="CZ41" i="84"/>
  <c r="CY41" i="84"/>
  <c r="CX41" i="84"/>
  <c r="CW41" i="84"/>
  <c r="CV41" i="84"/>
  <c r="CU41" i="84"/>
  <c r="CV11" i="83"/>
  <c r="CW11" i="83"/>
  <c r="CX11" i="83"/>
  <c r="CY11" i="83"/>
  <c r="CZ11" i="83"/>
  <c r="DA11" i="83"/>
  <c r="DB11" i="83"/>
  <c r="DC11" i="83"/>
  <c r="DD11" i="83"/>
  <c r="CU12" i="83"/>
  <c r="CV12" i="83"/>
  <c r="CW12" i="83"/>
  <c r="CX12" i="83"/>
  <c r="CY12" i="83"/>
  <c r="CZ12" i="83"/>
  <c r="DB12" i="83"/>
  <c r="DC12" i="83"/>
  <c r="DD12" i="83"/>
  <c r="CU13" i="83"/>
  <c r="CV13" i="83"/>
  <c r="CW13" i="83"/>
  <c r="CX13" i="83"/>
  <c r="CY13" i="83"/>
  <c r="CZ13" i="83"/>
  <c r="DA13" i="83"/>
  <c r="DB13" i="83"/>
  <c r="DC13" i="83"/>
  <c r="DD13" i="83"/>
  <c r="CU14" i="83"/>
  <c r="CV14" i="83"/>
  <c r="CW14" i="83"/>
  <c r="CX14" i="83"/>
  <c r="CY14" i="83"/>
  <c r="CZ14" i="83"/>
  <c r="DA14" i="83"/>
  <c r="DB14" i="83"/>
  <c r="DC14" i="83"/>
  <c r="DD14" i="83"/>
  <c r="CU15" i="83"/>
  <c r="CV15" i="83"/>
  <c r="CW15" i="83"/>
  <c r="CX15" i="83"/>
  <c r="CY15" i="83"/>
  <c r="CZ15" i="83"/>
  <c r="DA15" i="83"/>
  <c r="DB15" i="83"/>
  <c r="DC15" i="83"/>
  <c r="DD15" i="83"/>
  <c r="CU16" i="83"/>
  <c r="CV16" i="83"/>
  <c r="CW16" i="83"/>
  <c r="CX16" i="83"/>
  <c r="CY16" i="83"/>
  <c r="CZ16" i="83"/>
  <c r="DA16" i="83"/>
  <c r="DB16" i="83"/>
  <c r="DC16" i="83"/>
  <c r="DD16" i="83"/>
  <c r="CU17" i="83"/>
  <c r="CV17" i="83"/>
  <c r="CW17" i="83"/>
  <c r="CX17" i="83"/>
  <c r="CY17" i="83"/>
  <c r="CZ17" i="83"/>
  <c r="DA17" i="83"/>
  <c r="DB17" i="83"/>
  <c r="DC17" i="83"/>
  <c r="DD17" i="83"/>
  <c r="CU18" i="83"/>
  <c r="CV18" i="83"/>
  <c r="CW18" i="83"/>
  <c r="CX18" i="83"/>
  <c r="CY18" i="83"/>
  <c r="DA18" i="83"/>
  <c r="DB18" i="83"/>
  <c r="DC18" i="83"/>
  <c r="DD18" i="83"/>
  <c r="CU19" i="83"/>
  <c r="CV19" i="83"/>
  <c r="CW19" i="83"/>
  <c r="CX19" i="83"/>
  <c r="CY19" i="83"/>
  <c r="CZ19" i="83"/>
  <c r="DB19" i="83"/>
  <c r="DC19" i="83"/>
  <c r="DD19" i="83"/>
  <c r="CU20" i="83"/>
  <c r="CV20" i="83"/>
  <c r="CW20" i="83"/>
  <c r="CX20" i="83"/>
  <c r="CY20" i="83"/>
  <c r="CZ20" i="83"/>
  <c r="DA20" i="83"/>
  <c r="DC20" i="83"/>
  <c r="DD20" i="83"/>
  <c r="CU21" i="83"/>
  <c r="CV21" i="83"/>
  <c r="CW21" i="83"/>
  <c r="CX21" i="83"/>
  <c r="CY21" i="83"/>
  <c r="CZ21" i="83"/>
  <c r="DA21" i="83"/>
  <c r="DB21" i="83"/>
  <c r="DD21" i="83"/>
  <c r="CU22" i="83"/>
  <c r="CV22" i="83"/>
  <c r="CW22" i="83"/>
  <c r="CX22" i="83"/>
  <c r="CY22" i="83"/>
  <c r="CZ22" i="83"/>
  <c r="DA22" i="83"/>
  <c r="DB22" i="83"/>
  <c r="DC22" i="83"/>
  <c r="CU23" i="83"/>
  <c r="CV23" i="83"/>
  <c r="CW23" i="83"/>
  <c r="CX23" i="83"/>
  <c r="CY23" i="83"/>
  <c r="CZ23" i="83"/>
  <c r="DA23" i="83"/>
  <c r="DB23" i="83"/>
  <c r="DC23" i="83"/>
  <c r="DD23" i="83"/>
  <c r="CU24" i="83"/>
  <c r="CV24" i="83"/>
  <c r="CW24" i="83"/>
  <c r="CX24" i="83"/>
  <c r="CY24" i="83"/>
  <c r="CZ24" i="83"/>
  <c r="DA24" i="83"/>
  <c r="DB24" i="83"/>
  <c r="DC24" i="83"/>
  <c r="DD24" i="83"/>
  <c r="CV25" i="83"/>
  <c r="CW25" i="83"/>
  <c r="CX25" i="83"/>
  <c r="CY25" i="83"/>
  <c r="CZ25" i="83"/>
  <c r="DA25" i="83"/>
  <c r="DB25" i="83"/>
  <c r="DC25" i="83"/>
  <c r="DD25" i="83"/>
  <c r="CU26" i="83"/>
  <c r="CW26" i="83"/>
  <c r="CX26" i="83"/>
  <c r="CY26" i="83"/>
  <c r="CZ26" i="83"/>
  <c r="DA26" i="83"/>
  <c r="DB26" i="83"/>
  <c r="DC26" i="83"/>
  <c r="DD26" i="83"/>
  <c r="CU27" i="83"/>
  <c r="CV27" i="83"/>
  <c r="CX27" i="83"/>
  <c r="CY27" i="83"/>
  <c r="CZ27" i="83"/>
  <c r="DA27" i="83"/>
  <c r="DB27" i="83"/>
  <c r="DC27" i="83"/>
  <c r="DD27" i="83"/>
  <c r="CU28" i="83"/>
  <c r="CV28" i="83"/>
  <c r="CW28" i="83"/>
  <c r="CY28" i="83"/>
  <c r="CZ28" i="83"/>
  <c r="DA28" i="83"/>
  <c r="DB28" i="83"/>
  <c r="DC28" i="83"/>
  <c r="DD28" i="83"/>
  <c r="CU29" i="83"/>
  <c r="CV29" i="83"/>
  <c r="CW29" i="83"/>
  <c r="CX29" i="83"/>
  <c r="CZ29" i="83"/>
  <c r="DA29" i="83"/>
  <c r="DB29" i="83"/>
  <c r="DC29" i="83"/>
  <c r="DD29" i="83"/>
  <c r="CU30" i="83"/>
  <c r="CV30" i="83"/>
  <c r="CW30" i="83"/>
  <c r="CX30" i="83"/>
  <c r="CY30" i="83"/>
  <c r="CZ30" i="83"/>
  <c r="DA30" i="83"/>
  <c r="DB30" i="83"/>
  <c r="DC30" i="83"/>
  <c r="DD30" i="83"/>
  <c r="CU31" i="83"/>
  <c r="CV31" i="83"/>
  <c r="CW31" i="83"/>
  <c r="CX31" i="83"/>
  <c r="CY31" i="83"/>
  <c r="CZ31" i="83"/>
  <c r="DA31" i="83"/>
  <c r="DB31" i="83"/>
  <c r="DC31" i="83"/>
  <c r="DD31" i="83"/>
  <c r="CU32" i="83"/>
  <c r="CV32" i="83"/>
  <c r="CW32" i="83"/>
  <c r="CX32" i="83"/>
  <c r="CY32" i="83"/>
  <c r="CZ32" i="83"/>
  <c r="DA32" i="83"/>
  <c r="DB32" i="83"/>
  <c r="DC32" i="83"/>
  <c r="DD32" i="83"/>
  <c r="CU33" i="83"/>
  <c r="CV33" i="83"/>
  <c r="CW33" i="83"/>
  <c r="CX33" i="83"/>
  <c r="CY33" i="83"/>
  <c r="CZ33" i="83"/>
  <c r="DA33" i="83"/>
  <c r="DB33" i="83"/>
  <c r="DC33" i="83"/>
  <c r="DD33" i="83"/>
  <c r="CU34" i="83"/>
  <c r="CV34" i="83"/>
  <c r="CW34" i="83"/>
  <c r="CX34" i="83"/>
  <c r="CY34" i="83"/>
  <c r="CZ34" i="83"/>
  <c r="DA34" i="83"/>
  <c r="DB34" i="83"/>
  <c r="DC34" i="83"/>
  <c r="DD34" i="83"/>
  <c r="CU35" i="83"/>
  <c r="CV35" i="83"/>
  <c r="CW35" i="83"/>
  <c r="CX35" i="83"/>
  <c r="CY35" i="83"/>
  <c r="CZ35" i="83"/>
  <c r="DA35" i="83"/>
  <c r="DB35" i="83"/>
  <c r="DC35" i="83"/>
  <c r="DD35" i="83"/>
  <c r="CU36" i="83"/>
  <c r="CV36" i="83"/>
  <c r="CW36" i="83"/>
  <c r="CX36" i="83"/>
  <c r="CY36" i="83"/>
  <c r="CZ36" i="83"/>
  <c r="DA36" i="83"/>
  <c r="DB36" i="83"/>
  <c r="DC36" i="83"/>
  <c r="DD36" i="83"/>
  <c r="CU37" i="83"/>
  <c r="CV37" i="83"/>
  <c r="CW37" i="83"/>
  <c r="CX37" i="83"/>
  <c r="CY37" i="83"/>
  <c r="CZ37" i="83"/>
  <c r="DA37" i="83"/>
  <c r="DB37" i="83"/>
  <c r="DC37" i="83"/>
  <c r="DD37" i="83"/>
  <c r="CU38" i="83"/>
  <c r="CV38" i="83"/>
  <c r="CW38" i="83"/>
  <c r="CX38" i="83"/>
  <c r="CY38" i="83"/>
  <c r="CZ38" i="83"/>
  <c r="DA38" i="83"/>
  <c r="DB38" i="83"/>
  <c r="DC38" i="83"/>
  <c r="DD38" i="83"/>
  <c r="CU39" i="83"/>
  <c r="CV39" i="83"/>
  <c r="CW39" i="83"/>
  <c r="CX39" i="83"/>
  <c r="CY39" i="83"/>
  <c r="CZ39" i="83"/>
  <c r="DA39" i="83"/>
  <c r="DB39" i="83"/>
  <c r="DC39" i="83"/>
  <c r="DD39" i="83"/>
  <c r="CU40" i="83"/>
  <c r="CV40" i="83"/>
  <c r="CW40" i="83"/>
  <c r="CX40" i="83"/>
  <c r="CY40" i="83"/>
  <c r="CZ40" i="83"/>
  <c r="DA40" i="83"/>
  <c r="DB40" i="83"/>
  <c r="DC40" i="83"/>
  <c r="DD40" i="83"/>
  <c r="CU41" i="83"/>
  <c r="CV41" i="83"/>
  <c r="CW41" i="83"/>
  <c r="CX41" i="83"/>
  <c r="CY41" i="83"/>
  <c r="CZ41" i="83"/>
  <c r="DA41" i="83"/>
  <c r="DB41" i="83"/>
  <c r="DC41" i="83"/>
  <c r="DD41" i="83"/>
  <c r="DD10" i="83"/>
  <c r="DC10" i="83"/>
  <c r="DB10" i="83"/>
  <c r="DA10" i="83"/>
  <c r="CZ10" i="83"/>
  <c r="CY10" i="83"/>
  <c r="CX10" i="83"/>
  <c r="CW10" i="83"/>
  <c r="CV10" i="83"/>
  <c r="CU10" i="83"/>
  <c r="CX80" i="83"/>
  <c r="CX79" i="83"/>
  <c r="CX78" i="83"/>
  <c r="CX77" i="83"/>
  <c r="CU16" i="41"/>
  <c r="CV16" i="41"/>
  <c r="CW16" i="41"/>
  <c r="CX16" i="41"/>
  <c r="CY16" i="41"/>
  <c r="CZ16" i="41"/>
  <c r="DA16" i="41"/>
  <c r="DB16" i="41"/>
  <c r="DC16" i="41"/>
  <c r="DD16" i="41"/>
  <c r="CU17" i="41"/>
  <c r="CV17" i="41"/>
  <c r="CW17" i="41"/>
  <c r="CX17" i="41"/>
  <c r="CY17" i="41"/>
  <c r="CZ17" i="41"/>
  <c r="DA17" i="41"/>
  <c r="DB17" i="41"/>
  <c r="DC17" i="41"/>
  <c r="DD17" i="41"/>
  <c r="CU18" i="41"/>
  <c r="CV18" i="41"/>
  <c r="CW18" i="41"/>
  <c r="CX18" i="41"/>
  <c r="CY18" i="41"/>
  <c r="CZ18" i="41"/>
  <c r="DA18" i="41"/>
  <c r="DB18" i="41"/>
  <c r="DC18" i="41"/>
  <c r="DD18" i="41"/>
  <c r="CU19" i="41"/>
  <c r="CV19" i="41"/>
  <c r="CW19" i="41"/>
  <c r="CX19" i="41"/>
  <c r="CY19" i="41"/>
  <c r="CZ19" i="41"/>
  <c r="DA19" i="41"/>
  <c r="DB19" i="41"/>
  <c r="DC19" i="41"/>
  <c r="DD19" i="41"/>
  <c r="CU20" i="41"/>
  <c r="CV20" i="41"/>
  <c r="CW20" i="41"/>
  <c r="CX20" i="41"/>
  <c r="CY20" i="41"/>
  <c r="CZ20" i="41"/>
  <c r="DA20" i="41"/>
  <c r="DB20" i="41"/>
  <c r="DC20" i="41"/>
  <c r="DD20" i="41"/>
  <c r="CU21" i="41"/>
  <c r="CV21" i="41"/>
  <c r="CW21" i="41"/>
  <c r="CX21" i="41"/>
  <c r="CY21" i="41"/>
  <c r="CZ21" i="41"/>
  <c r="DA21" i="41"/>
  <c r="DB21" i="41"/>
  <c r="DC21" i="41"/>
  <c r="DD21" i="41"/>
  <c r="CU22" i="41"/>
  <c r="CV22" i="41"/>
  <c r="CW22" i="41"/>
  <c r="CX22" i="41"/>
  <c r="CY22" i="41"/>
  <c r="CZ22" i="41"/>
  <c r="DA22" i="41"/>
  <c r="DB22" i="41"/>
  <c r="DC22" i="41"/>
  <c r="DD22" i="41"/>
  <c r="CU23" i="41"/>
  <c r="CV23" i="41"/>
  <c r="CW23" i="41"/>
  <c r="CX23" i="41"/>
  <c r="CY23" i="41"/>
  <c r="CZ23" i="41"/>
  <c r="DA23" i="41"/>
  <c r="DB23" i="41"/>
  <c r="DC23" i="41"/>
  <c r="DD23" i="41"/>
  <c r="CU24" i="41"/>
  <c r="CV24" i="41"/>
  <c r="CW24" i="41"/>
  <c r="CX24" i="41"/>
  <c r="CY24" i="41"/>
  <c r="CZ24" i="41"/>
  <c r="DA24" i="41"/>
  <c r="DB24" i="41"/>
  <c r="DC24" i="41"/>
  <c r="DD24" i="41"/>
  <c r="CU25" i="41"/>
  <c r="CV25" i="41"/>
  <c r="CW25" i="41"/>
  <c r="CX25" i="41"/>
  <c r="CY25" i="41"/>
  <c r="CZ25" i="41"/>
  <c r="DA25" i="41"/>
  <c r="DB25" i="41"/>
  <c r="DC25" i="41"/>
  <c r="DD25" i="41"/>
  <c r="CU26" i="41"/>
  <c r="CV26" i="41"/>
  <c r="CW26" i="41"/>
  <c r="CX26" i="41"/>
  <c r="CY26" i="41"/>
  <c r="CZ26" i="41"/>
  <c r="DA26" i="41"/>
  <c r="DB26" i="41"/>
  <c r="DC26" i="41"/>
  <c r="DD26" i="41"/>
  <c r="CU27" i="41"/>
  <c r="CV27" i="41"/>
  <c r="CW27" i="41"/>
  <c r="CX27" i="41"/>
  <c r="CY27" i="41"/>
  <c r="CZ27" i="41"/>
  <c r="DA27" i="41"/>
  <c r="DB27" i="41"/>
  <c r="DC27" i="41"/>
  <c r="DD27" i="41"/>
  <c r="CU28" i="41"/>
  <c r="CV28" i="41"/>
  <c r="CW28" i="41"/>
  <c r="CX28" i="41"/>
  <c r="CY28" i="41"/>
  <c r="CZ28" i="41"/>
  <c r="DA28" i="41"/>
  <c r="DB28" i="41"/>
  <c r="DC28" i="41"/>
  <c r="DD28" i="41"/>
  <c r="CU29" i="41"/>
  <c r="CV29" i="41"/>
  <c r="CW29" i="41"/>
  <c r="CX29" i="41"/>
  <c r="CY29" i="41"/>
  <c r="CZ29" i="41"/>
  <c r="DA29" i="41"/>
  <c r="DB29" i="41"/>
  <c r="DC29" i="41"/>
  <c r="DD29" i="41"/>
  <c r="CU30" i="41"/>
  <c r="CV30" i="41"/>
  <c r="CW30" i="41"/>
  <c r="CX30" i="41"/>
  <c r="CY30" i="41"/>
  <c r="CZ30" i="41"/>
  <c r="DA30" i="41"/>
  <c r="DB30" i="41"/>
  <c r="DC30" i="41"/>
  <c r="DD30" i="41"/>
  <c r="CU31" i="41"/>
  <c r="CV31" i="41"/>
  <c r="CW31" i="41"/>
  <c r="CX31" i="41"/>
  <c r="CY31" i="41"/>
  <c r="CZ31" i="41"/>
  <c r="DA31" i="41"/>
  <c r="DB31" i="41"/>
  <c r="DC31" i="41"/>
  <c r="DD31" i="41"/>
  <c r="CU32" i="41"/>
  <c r="CV32" i="41"/>
  <c r="CW32" i="41"/>
  <c r="CX32" i="41"/>
  <c r="CY32" i="41"/>
  <c r="CZ32" i="41"/>
  <c r="DA32" i="41"/>
  <c r="DB32" i="41"/>
  <c r="DC32" i="41"/>
  <c r="DD32" i="41"/>
  <c r="CU33" i="41"/>
  <c r="CV33" i="41"/>
  <c r="CW33" i="41"/>
  <c r="CX33" i="41"/>
  <c r="CY33" i="41"/>
  <c r="CZ33" i="41"/>
  <c r="DA33" i="41"/>
  <c r="DB33" i="41"/>
  <c r="DC33" i="41"/>
  <c r="DD33" i="41"/>
  <c r="CU34" i="41"/>
  <c r="CV34" i="41"/>
  <c r="CW34" i="41"/>
  <c r="CX34" i="41"/>
  <c r="CY34" i="41"/>
  <c r="CZ34" i="41"/>
  <c r="DA34" i="41"/>
  <c r="DB34" i="41"/>
  <c r="DC34" i="41"/>
  <c r="DD34" i="41"/>
  <c r="CU35" i="41"/>
  <c r="CV35" i="41"/>
  <c r="CW35" i="41"/>
  <c r="CX35" i="41"/>
  <c r="CY35" i="41"/>
  <c r="CZ35" i="41"/>
  <c r="DA35" i="41"/>
  <c r="DB35" i="41"/>
  <c r="DC35" i="41"/>
  <c r="DD35" i="41"/>
  <c r="CU36" i="41"/>
  <c r="CV36" i="41"/>
  <c r="CW36" i="41"/>
  <c r="CX36" i="41"/>
  <c r="CY36" i="41"/>
  <c r="CZ36" i="41"/>
  <c r="DA36" i="41"/>
  <c r="DB36" i="41"/>
  <c r="DC36" i="41"/>
  <c r="DD36" i="41"/>
  <c r="CU37" i="41"/>
  <c r="CV37" i="41"/>
  <c r="CW37" i="41"/>
  <c r="CX37" i="41"/>
  <c r="CY37" i="41"/>
  <c r="CZ37" i="41"/>
  <c r="DA37" i="41"/>
  <c r="DB37" i="41"/>
  <c r="DC37" i="41"/>
  <c r="DD37" i="41"/>
  <c r="CU38" i="41"/>
  <c r="CV38" i="41"/>
  <c r="CW38" i="41"/>
  <c r="CX38" i="41"/>
  <c r="CY38" i="41"/>
  <c r="CZ38" i="41"/>
  <c r="DA38" i="41"/>
  <c r="DB38" i="41"/>
  <c r="DC38" i="41"/>
  <c r="DD38" i="41"/>
  <c r="CU39" i="41"/>
  <c r="CV39" i="41"/>
  <c r="CW39" i="41"/>
  <c r="CX39" i="41"/>
  <c r="CY39" i="41"/>
  <c r="CZ39" i="41"/>
  <c r="DA39" i="41"/>
  <c r="DB39" i="41"/>
  <c r="DC39" i="41"/>
  <c r="DD39" i="41"/>
  <c r="CU40" i="41"/>
  <c r="CV40" i="41"/>
  <c r="CW40" i="41"/>
  <c r="CX40" i="41"/>
  <c r="CY40" i="41"/>
  <c r="CZ40" i="41"/>
  <c r="DA40" i="41"/>
  <c r="DB40" i="41"/>
  <c r="DC40" i="41"/>
  <c r="DD40" i="41"/>
  <c r="CU41" i="41"/>
  <c r="CV41" i="41"/>
  <c r="CW41" i="41"/>
  <c r="CX41" i="41"/>
  <c r="CY41" i="41"/>
  <c r="CZ41" i="41"/>
  <c r="DA41" i="41"/>
  <c r="DB41" i="41"/>
  <c r="DC41" i="41"/>
  <c r="DD41" i="41"/>
  <c r="CU42" i="41"/>
  <c r="CV42" i="41"/>
  <c r="CX42" i="41"/>
  <c r="CY42" i="41"/>
  <c r="CZ42" i="41"/>
  <c r="DA42" i="41"/>
  <c r="DB42" i="41"/>
  <c r="DC42" i="41"/>
  <c r="DD42" i="41"/>
  <c r="CU43" i="41"/>
  <c r="CV43" i="41"/>
  <c r="CW43" i="41"/>
  <c r="CX43" i="41"/>
  <c r="CY43" i="41"/>
  <c r="CZ43" i="41"/>
  <c r="DA43" i="41"/>
  <c r="DB43" i="41"/>
  <c r="DD43" i="41"/>
  <c r="CU44" i="41"/>
  <c r="CV44" i="41"/>
  <c r="CW44" i="41"/>
  <c r="CX44" i="41"/>
  <c r="CY44" i="41"/>
  <c r="CZ44" i="41"/>
  <c r="DA44" i="41"/>
  <c r="DB44" i="41"/>
  <c r="DC44" i="41"/>
  <c r="DD44" i="41"/>
  <c r="CU45" i="41"/>
  <c r="CV45" i="41"/>
  <c r="CW45" i="41"/>
  <c r="CX45" i="41"/>
  <c r="CY45" i="41"/>
  <c r="CZ45" i="41"/>
  <c r="DA45" i="41"/>
  <c r="DB45" i="41"/>
  <c r="DC45" i="41"/>
  <c r="DD45" i="41"/>
  <c r="DD15" i="41"/>
  <c r="DC15" i="41"/>
  <c r="DB15" i="41"/>
  <c r="DA15" i="41"/>
  <c r="CZ15" i="41"/>
  <c r="CY15" i="41"/>
  <c r="CX15" i="41"/>
  <c r="CW15" i="41"/>
  <c r="CV15" i="41"/>
  <c r="CU15" i="41"/>
  <c r="CC33" i="43"/>
  <c r="CC41" i="43" s="1"/>
  <c r="CA33" i="43"/>
  <c r="CA41" i="43" s="1"/>
  <c r="BG78" i="88"/>
  <c r="BG77" i="88"/>
  <c r="BG76" i="88"/>
  <c r="BG75" i="88"/>
  <c r="BM38" i="88"/>
  <c r="BL38" i="88"/>
  <c r="BK38" i="88"/>
  <c r="BJ38" i="88"/>
  <c r="BI38" i="88"/>
  <c r="BH38" i="88"/>
  <c r="BG38" i="88"/>
  <c r="BF38" i="88"/>
  <c r="BE38" i="88"/>
  <c r="BD38" i="88"/>
  <c r="BG79" i="92"/>
  <c r="BG78" i="92"/>
  <c r="BG77" i="92"/>
  <c r="BG76" i="92"/>
  <c r="BG79" i="90"/>
  <c r="BG78" i="90"/>
  <c r="BG77" i="90"/>
  <c r="BG76" i="90"/>
  <c r="BG79" i="85"/>
  <c r="BG78" i="85"/>
  <c r="BG77" i="85"/>
  <c r="BG76" i="85"/>
  <c r="BG79" i="91"/>
  <c r="BG78" i="91"/>
  <c r="BG77" i="91"/>
  <c r="BG76" i="91"/>
  <c r="BG79" i="89"/>
  <c r="BG78" i="89"/>
  <c r="BG77" i="89"/>
  <c r="BG76" i="89"/>
  <c r="BG79" i="87"/>
  <c r="BG78" i="87"/>
  <c r="BG77" i="87"/>
  <c r="BG76" i="87"/>
  <c r="BG79" i="86"/>
  <c r="BG78" i="86"/>
  <c r="BG77" i="86"/>
  <c r="BG76" i="86"/>
  <c r="BG79" i="84"/>
  <c r="BG78" i="84"/>
  <c r="BG77" i="84"/>
  <c r="BG76" i="84"/>
  <c r="BG79" i="83"/>
  <c r="BG78" i="83"/>
  <c r="BG77" i="83"/>
  <c r="BG76" i="83"/>
  <c r="BW32" i="43"/>
  <c r="BW38" i="43" s="1"/>
  <c r="BU31" i="43"/>
  <c r="B26" i="96" s="1"/>
  <c r="BT31" i="43"/>
  <c r="BU30" i="43"/>
  <c r="B25" i="96" s="1"/>
  <c r="BT30" i="43"/>
  <c r="BU29" i="43"/>
  <c r="B24" i="96" s="1"/>
  <c r="BT29" i="43"/>
  <c r="BU28" i="43"/>
  <c r="B23" i="96" s="1"/>
  <c r="BT28" i="43"/>
  <c r="BU27" i="43"/>
  <c r="B22" i="96" s="1"/>
  <c r="BT27" i="43"/>
  <c r="BU26" i="43"/>
  <c r="B21" i="96" s="1"/>
  <c r="BT26" i="43"/>
  <c r="BU25" i="43"/>
  <c r="B20" i="96" s="1"/>
  <c r="BT25" i="43"/>
  <c r="BU24" i="43"/>
  <c r="B19" i="96" s="1"/>
  <c r="BT24" i="43"/>
  <c r="BU23" i="43"/>
  <c r="B18" i="96" s="1"/>
  <c r="BT23" i="43"/>
  <c r="BU22" i="43"/>
  <c r="B17" i="96" s="1"/>
  <c r="BT22" i="43"/>
  <c r="BU21" i="43"/>
  <c r="B16" i="96" s="1"/>
  <c r="BT21" i="43"/>
  <c r="BU20" i="43"/>
  <c r="B15" i="96" s="1"/>
  <c r="BT20" i="43"/>
  <c r="BU19" i="43"/>
  <c r="B14" i="96" s="1"/>
  <c r="BT19" i="43"/>
  <c r="BU18" i="43"/>
  <c r="B13" i="96" s="1"/>
  <c r="BT18" i="43"/>
  <c r="BU17" i="43"/>
  <c r="B12" i="96" s="1"/>
  <c r="BT17" i="43"/>
  <c r="BU16" i="43"/>
  <c r="B11" i="96" s="1"/>
  <c r="BT16" i="43"/>
  <c r="BU15" i="43"/>
  <c r="B10" i="96" s="1"/>
  <c r="BT15" i="43"/>
  <c r="BU14" i="43"/>
  <c r="B9" i="96" s="1"/>
  <c r="BT14" i="43"/>
  <c r="BU13" i="43"/>
  <c r="B8" i="96" s="1"/>
  <c r="BT13" i="43"/>
  <c r="BU12" i="43"/>
  <c r="B7" i="96" s="1"/>
  <c r="BT12" i="43"/>
  <c r="BF9" i="43"/>
  <c r="A4" i="95" s="1"/>
  <c r="BT9" i="43"/>
  <c r="BU9" i="43" s="1"/>
  <c r="B4" i="96" s="1"/>
  <c r="BQ15" i="41"/>
  <c r="BP15" i="41"/>
  <c r="D60" i="84"/>
  <c r="D59" i="84"/>
  <c r="D59" i="85"/>
  <c r="D58" i="85"/>
  <c r="D60" i="86"/>
  <c r="D59" i="86"/>
  <c r="D60" i="87"/>
  <c r="D59" i="87"/>
  <c r="D58" i="88"/>
  <c r="D57" i="88"/>
  <c r="D60" i="89"/>
  <c r="D59" i="89"/>
  <c r="D59" i="90"/>
  <c r="D58" i="90"/>
  <c r="D60" i="91"/>
  <c r="D59" i="91"/>
  <c r="D59" i="92"/>
  <c r="D58" i="92"/>
  <c r="D60" i="93"/>
  <c r="D59" i="93"/>
  <c r="D59" i="83"/>
  <c r="D58" i="83"/>
  <c r="D65" i="41"/>
  <c r="D64" i="41"/>
  <c r="A88" i="41"/>
  <c r="BQ32" i="43"/>
  <c r="BQ38" i="43" s="1"/>
  <c r="BQ39" i="43" s="1"/>
  <c r="BO32" i="43"/>
  <c r="BO38" i="43" s="1"/>
  <c r="BO39" i="43" s="1"/>
  <c r="BM32" i="43"/>
  <c r="BM38" i="43" s="1"/>
  <c r="BK32" i="43"/>
  <c r="BK38" i="43" s="1"/>
  <c r="BI32" i="43"/>
  <c r="BI38" i="43" s="1"/>
  <c r="BI33" i="43"/>
  <c r="BI41" i="43" s="1"/>
  <c r="CU25" i="83" s="1"/>
  <c r="BK33" i="43"/>
  <c r="BK41" i="43" s="1"/>
  <c r="CV10" i="90" s="1"/>
  <c r="BM33" i="43"/>
  <c r="BM41" i="43" s="1"/>
  <c r="CW42" i="41" s="1"/>
  <c r="BO33" i="43"/>
  <c r="BO41" i="43" s="1"/>
  <c r="BO42" i="43" s="1"/>
  <c r="BQ33" i="43"/>
  <c r="BQ41" i="43" s="1"/>
  <c r="BQ42" i="43" s="1"/>
  <c r="CA32" i="43"/>
  <c r="CA38" i="43" s="1"/>
  <c r="BX32" i="43"/>
  <c r="BX38" i="43" s="1"/>
  <c r="BY32" i="43"/>
  <c r="BY38" i="43" s="1"/>
  <c r="BZ32" i="43"/>
  <c r="BZ38" i="43" s="1"/>
  <c r="CB32" i="43"/>
  <c r="CB38" i="43" s="1"/>
  <c r="CC32" i="43"/>
  <c r="CC38" i="43" s="1"/>
  <c r="CD32" i="43"/>
  <c r="CD38" i="43" s="1"/>
  <c r="CE32" i="43"/>
  <c r="CE38" i="43" s="1"/>
  <c r="BX33" i="43"/>
  <c r="BX41" i="43" s="1"/>
  <c r="BY33" i="43"/>
  <c r="BY41" i="43" s="1"/>
  <c r="BZ33" i="43"/>
  <c r="BZ41" i="43" s="1"/>
  <c r="CB33" i="43"/>
  <c r="CB41" i="43" s="1"/>
  <c r="CD33" i="43"/>
  <c r="CD41" i="43" s="1"/>
  <c r="CE33" i="43"/>
  <c r="CE41" i="43" s="1"/>
  <c r="DD12" i="87" s="1"/>
  <c r="BW33" i="43"/>
  <c r="BW41" i="43" s="1"/>
  <c r="CZ18" i="83" s="1"/>
  <c r="BJ33" i="43"/>
  <c r="BJ41" i="43" s="1"/>
  <c r="BJ42" i="43" s="1"/>
  <c r="BL33" i="43"/>
  <c r="BL41" i="43" s="1"/>
  <c r="BL42" i="43" s="1"/>
  <c r="BN33" i="43"/>
  <c r="BN41" i="43" s="1"/>
  <c r="BN42" i="43" s="1"/>
  <c r="BP33" i="43"/>
  <c r="BP41" i="43" s="1"/>
  <c r="BP42" i="43" s="1"/>
  <c r="BJ38" i="43"/>
  <c r="BJ39" i="43" s="1"/>
  <c r="BL38" i="43"/>
  <c r="BL39" i="43" s="1"/>
  <c r="BN38" i="43"/>
  <c r="BN39" i="43" s="1"/>
  <c r="BP38" i="43"/>
  <c r="BP39" i="43" s="1"/>
  <c r="AU33" i="43"/>
  <c r="AU32" i="43"/>
  <c r="BM34" i="43"/>
  <c r="BK34" i="43"/>
  <c r="BI34" i="43"/>
  <c r="BG31" i="43"/>
  <c r="B26" i="95" s="1"/>
  <c r="BF31" i="43"/>
  <c r="A26" i="95" s="1"/>
  <c r="BG30" i="43"/>
  <c r="B25" i="95" s="1"/>
  <c r="BF30" i="43"/>
  <c r="A25" i="95" s="1"/>
  <c r="BG29" i="43"/>
  <c r="B24" i="95" s="1"/>
  <c r="BF29" i="43"/>
  <c r="A24" i="95" s="1"/>
  <c r="BG28" i="43"/>
  <c r="B23" i="95" s="1"/>
  <c r="BF28" i="43"/>
  <c r="A23" i="95" s="1"/>
  <c r="BG27" i="43"/>
  <c r="B22" i="95" s="1"/>
  <c r="BF27" i="43"/>
  <c r="A22" i="95" s="1"/>
  <c r="BG26" i="43"/>
  <c r="B21" i="95" s="1"/>
  <c r="BF26" i="43"/>
  <c r="A21" i="95" s="1"/>
  <c r="BG25" i="43"/>
  <c r="B20" i="95" s="1"/>
  <c r="BF25" i="43"/>
  <c r="A20" i="95" s="1"/>
  <c r="BG24" i="43"/>
  <c r="B19" i="95" s="1"/>
  <c r="BF24" i="43"/>
  <c r="A19" i="95" s="1"/>
  <c r="BG23" i="43"/>
  <c r="B18" i="95" s="1"/>
  <c r="BF23" i="43"/>
  <c r="A18" i="95" s="1"/>
  <c r="BG22" i="43"/>
  <c r="B17" i="95" s="1"/>
  <c r="BF22" i="43"/>
  <c r="A17" i="95" s="1"/>
  <c r="BG21" i="43"/>
  <c r="B16" i="95" s="1"/>
  <c r="BF21" i="43"/>
  <c r="A16" i="95" s="1"/>
  <c r="BG20" i="43"/>
  <c r="B15" i="95" s="1"/>
  <c r="BF20" i="43"/>
  <c r="A15" i="95" s="1"/>
  <c r="BG19" i="43"/>
  <c r="B14" i="95" s="1"/>
  <c r="BF19" i="43"/>
  <c r="A14" i="95" s="1"/>
  <c r="BG18" i="43"/>
  <c r="B13" i="95" s="1"/>
  <c r="BF18" i="43"/>
  <c r="A13" i="95" s="1"/>
  <c r="BG17" i="43"/>
  <c r="B12" i="95" s="1"/>
  <c r="BF17" i="43"/>
  <c r="A12" i="95" s="1"/>
  <c r="BG16" i="43"/>
  <c r="B11" i="95" s="1"/>
  <c r="BF16" i="43"/>
  <c r="A11" i="95" s="1"/>
  <c r="BG15" i="43"/>
  <c r="B10" i="95" s="1"/>
  <c r="BF15" i="43"/>
  <c r="A10" i="95" s="1"/>
  <c r="BG14" i="43"/>
  <c r="B9" i="95" s="1"/>
  <c r="BF14" i="43"/>
  <c r="A9" i="95" s="1"/>
  <c r="BG13" i="43"/>
  <c r="B8" i="95" s="1"/>
  <c r="BF13" i="43"/>
  <c r="A8" i="95" s="1"/>
  <c r="BG12" i="43"/>
  <c r="B7" i="95" s="1"/>
  <c r="BF12" i="43"/>
  <c r="A7" i="95" s="1"/>
  <c r="BG11" i="43"/>
  <c r="B6" i="95" s="1"/>
  <c r="BF11" i="43"/>
  <c r="A6" i="95" s="1"/>
  <c r="BG9" i="43"/>
  <c r="B4" i="95" s="1"/>
  <c r="A83" i="85"/>
  <c r="A86" i="93"/>
  <c r="A85" i="93"/>
  <c r="A84" i="93"/>
  <c r="A83" i="93"/>
  <c r="A86" i="92"/>
  <c r="A85" i="92"/>
  <c r="A84" i="92"/>
  <c r="A83" i="92"/>
  <c r="A82" i="92"/>
  <c r="A87" i="91"/>
  <c r="A86" i="91"/>
  <c r="A85" i="91"/>
  <c r="A84" i="91"/>
  <c r="A83" i="91"/>
  <c r="A85" i="90"/>
  <c r="A84" i="90"/>
  <c r="A83" i="90"/>
  <c r="A82" i="90"/>
  <c r="A87" i="89"/>
  <c r="A86" i="89"/>
  <c r="A85" i="89"/>
  <c r="A84" i="89"/>
  <c r="A83" i="89"/>
  <c r="A84" i="88"/>
  <c r="A83" i="88"/>
  <c r="A82" i="88"/>
  <c r="A81" i="88"/>
  <c r="A86" i="87"/>
  <c r="A85" i="87"/>
  <c r="A84" i="87"/>
  <c r="A83" i="87"/>
  <c r="A87" i="86"/>
  <c r="A86" i="86"/>
  <c r="A85" i="86"/>
  <c r="A84" i="86"/>
  <c r="A83" i="86"/>
  <c r="A86" i="85"/>
  <c r="A85" i="85"/>
  <c r="A84" i="85"/>
  <c r="A82" i="85"/>
  <c r="A86" i="84"/>
  <c r="A85" i="84"/>
  <c r="A84" i="84"/>
  <c r="A83" i="84"/>
  <c r="A86" i="83"/>
  <c r="A85" i="83"/>
  <c r="A84" i="83"/>
  <c r="A83" i="83"/>
  <c r="A82" i="83"/>
  <c r="A92" i="41"/>
  <c r="A91" i="41"/>
  <c r="A90" i="41"/>
  <c r="A89" i="41"/>
  <c r="A7" i="86"/>
  <c r="A7" i="85"/>
  <c r="A7" i="84"/>
  <c r="A7" i="83"/>
  <c r="O31" i="82"/>
  <c r="M31" i="82"/>
  <c r="K31" i="82"/>
  <c r="I31" i="82"/>
  <c r="G31" i="82"/>
  <c r="E31" i="82"/>
  <c r="A49" i="93"/>
  <c r="A48" i="92"/>
  <c r="A49" i="91"/>
  <c r="A48" i="90"/>
  <c r="A49" i="89"/>
  <c r="A47" i="88"/>
  <c r="A49" i="87"/>
  <c r="A49" i="86"/>
  <c r="A48" i="85"/>
  <c r="A49" i="84"/>
  <c r="A54" i="41"/>
  <c r="C23" i="82"/>
  <c r="C24" i="82"/>
  <c r="C25" i="82"/>
  <c r="C26" i="82"/>
  <c r="C27" i="82"/>
  <c r="C28" i="82"/>
  <c r="C29" i="82"/>
  <c r="C30" i="82"/>
  <c r="B23" i="82"/>
  <c r="B24" i="82"/>
  <c r="B25" i="82"/>
  <c r="B26" i="82"/>
  <c r="B27" i="82"/>
  <c r="B28" i="82"/>
  <c r="B29" i="82"/>
  <c r="B30" i="82"/>
  <c r="O32" i="82"/>
  <c r="F32" i="82"/>
  <c r="G32" i="82"/>
  <c r="H32" i="82"/>
  <c r="I32" i="82"/>
  <c r="J32" i="82"/>
  <c r="K32" i="82"/>
  <c r="L32" i="82"/>
  <c r="M32" i="82"/>
  <c r="N32" i="82"/>
  <c r="E32" i="82"/>
  <c r="F31" i="82"/>
  <c r="H31" i="82"/>
  <c r="J31" i="82"/>
  <c r="L31" i="82"/>
  <c r="N31" i="82"/>
  <c r="AR25" i="43"/>
  <c r="AS25" i="43"/>
  <c r="AR26" i="43"/>
  <c r="A21" i="48" s="1"/>
  <c r="AS26" i="43"/>
  <c r="B21" i="48" s="1"/>
  <c r="AR27" i="43"/>
  <c r="A22" i="48" s="1"/>
  <c r="AS27" i="43"/>
  <c r="B22" i="48" s="1"/>
  <c r="AR28" i="43"/>
  <c r="A23" i="48" s="1"/>
  <c r="AS28" i="43"/>
  <c r="B23" i="48" s="1"/>
  <c r="AR29" i="43"/>
  <c r="A24" i="48" s="1"/>
  <c r="AS29" i="43"/>
  <c r="B24" i="48" s="1"/>
  <c r="AR30" i="43"/>
  <c r="A25" i="48" s="1"/>
  <c r="AS30" i="43"/>
  <c r="B25" i="48" s="1"/>
  <c r="AD24" i="43"/>
  <c r="AE24" i="43"/>
  <c r="AD25" i="43"/>
  <c r="AE25" i="43"/>
  <c r="AD26" i="43"/>
  <c r="A21" i="49" s="1"/>
  <c r="AE26" i="43"/>
  <c r="B21" i="49" s="1"/>
  <c r="AD27" i="43"/>
  <c r="A22" i="49" s="1"/>
  <c r="AE27" i="43"/>
  <c r="B22" i="49" s="1"/>
  <c r="AD28" i="43"/>
  <c r="A23" i="49" s="1"/>
  <c r="AE28" i="43"/>
  <c r="B23" i="49" s="1"/>
  <c r="AD29" i="43"/>
  <c r="A24" i="49" s="1"/>
  <c r="AE29" i="43"/>
  <c r="B24" i="49" s="1"/>
  <c r="AD30" i="43"/>
  <c r="A25" i="49" s="1"/>
  <c r="AE30" i="43"/>
  <c r="B25" i="49" s="1"/>
  <c r="P26" i="43"/>
  <c r="A21" i="47" s="1"/>
  <c r="Q26" i="43"/>
  <c r="B21" i="47" s="1"/>
  <c r="P27" i="43"/>
  <c r="A22" i="47" s="1"/>
  <c r="Q27" i="43"/>
  <c r="B22" i="47" s="1"/>
  <c r="P28" i="43"/>
  <c r="A23" i="47" s="1"/>
  <c r="Q28" i="43"/>
  <c r="B23" i="47" s="1"/>
  <c r="P29" i="43"/>
  <c r="A24" i="47" s="1"/>
  <c r="Q29" i="43"/>
  <c r="B24" i="47" s="1"/>
  <c r="P30" i="43"/>
  <c r="A25" i="47" s="1"/>
  <c r="Q30" i="43"/>
  <c r="B25" i="47" s="1"/>
  <c r="C26" i="43"/>
  <c r="C27" i="43"/>
  <c r="C28" i="43"/>
  <c r="C29" i="43"/>
  <c r="B26" i="43"/>
  <c r="B27" i="43"/>
  <c r="B28" i="43"/>
  <c r="B29" i="43"/>
  <c r="E34" i="43"/>
  <c r="BC33" i="43"/>
  <c r="AV33" i="43"/>
  <c r="AW33" i="43"/>
  <c r="AX33" i="43"/>
  <c r="AY33" i="43"/>
  <c r="AZ33" i="43"/>
  <c r="BA33" i="43"/>
  <c r="BB33" i="43"/>
  <c r="AO33" i="43"/>
  <c r="AH33" i="43"/>
  <c r="AI33" i="43"/>
  <c r="AJ33" i="43"/>
  <c r="AK33" i="43"/>
  <c r="AL33" i="43"/>
  <c r="AM33" i="43"/>
  <c r="AN33" i="43"/>
  <c r="AG33" i="43"/>
  <c r="AA33" i="43"/>
  <c r="T33" i="43"/>
  <c r="U33" i="43"/>
  <c r="V33" i="43"/>
  <c r="W33" i="43"/>
  <c r="X33" i="43"/>
  <c r="Y33" i="43"/>
  <c r="Z33" i="43"/>
  <c r="S33" i="43"/>
  <c r="E33" i="43"/>
  <c r="G33" i="43"/>
  <c r="M33" i="43"/>
  <c r="F33" i="43"/>
  <c r="H33" i="43"/>
  <c r="I33" i="43"/>
  <c r="J33" i="43"/>
  <c r="K33" i="43"/>
  <c r="L33" i="43"/>
  <c r="E32" i="43"/>
  <c r="E38" i="43" s="1"/>
  <c r="BC32" i="43"/>
  <c r="AV32" i="43"/>
  <c r="AW32" i="43"/>
  <c r="AX32" i="43"/>
  <c r="AY32" i="43"/>
  <c r="AZ32" i="43"/>
  <c r="BA32" i="43"/>
  <c r="BB32" i="43"/>
  <c r="AO32" i="43"/>
  <c r="AH32" i="43"/>
  <c r="AI32" i="43"/>
  <c r="AJ32" i="43"/>
  <c r="AK32" i="43"/>
  <c r="AL32" i="43"/>
  <c r="AM32" i="43"/>
  <c r="AN32" i="43"/>
  <c r="AG32" i="43"/>
  <c r="AA32" i="43"/>
  <c r="T32" i="43"/>
  <c r="U32" i="43"/>
  <c r="V32" i="43"/>
  <c r="W32" i="43"/>
  <c r="X32" i="43"/>
  <c r="Y32" i="43"/>
  <c r="Z32" i="43"/>
  <c r="S32" i="43"/>
  <c r="K32" i="43"/>
  <c r="M32" i="43"/>
  <c r="F32" i="43"/>
  <c r="G32" i="43"/>
  <c r="H32" i="43"/>
  <c r="I32" i="43"/>
  <c r="J32" i="43"/>
  <c r="L32" i="43"/>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H88" i="1"/>
  <c r="H89" i="1"/>
  <c r="H90" i="1"/>
  <c r="H91" i="1"/>
  <c r="H92" i="1"/>
  <c r="H93" i="1"/>
  <c r="H84" i="1"/>
  <c r="H85" i="1"/>
  <c r="H86" i="1"/>
  <c r="H87" i="1"/>
  <c r="H80" i="1"/>
  <c r="H81" i="1"/>
  <c r="H82" i="1"/>
  <c r="H83" i="1"/>
  <c r="H76" i="1"/>
  <c r="H77" i="1"/>
  <c r="H78" i="1"/>
  <c r="H79" i="1"/>
  <c r="H72" i="1"/>
  <c r="H73" i="1"/>
  <c r="H74" i="1"/>
  <c r="H75" i="1"/>
  <c r="H68" i="1"/>
  <c r="H69" i="1"/>
  <c r="H70" i="1"/>
  <c r="H71" i="1"/>
  <c r="H64" i="1"/>
  <c r="H65" i="1"/>
  <c r="H66" i="1"/>
  <c r="H67" i="1"/>
  <c r="H60" i="1"/>
  <c r="H61" i="1"/>
  <c r="H62" i="1"/>
  <c r="H63" i="1"/>
  <c r="H55" i="1"/>
  <c r="H56" i="1"/>
  <c r="H57" i="1"/>
  <c r="H58" i="1"/>
  <c r="H59" i="1"/>
  <c r="B79" i="1"/>
  <c r="B80" i="1"/>
  <c r="B81" i="1"/>
  <c r="B82" i="1"/>
  <c r="B83" i="1"/>
  <c r="B84" i="1"/>
  <c r="B85" i="1"/>
  <c r="B86" i="1"/>
  <c r="B87" i="1"/>
  <c r="B88" i="1"/>
  <c r="B89" i="1"/>
  <c r="B90" i="1"/>
  <c r="B91" i="1"/>
  <c r="B92" i="1"/>
  <c r="B93" i="1"/>
  <c r="B76" i="1"/>
  <c r="B77" i="1"/>
  <c r="B78" i="1"/>
  <c r="B75" i="1"/>
  <c r="B74" i="1"/>
  <c r="B71" i="1"/>
  <c r="B72" i="1"/>
  <c r="B73" i="1"/>
  <c r="B66" i="1"/>
  <c r="B67" i="1"/>
  <c r="B68" i="1"/>
  <c r="B69" i="1"/>
  <c r="B70" i="1"/>
  <c r="B60" i="1"/>
  <c r="B61" i="1"/>
  <c r="B62" i="1"/>
  <c r="B63" i="1"/>
  <c r="B64" i="1"/>
  <c r="B65" i="1"/>
  <c r="B55" i="1"/>
  <c r="B56" i="1"/>
  <c r="B57" i="1"/>
  <c r="B58" i="1"/>
  <c r="B59" i="1"/>
  <c r="L87" i="43"/>
  <c r="M87" i="43"/>
  <c r="N87" i="43"/>
  <c r="O87" i="43"/>
  <c r="P87" i="43"/>
  <c r="Q87" i="43"/>
  <c r="R87" i="43"/>
  <c r="S87" i="43"/>
  <c r="T87" i="43"/>
  <c r="U87" i="43"/>
  <c r="V87" i="43"/>
  <c r="W87" i="43"/>
  <c r="L49" i="43"/>
  <c r="M49" i="43"/>
  <c r="N49" i="43"/>
  <c r="O49" i="43"/>
  <c r="P49" i="43"/>
  <c r="Q49" i="43"/>
  <c r="R49" i="43"/>
  <c r="S49" i="43"/>
  <c r="T49" i="43"/>
  <c r="U49" i="43"/>
  <c r="V49" i="43"/>
  <c r="W49" i="43"/>
  <c r="L50" i="43"/>
  <c r="M50" i="43"/>
  <c r="N50" i="43"/>
  <c r="O50" i="43"/>
  <c r="P50" i="43"/>
  <c r="Q50" i="43"/>
  <c r="R50" i="43"/>
  <c r="S50" i="43"/>
  <c r="T50" i="43"/>
  <c r="U50" i="43"/>
  <c r="V50" i="43"/>
  <c r="W50" i="43"/>
  <c r="L51" i="43"/>
  <c r="M51" i="43"/>
  <c r="N51" i="43"/>
  <c r="O51" i="43"/>
  <c r="P51" i="43"/>
  <c r="Q51" i="43"/>
  <c r="R51" i="43"/>
  <c r="S51" i="43"/>
  <c r="T51" i="43"/>
  <c r="U51" i="43"/>
  <c r="V51" i="43"/>
  <c r="W51" i="43"/>
  <c r="L52" i="43"/>
  <c r="M52" i="43"/>
  <c r="N52" i="43"/>
  <c r="O52" i="43"/>
  <c r="P52" i="43"/>
  <c r="Q52" i="43"/>
  <c r="R52" i="43"/>
  <c r="S52" i="43"/>
  <c r="T52" i="43"/>
  <c r="U52" i="43"/>
  <c r="V52" i="43"/>
  <c r="W52" i="43"/>
  <c r="L53" i="43"/>
  <c r="M53" i="43"/>
  <c r="N53" i="43"/>
  <c r="O53" i="43"/>
  <c r="P53" i="43"/>
  <c r="Q53" i="43"/>
  <c r="R53" i="43"/>
  <c r="S53" i="43"/>
  <c r="T53" i="43"/>
  <c r="U53" i="43"/>
  <c r="V53" i="43"/>
  <c r="W53" i="43"/>
  <c r="L54" i="43"/>
  <c r="M54" i="43"/>
  <c r="N54" i="43"/>
  <c r="O54" i="43"/>
  <c r="P54" i="43"/>
  <c r="Q54" i="43"/>
  <c r="R54" i="43"/>
  <c r="S54" i="43"/>
  <c r="T54" i="43"/>
  <c r="U54" i="43"/>
  <c r="V54" i="43"/>
  <c r="W54" i="43"/>
  <c r="L55" i="43"/>
  <c r="M55" i="43"/>
  <c r="N55" i="43"/>
  <c r="O55" i="43"/>
  <c r="P55" i="43"/>
  <c r="Q55" i="43"/>
  <c r="R55" i="43"/>
  <c r="S55" i="43"/>
  <c r="T55" i="43"/>
  <c r="U55" i="43"/>
  <c r="V55" i="43"/>
  <c r="W55" i="43"/>
  <c r="L56" i="43"/>
  <c r="M56" i="43"/>
  <c r="N56" i="43"/>
  <c r="O56" i="43"/>
  <c r="P56" i="43"/>
  <c r="Q56" i="43"/>
  <c r="R56" i="43"/>
  <c r="S56" i="43"/>
  <c r="T56" i="43"/>
  <c r="U56" i="43"/>
  <c r="V56" i="43"/>
  <c r="W56" i="43"/>
  <c r="L57" i="43"/>
  <c r="M57" i="43"/>
  <c r="N57" i="43"/>
  <c r="O57" i="43"/>
  <c r="P57" i="43"/>
  <c r="Q57" i="43"/>
  <c r="R57" i="43"/>
  <c r="S57" i="43"/>
  <c r="T57" i="43"/>
  <c r="U57" i="43"/>
  <c r="V57" i="43"/>
  <c r="W57" i="43"/>
  <c r="L58" i="43"/>
  <c r="M58" i="43"/>
  <c r="N58" i="43"/>
  <c r="O58" i="43"/>
  <c r="P58" i="43"/>
  <c r="Q58" i="43"/>
  <c r="R58" i="43"/>
  <c r="S58" i="43"/>
  <c r="T58" i="43"/>
  <c r="U58" i="43"/>
  <c r="V58" i="43"/>
  <c r="W58" i="43"/>
  <c r="L59" i="43"/>
  <c r="M59" i="43"/>
  <c r="N59" i="43"/>
  <c r="O59" i="43"/>
  <c r="P59" i="43"/>
  <c r="Q59" i="43"/>
  <c r="R59" i="43"/>
  <c r="S59" i="43"/>
  <c r="T59" i="43"/>
  <c r="U59" i="43"/>
  <c r="V59" i="43"/>
  <c r="W59" i="43"/>
  <c r="L60" i="43"/>
  <c r="M60" i="43"/>
  <c r="N60" i="43"/>
  <c r="O60" i="43"/>
  <c r="P60" i="43"/>
  <c r="Q60" i="43"/>
  <c r="R60" i="43"/>
  <c r="S60" i="43"/>
  <c r="T60" i="43"/>
  <c r="U60" i="43"/>
  <c r="V60" i="43"/>
  <c r="W60" i="43"/>
  <c r="L61" i="43"/>
  <c r="M61" i="43"/>
  <c r="N61" i="43"/>
  <c r="O61" i="43"/>
  <c r="P61" i="43"/>
  <c r="Q61" i="43"/>
  <c r="R61" i="43"/>
  <c r="S61" i="43"/>
  <c r="T61" i="43"/>
  <c r="U61" i="43"/>
  <c r="V61" i="43"/>
  <c r="W61" i="43"/>
  <c r="L62" i="43"/>
  <c r="M62" i="43"/>
  <c r="N62" i="43"/>
  <c r="O62" i="43"/>
  <c r="P62" i="43"/>
  <c r="Q62" i="43"/>
  <c r="R62" i="43"/>
  <c r="S62" i="43"/>
  <c r="T62" i="43"/>
  <c r="U62" i="43"/>
  <c r="V62" i="43"/>
  <c r="W62" i="43"/>
  <c r="L63" i="43"/>
  <c r="M63" i="43"/>
  <c r="N63" i="43"/>
  <c r="O63" i="43"/>
  <c r="P63" i="43"/>
  <c r="Q63" i="43"/>
  <c r="R63" i="43"/>
  <c r="S63" i="43"/>
  <c r="T63" i="43"/>
  <c r="U63" i="43"/>
  <c r="V63" i="43"/>
  <c r="W63" i="43"/>
  <c r="L64" i="43"/>
  <c r="M64" i="43"/>
  <c r="N64" i="43"/>
  <c r="O64" i="43"/>
  <c r="P64" i="43"/>
  <c r="Q64" i="43"/>
  <c r="R64" i="43"/>
  <c r="S64" i="43"/>
  <c r="T64" i="43"/>
  <c r="U64" i="43"/>
  <c r="V64" i="43"/>
  <c r="W64" i="43"/>
  <c r="L65" i="43"/>
  <c r="M65" i="43"/>
  <c r="N65" i="43"/>
  <c r="O65" i="43"/>
  <c r="P65" i="43"/>
  <c r="Q65" i="43"/>
  <c r="R65" i="43"/>
  <c r="S65" i="43"/>
  <c r="T65" i="43"/>
  <c r="U65" i="43"/>
  <c r="V65" i="43"/>
  <c r="W65" i="43"/>
  <c r="L66" i="43"/>
  <c r="M66" i="43"/>
  <c r="N66" i="43"/>
  <c r="O66" i="43"/>
  <c r="P66" i="43"/>
  <c r="Q66" i="43"/>
  <c r="R66" i="43"/>
  <c r="S66" i="43"/>
  <c r="T66" i="43"/>
  <c r="U66" i="43"/>
  <c r="V66" i="43"/>
  <c r="W66" i="43"/>
  <c r="L67" i="43"/>
  <c r="M67" i="43"/>
  <c r="N67" i="43"/>
  <c r="O67" i="43"/>
  <c r="P67" i="43"/>
  <c r="Q67" i="43"/>
  <c r="R67" i="43"/>
  <c r="S67" i="43"/>
  <c r="T67" i="43"/>
  <c r="U67" i="43"/>
  <c r="V67" i="43"/>
  <c r="W67" i="43"/>
  <c r="L68" i="43"/>
  <c r="M68" i="43"/>
  <c r="N68" i="43"/>
  <c r="O68" i="43"/>
  <c r="P68" i="43"/>
  <c r="Q68" i="43"/>
  <c r="R68" i="43"/>
  <c r="S68" i="43"/>
  <c r="T68" i="43"/>
  <c r="U68" i="43"/>
  <c r="V68" i="43"/>
  <c r="W68" i="43"/>
  <c r="L69" i="43"/>
  <c r="M69" i="43"/>
  <c r="N69" i="43"/>
  <c r="O69" i="43"/>
  <c r="P69" i="43"/>
  <c r="Q69" i="43"/>
  <c r="R69" i="43"/>
  <c r="S69" i="43"/>
  <c r="T69" i="43"/>
  <c r="U69" i="43"/>
  <c r="V69" i="43"/>
  <c r="W69" i="43"/>
  <c r="L70" i="43"/>
  <c r="M70" i="43"/>
  <c r="N70" i="43"/>
  <c r="O70" i="43"/>
  <c r="P70" i="43"/>
  <c r="Q70" i="43"/>
  <c r="R70" i="43"/>
  <c r="S70" i="43"/>
  <c r="T70" i="43"/>
  <c r="U70" i="43"/>
  <c r="V70" i="43"/>
  <c r="W70" i="43"/>
  <c r="L71" i="43"/>
  <c r="M71" i="43"/>
  <c r="N71" i="43"/>
  <c r="O71" i="43"/>
  <c r="P71" i="43"/>
  <c r="Q71" i="43"/>
  <c r="R71" i="43"/>
  <c r="S71" i="43"/>
  <c r="T71" i="43"/>
  <c r="U71" i="43"/>
  <c r="V71" i="43"/>
  <c r="W71" i="43"/>
  <c r="L72" i="43"/>
  <c r="M72" i="43"/>
  <c r="N72" i="43"/>
  <c r="O72" i="43"/>
  <c r="P72" i="43"/>
  <c r="Q72" i="43"/>
  <c r="R72" i="43"/>
  <c r="S72" i="43"/>
  <c r="T72" i="43"/>
  <c r="U72" i="43"/>
  <c r="V72" i="43"/>
  <c r="W72" i="43"/>
  <c r="L73" i="43"/>
  <c r="M73" i="43"/>
  <c r="N73" i="43"/>
  <c r="O73" i="43"/>
  <c r="P73" i="43"/>
  <c r="Q73" i="43"/>
  <c r="R73" i="43"/>
  <c r="S73" i="43"/>
  <c r="T73" i="43"/>
  <c r="U73" i="43"/>
  <c r="V73" i="43"/>
  <c r="W73" i="43"/>
  <c r="L74" i="43"/>
  <c r="M74" i="43"/>
  <c r="N74" i="43"/>
  <c r="O74" i="43"/>
  <c r="P74" i="43"/>
  <c r="Q74" i="43"/>
  <c r="R74" i="43"/>
  <c r="S74" i="43"/>
  <c r="T74" i="43"/>
  <c r="U74" i="43"/>
  <c r="V74" i="43"/>
  <c r="W74" i="43"/>
  <c r="L75" i="43"/>
  <c r="M75" i="43"/>
  <c r="N75" i="43"/>
  <c r="O75" i="43"/>
  <c r="P75" i="43"/>
  <c r="Q75" i="43"/>
  <c r="R75" i="43"/>
  <c r="S75" i="43"/>
  <c r="T75" i="43"/>
  <c r="U75" i="43"/>
  <c r="V75" i="43"/>
  <c r="W75" i="43"/>
  <c r="L76" i="43"/>
  <c r="M76" i="43"/>
  <c r="N76" i="43"/>
  <c r="O76" i="43"/>
  <c r="P76" i="43"/>
  <c r="Q76" i="43"/>
  <c r="R76" i="43"/>
  <c r="S76" i="43"/>
  <c r="T76" i="43"/>
  <c r="U76" i="43"/>
  <c r="V76" i="43"/>
  <c r="W76" i="43"/>
  <c r="L77" i="43"/>
  <c r="M77" i="43"/>
  <c r="N77" i="43"/>
  <c r="O77" i="43"/>
  <c r="P77" i="43"/>
  <c r="Q77" i="43"/>
  <c r="R77" i="43"/>
  <c r="S77" i="43"/>
  <c r="T77" i="43"/>
  <c r="U77" i="43"/>
  <c r="V77" i="43"/>
  <c r="W77" i="43"/>
  <c r="L78" i="43"/>
  <c r="M78" i="43"/>
  <c r="N78" i="43"/>
  <c r="O78" i="43"/>
  <c r="P78" i="43"/>
  <c r="Q78" i="43"/>
  <c r="R78" i="43"/>
  <c r="S78" i="43"/>
  <c r="T78" i="43"/>
  <c r="U78" i="43"/>
  <c r="V78" i="43"/>
  <c r="W78" i="43"/>
  <c r="L79" i="43"/>
  <c r="M79" i="43"/>
  <c r="N79" i="43"/>
  <c r="O79" i="43"/>
  <c r="P79" i="43"/>
  <c r="Q79" i="43"/>
  <c r="R79" i="43"/>
  <c r="S79" i="43"/>
  <c r="T79" i="43"/>
  <c r="U79" i="43"/>
  <c r="V79" i="43"/>
  <c r="W79" i="43"/>
  <c r="L80" i="43"/>
  <c r="M80" i="43"/>
  <c r="N80" i="43"/>
  <c r="O80" i="43"/>
  <c r="P80" i="43"/>
  <c r="Q80" i="43"/>
  <c r="R80" i="43"/>
  <c r="S80" i="43"/>
  <c r="T80" i="43"/>
  <c r="U80" i="43"/>
  <c r="V80" i="43"/>
  <c r="W80" i="43"/>
  <c r="L81" i="43"/>
  <c r="M81" i="43"/>
  <c r="N81" i="43"/>
  <c r="O81" i="43"/>
  <c r="P81" i="43"/>
  <c r="Q81" i="43"/>
  <c r="R81" i="43"/>
  <c r="S81" i="43"/>
  <c r="T81" i="43"/>
  <c r="U81" i="43"/>
  <c r="V81" i="43"/>
  <c r="W81" i="43"/>
  <c r="L82" i="43"/>
  <c r="M82" i="43"/>
  <c r="N82" i="43"/>
  <c r="O82" i="43"/>
  <c r="P82" i="43"/>
  <c r="Q82" i="43"/>
  <c r="R82" i="43"/>
  <c r="S82" i="43"/>
  <c r="T82" i="43"/>
  <c r="U82" i="43"/>
  <c r="V82" i="43"/>
  <c r="W82" i="43"/>
  <c r="L83" i="43"/>
  <c r="M83" i="43"/>
  <c r="N83" i="43"/>
  <c r="O83" i="43"/>
  <c r="P83" i="43"/>
  <c r="Q83" i="43"/>
  <c r="R83" i="43"/>
  <c r="S83" i="43"/>
  <c r="T83" i="43"/>
  <c r="U83" i="43"/>
  <c r="V83" i="43"/>
  <c r="W83" i="43"/>
  <c r="L84" i="43"/>
  <c r="M84" i="43"/>
  <c r="N84" i="43"/>
  <c r="O84" i="43"/>
  <c r="P84" i="43"/>
  <c r="Q84" i="43"/>
  <c r="R84" i="43"/>
  <c r="S84" i="43"/>
  <c r="T84" i="43"/>
  <c r="U84" i="43"/>
  <c r="V84" i="43"/>
  <c r="W84" i="43"/>
  <c r="L85" i="43"/>
  <c r="M85" i="43"/>
  <c r="N85" i="43"/>
  <c r="O85" i="43"/>
  <c r="P85" i="43"/>
  <c r="Q85" i="43"/>
  <c r="R85" i="43"/>
  <c r="S85" i="43"/>
  <c r="T85" i="43"/>
  <c r="U85" i="43"/>
  <c r="V85" i="43"/>
  <c r="W85" i="43"/>
  <c r="L86" i="43"/>
  <c r="M86" i="43"/>
  <c r="N86" i="43"/>
  <c r="O86" i="43"/>
  <c r="P86" i="43"/>
  <c r="Q86" i="43"/>
  <c r="R86" i="43"/>
  <c r="S86" i="43"/>
  <c r="T86" i="43"/>
  <c r="U86" i="43"/>
  <c r="V86" i="43"/>
  <c r="W86" i="43"/>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G4" i="48"/>
  <c r="F4" i="48"/>
  <c r="E4" i="48"/>
  <c r="D4" i="48"/>
  <c r="C4" i="48"/>
  <c r="F2" i="48"/>
  <c r="D2" i="48"/>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G4" i="49"/>
  <c r="F4" i="49"/>
  <c r="E4" i="49"/>
  <c r="D4" i="49"/>
  <c r="C4" i="49"/>
  <c r="F2" i="49"/>
  <c r="D2" i="49"/>
  <c r="F2" i="46"/>
  <c r="G5" i="47"/>
  <c r="G6" i="47"/>
  <c r="G7" i="47"/>
  <c r="G8" i="47"/>
  <c r="G9" i="47"/>
  <c r="G10" i="47"/>
  <c r="G11" i="47"/>
  <c r="G12" i="47"/>
  <c r="G13" i="47"/>
  <c r="G14" i="47"/>
  <c r="G15" i="47"/>
  <c r="G16" i="47"/>
  <c r="G17" i="47"/>
  <c r="G18" i="47"/>
  <c r="G19" i="47"/>
  <c r="G20" i="47"/>
  <c r="G4" i="47"/>
  <c r="F5" i="47"/>
  <c r="F6" i="47"/>
  <c r="F7" i="47"/>
  <c r="F8" i="47"/>
  <c r="F9" i="47"/>
  <c r="F10" i="47"/>
  <c r="F11" i="47"/>
  <c r="F12" i="47"/>
  <c r="F13" i="47"/>
  <c r="F14" i="47"/>
  <c r="F15" i="47"/>
  <c r="F16" i="47"/>
  <c r="F17" i="47"/>
  <c r="F18" i="47"/>
  <c r="F19" i="47"/>
  <c r="F20" i="47"/>
  <c r="F4" i="47"/>
  <c r="E5" i="47"/>
  <c r="E6" i="47"/>
  <c r="E7" i="47"/>
  <c r="E8" i="47"/>
  <c r="E9" i="47"/>
  <c r="E10" i="47"/>
  <c r="E11" i="47"/>
  <c r="E12" i="47"/>
  <c r="E13" i="47"/>
  <c r="E14" i="47"/>
  <c r="E15" i="47"/>
  <c r="E16" i="47"/>
  <c r="E17" i="47"/>
  <c r="E18" i="47"/>
  <c r="E19" i="47"/>
  <c r="E20" i="47"/>
  <c r="E4" i="47"/>
  <c r="D5" i="47"/>
  <c r="D6" i="47"/>
  <c r="D7" i="47"/>
  <c r="D8" i="47"/>
  <c r="D9" i="47"/>
  <c r="D10" i="47"/>
  <c r="D11" i="47"/>
  <c r="D12" i="47"/>
  <c r="D13" i="47"/>
  <c r="D14" i="47"/>
  <c r="D15" i="47"/>
  <c r="D16" i="47"/>
  <c r="D17" i="47"/>
  <c r="D18" i="47"/>
  <c r="D19" i="47"/>
  <c r="D20" i="47"/>
  <c r="D4" i="47"/>
  <c r="C5" i="47"/>
  <c r="C6" i="47"/>
  <c r="C7" i="47"/>
  <c r="C8" i="47"/>
  <c r="C9" i="47"/>
  <c r="C10" i="47"/>
  <c r="C11" i="47"/>
  <c r="C12" i="47"/>
  <c r="C13" i="47"/>
  <c r="C14" i="47"/>
  <c r="C15" i="47"/>
  <c r="C16" i="47"/>
  <c r="C17" i="47"/>
  <c r="C18" i="47"/>
  <c r="C19" i="47"/>
  <c r="C20" i="47"/>
  <c r="C4" i="47"/>
  <c r="F2" i="47"/>
  <c r="D2" i="47"/>
  <c r="BF10" i="43" l="1"/>
  <c r="BT10" i="43"/>
  <c r="BU10" i="43" s="1"/>
  <c r="CW27" i="83"/>
  <c r="CY29" i="83"/>
  <c r="CV26" i="83"/>
  <c r="DD22" i="83"/>
  <c r="CX28" i="83"/>
  <c r="DD11" i="91"/>
  <c r="DC19" i="90"/>
  <c r="DC43" i="41"/>
  <c r="DC29" i="89"/>
  <c r="DC24" i="91"/>
  <c r="DC21" i="83"/>
  <c r="DB20" i="86"/>
  <c r="DB20" i="83"/>
  <c r="DB11" i="90"/>
  <c r="DA13" i="88"/>
  <c r="DA22" i="91"/>
  <c r="DA14" i="85"/>
  <c r="DA13" i="89"/>
  <c r="DA19" i="83"/>
  <c r="DA12" i="86"/>
  <c r="DA17" i="90"/>
  <c r="DA27" i="89"/>
  <c r="DA12" i="83"/>
  <c r="CY25" i="91"/>
  <c r="CY20" i="90"/>
  <c r="CY30" i="89"/>
  <c r="CX11" i="87"/>
  <c r="CX10" i="91"/>
  <c r="CW18" i="90"/>
  <c r="CW28" i="89"/>
  <c r="CW23" i="91"/>
  <c r="CU12" i="89"/>
  <c r="CU16" i="90"/>
  <c r="CU13" i="85"/>
  <c r="CU12" i="88"/>
  <c r="CU26" i="89"/>
  <c r="CU11" i="86"/>
  <c r="CU11" i="83"/>
  <c r="CU21" i="91"/>
  <c r="E39" i="43"/>
  <c r="A87" i="90"/>
  <c r="A88" i="93"/>
  <c r="A88" i="91"/>
  <c r="BI39" i="43"/>
  <c r="A86" i="88"/>
  <c r="A87" i="92"/>
  <c r="A88" i="89"/>
  <c r="A88" i="87"/>
  <c r="A88" i="86"/>
  <c r="A87" i="83"/>
  <c r="A93" i="41"/>
  <c r="BK42" i="43"/>
  <c r="BI42" i="43"/>
  <c r="BK39" i="43"/>
  <c r="BM39" i="43"/>
  <c r="BM42" i="43"/>
  <c r="R59" i="41"/>
  <c r="Q59" i="41"/>
  <c r="P59" i="41"/>
  <c r="L59" i="41"/>
  <c r="J59" i="41"/>
  <c r="L55" i="83"/>
  <c r="Q55" i="83"/>
  <c r="R55" i="83"/>
  <c r="P55" i="83"/>
  <c r="R55" i="84"/>
  <c r="Q55" i="84"/>
  <c r="P55" i="84"/>
  <c r="R55" i="85"/>
  <c r="Q55" i="85"/>
  <c r="P55" i="85"/>
  <c r="P55" i="86"/>
  <c r="Q55" i="86"/>
  <c r="R55" i="86"/>
  <c r="R55" i="87"/>
  <c r="Q55" i="87"/>
  <c r="P55" i="87"/>
  <c r="R55" i="88"/>
  <c r="Q55" i="88"/>
  <c r="P55" i="88"/>
  <c r="Q55" i="89"/>
  <c r="R55" i="89"/>
  <c r="P55" i="89"/>
  <c r="R54" i="90"/>
  <c r="Q54" i="90"/>
  <c r="P54" i="90"/>
  <c r="R55" i="91"/>
  <c r="Q55" i="91"/>
  <c r="P55" i="91"/>
  <c r="R55" i="92"/>
  <c r="Q55" i="92"/>
  <c r="P55" i="92"/>
  <c r="R55" i="93"/>
  <c r="Q55" i="93"/>
  <c r="P55" i="93"/>
  <c r="L55" i="85"/>
  <c r="L55" i="92"/>
  <c r="L55" i="87"/>
  <c r="L55" i="86"/>
  <c r="L55" i="84"/>
  <c r="L55" i="93"/>
  <c r="L55" i="91"/>
  <c r="L54" i="90"/>
  <c r="L55" i="88"/>
  <c r="L55" i="89"/>
  <c r="J55" i="88"/>
  <c r="CT40" i="92"/>
  <c r="CS40" i="92"/>
  <c r="CR40" i="92"/>
  <c r="CQ40" i="92"/>
  <c r="CP40" i="92"/>
  <c r="CO40" i="92"/>
  <c r="CN40" i="92"/>
  <c r="CM40" i="92"/>
  <c r="CL40" i="92"/>
  <c r="CK40" i="92"/>
  <c r="CJ40" i="92"/>
  <c r="CI40" i="92"/>
  <c r="CH40" i="92"/>
  <c r="CG40" i="92"/>
  <c r="CF40" i="92"/>
  <c r="CE40" i="92"/>
  <c r="CD40" i="92"/>
  <c r="CC40" i="92"/>
  <c r="CB40" i="92"/>
  <c r="CA40" i="92"/>
  <c r="CT40" i="90"/>
  <c r="CS40" i="90"/>
  <c r="CR40" i="90"/>
  <c r="CQ40" i="90"/>
  <c r="CP40" i="90"/>
  <c r="CO40" i="90"/>
  <c r="CN40" i="90"/>
  <c r="CM40" i="90"/>
  <c r="CL40" i="90"/>
  <c r="CK40" i="90"/>
  <c r="CJ40" i="90"/>
  <c r="CI40" i="90"/>
  <c r="CH40" i="90"/>
  <c r="CG40" i="90"/>
  <c r="CF40" i="90"/>
  <c r="CE40" i="90"/>
  <c r="CD40" i="90"/>
  <c r="CC40" i="90"/>
  <c r="CB40" i="90"/>
  <c r="CA40" i="90"/>
  <c r="CT40" i="88"/>
  <c r="CS40" i="88"/>
  <c r="CR40" i="88"/>
  <c r="CQ40" i="88"/>
  <c r="CP40" i="88"/>
  <c r="CO40" i="88"/>
  <c r="CN40" i="88"/>
  <c r="CM40" i="88"/>
  <c r="CL40" i="88"/>
  <c r="CK40" i="88"/>
  <c r="CJ40" i="88"/>
  <c r="CI40" i="88"/>
  <c r="CH40" i="88"/>
  <c r="CG40" i="88"/>
  <c r="CF40" i="88"/>
  <c r="CE40" i="88"/>
  <c r="CD40" i="88"/>
  <c r="CC40" i="88"/>
  <c r="CB40" i="88"/>
  <c r="CA40" i="88"/>
  <c r="CT39" i="88"/>
  <c r="CS39" i="88"/>
  <c r="CR39" i="88"/>
  <c r="CQ39" i="88"/>
  <c r="CP39" i="88"/>
  <c r="CO39" i="88"/>
  <c r="CN39" i="88"/>
  <c r="CM39" i="88"/>
  <c r="CL39" i="88"/>
  <c r="CK39" i="88"/>
  <c r="CJ39" i="88"/>
  <c r="CI39" i="88"/>
  <c r="CH39" i="88"/>
  <c r="CG39" i="88"/>
  <c r="CF39" i="88"/>
  <c r="CE39" i="88"/>
  <c r="CD39" i="88"/>
  <c r="CC39" i="88"/>
  <c r="CB39" i="88"/>
  <c r="CA39" i="88"/>
  <c r="CT40" i="85"/>
  <c r="CS40" i="85"/>
  <c r="CR40" i="85"/>
  <c r="CQ40" i="85"/>
  <c r="CP40" i="85"/>
  <c r="CO40" i="85"/>
  <c r="CN40" i="85"/>
  <c r="CM40" i="85"/>
  <c r="CL40" i="85"/>
  <c r="CK40" i="85"/>
  <c r="CJ40" i="85"/>
  <c r="CI40" i="85"/>
  <c r="CH40" i="85"/>
  <c r="CG40" i="85"/>
  <c r="CF40" i="85"/>
  <c r="CE40" i="85"/>
  <c r="CD40" i="85"/>
  <c r="CC40" i="85"/>
  <c r="CB40" i="85"/>
  <c r="CA40" i="85"/>
  <c r="BC40" i="88"/>
  <c r="BB40" i="88"/>
  <c r="BA40" i="88"/>
  <c r="AZ40" i="88"/>
  <c r="AY40" i="88"/>
  <c r="AX40" i="88"/>
  <c r="AW40" i="88"/>
  <c r="AV40" i="88"/>
  <c r="AU40" i="88"/>
  <c r="AT40" i="88"/>
  <c r="AS40" i="88"/>
  <c r="AR40" i="88"/>
  <c r="AQ40" i="88"/>
  <c r="AP40" i="88"/>
  <c r="AO40" i="88"/>
  <c r="AN40" i="88"/>
  <c r="AM40" i="88"/>
  <c r="AL40" i="88"/>
  <c r="AK40" i="88"/>
  <c r="AJ40" i="88"/>
  <c r="CT40" i="83"/>
  <c r="CS40" i="83"/>
  <c r="CR40" i="83"/>
  <c r="CQ40" i="83"/>
  <c r="CP40" i="83"/>
  <c r="CO40" i="83"/>
  <c r="CN40" i="83"/>
  <c r="CM40" i="83"/>
  <c r="CL40" i="83"/>
  <c r="CK40" i="83"/>
  <c r="CJ40" i="83"/>
  <c r="CI40" i="83"/>
  <c r="CH40" i="83"/>
  <c r="CG40" i="83"/>
  <c r="CF40" i="83"/>
  <c r="CE40" i="83"/>
  <c r="CD40" i="83"/>
  <c r="CC40" i="83"/>
  <c r="CB40" i="83"/>
  <c r="CA40" i="83"/>
  <c r="BC41" i="43"/>
  <c r="BC42" i="43" s="1"/>
  <c r="BC38" i="43"/>
  <c r="BC39" i="43" s="1"/>
  <c r="BA41" i="43"/>
  <c r="BA42" i="43" s="1"/>
  <c r="BA38" i="43"/>
  <c r="AY41" i="43"/>
  <c r="AY38" i="43"/>
  <c r="AW41" i="43"/>
  <c r="AW38" i="43"/>
  <c r="AU41" i="43"/>
  <c r="AU38" i="43"/>
  <c r="AK41" i="43"/>
  <c r="AM41" i="43"/>
  <c r="AM42" i="43" s="1"/>
  <c r="AO41" i="43"/>
  <c r="AO42" i="43" s="1"/>
  <c r="AO38" i="43"/>
  <c r="AO39" i="43" s="1"/>
  <c r="AM38" i="43"/>
  <c r="AM39" i="43" s="1"/>
  <c r="AK38" i="43"/>
  <c r="AI41" i="43"/>
  <c r="AG41" i="43"/>
  <c r="Y41" i="43"/>
  <c r="Y42" i="43" s="1"/>
  <c r="W38" i="43"/>
  <c r="Y38" i="43"/>
  <c r="Y39" i="43" s="1"/>
  <c r="AA41" i="43"/>
  <c r="AA42" i="43" s="1"/>
  <c r="AA38" i="43"/>
  <c r="AA39" i="43" s="1"/>
  <c r="W41" i="43"/>
  <c r="U41" i="43"/>
  <c r="U38" i="43"/>
  <c r="S41" i="43"/>
  <c r="S38" i="43"/>
  <c r="BB41" i="43"/>
  <c r="BB42" i="43" s="1"/>
  <c r="AZ41" i="43"/>
  <c r="AZ42" i="43" s="1"/>
  <c r="AX41" i="43"/>
  <c r="AX42" i="43" s="1"/>
  <c r="AV41" i="43"/>
  <c r="AV42" i="43" s="1"/>
  <c r="BB38" i="43"/>
  <c r="BB39" i="43" s="1"/>
  <c r="AZ38" i="43"/>
  <c r="AZ39" i="43" s="1"/>
  <c r="AX38" i="43"/>
  <c r="AX39" i="43" s="1"/>
  <c r="AV38" i="43"/>
  <c r="AV39" i="43" s="1"/>
  <c r="AY34" i="43"/>
  <c r="AW34" i="43"/>
  <c r="AU34" i="43"/>
  <c r="AS31" i="43"/>
  <c r="B26" i="48" s="1"/>
  <c r="AR31" i="43"/>
  <c r="A26" i="48" s="1"/>
  <c r="B20" i="48"/>
  <c r="A20" i="48"/>
  <c r="AS24" i="43"/>
  <c r="B19" i="48" s="1"/>
  <c r="AR24" i="43"/>
  <c r="A19" i="48" s="1"/>
  <c r="AS23" i="43"/>
  <c r="B18" i="48" s="1"/>
  <c r="AR23" i="43"/>
  <c r="A18" i="48" s="1"/>
  <c r="AS22" i="43"/>
  <c r="B17" i="48" s="1"/>
  <c r="AR22" i="43"/>
  <c r="A17" i="48" s="1"/>
  <c r="AS21" i="43"/>
  <c r="B16" i="48" s="1"/>
  <c r="AR21" i="43"/>
  <c r="A16" i="48" s="1"/>
  <c r="AS20" i="43"/>
  <c r="B15" i="48" s="1"/>
  <c r="AR20" i="43"/>
  <c r="A15" i="48" s="1"/>
  <c r="AS19" i="43"/>
  <c r="B14" i="48" s="1"/>
  <c r="AR19" i="43"/>
  <c r="A14" i="48" s="1"/>
  <c r="AS18" i="43"/>
  <c r="B13" i="48" s="1"/>
  <c r="AR18" i="43"/>
  <c r="A13" i="48" s="1"/>
  <c r="AR9" i="43"/>
  <c r="AN41" i="43"/>
  <c r="AN42" i="43" s="1"/>
  <c r="AL41" i="43"/>
  <c r="AL42" i="43" s="1"/>
  <c r="AJ41" i="43"/>
  <c r="AJ42" i="43" s="1"/>
  <c r="AH41" i="43"/>
  <c r="AH42" i="43" s="1"/>
  <c r="AN38" i="43"/>
  <c r="AN39" i="43" s="1"/>
  <c r="AL38" i="43"/>
  <c r="AL39" i="43" s="1"/>
  <c r="AJ38" i="43"/>
  <c r="AJ39" i="43" s="1"/>
  <c r="AH38" i="43"/>
  <c r="AH39" i="43" s="1"/>
  <c r="AK34" i="43"/>
  <c r="AI34" i="43"/>
  <c r="AG34" i="43"/>
  <c r="AE31" i="43"/>
  <c r="B26" i="49" s="1"/>
  <c r="AD31" i="43"/>
  <c r="A26" i="49" s="1"/>
  <c r="B20" i="49"/>
  <c r="A20" i="49"/>
  <c r="B19" i="49"/>
  <c r="A19" i="49"/>
  <c r="AE23" i="43"/>
  <c r="B18" i="49" s="1"/>
  <c r="AD23" i="43"/>
  <c r="A18" i="49" s="1"/>
  <c r="AE22" i="43"/>
  <c r="B17" i="49" s="1"/>
  <c r="AD22" i="43"/>
  <c r="A17" i="49" s="1"/>
  <c r="AE21" i="43"/>
  <c r="B16" i="49" s="1"/>
  <c r="AD21" i="43"/>
  <c r="A16" i="49" s="1"/>
  <c r="AE20" i="43"/>
  <c r="B15" i="49" s="1"/>
  <c r="AD20" i="43"/>
  <c r="A15" i="49" s="1"/>
  <c r="AE19" i="43"/>
  <c r="B14" i="49" s="1"/>
  <c r="AD19" i="43"/>
  <c r="A14" i="49" s="1"/>
  <c r="AE18" i="43"/>
  <c r="B13" i="49" s="1"/>
  <c r="AD18" i="43"/>
  <c r="A13" i="49" s="1"/>
  <c r="AD9" i="43"/>
  <c r="Z41" i="43"/>
  <c r="Z42" i="43" s="1"/>
  <c r="X41" i="43"/>
  <c r="X42" i="43" s="1"/>
  <c r="V41" i="43"/>
  <c r="V42" i="43" s="1"/>
  <c r="T41" i="43"/>
  <c r="T42" i="43" s="1"/>
  <c r="Z38" i="43"/>
  <c r="Z39" i="43" s="1"/>
  <c r="X38" i="43"/>
  <c r="X39" i="43" s="1"/>
  <c r="V38" i="43"/>
  <c r="V39" i="43" s="1"/>
  <c r="T38" i="43"/>
  <c r="T39" i="43" s="1"/>
  <c r="W34" i="43"/>
  <c r="U34" i="43"/>
  <c r="S34" i="43"/>
  <c r="Q31" i="43"/>
  <c r="B26" i="47" s="1"/>
  <c r="P31" i="43"/>
  <c r="A26" i="47" s="1"/>
  <c r="Q25" i="43"/>
  <c r="B20" i="47" s="1"/>
  <c r="P25" i="43"/>
  <c r="A20" i="47" s="1"/>
  <c r="Q24" i="43"/>
  <c r="B19" i="47" s="1"/>
  <c r="P24" i="43"/>
  <c r="A19" i="47" s="1"/>
  <c r="Q23" i="43"/>
  <c r="B18" i="47" s="1"/>
  <c r="P23" i="43"/>
  <c r="A18" i="47" s="1"/>
  <c r="Q22" i="43"/>
  <c r="B17" i="47" s="1"/>
  <c r="P22" i="43"/>
  <c r="A17" i="47" s="1"/>
  <c r="Q21" i="43"/>
  <c r="B16" i="47" s="1"/>
  <c r="P21" i="43"/>
  <c r="A16" i="47" s="1"/>
  <c r="Q20" i="43"/>
  <c r="B15" i="47" s="1"/>
  <c r="P20" i="43"/>
  <c r="A15" i="47" s="1"/>
  <c r="Q19" i="43"/>
  <c r="B14" i="47" s="1"/>
  <c r="P19" i="43"/>
  <c r="A14" i="47" s="1"/>
  <c r="Q18" i="43"/>
  <c r="B13" i="47" s="1"/>
  <c r="P18" i="43"/>
  <c r="A13" i="47" s="1"/>
  <c r="P9" i="43"/>
  <c r="K41" i="43"/>
  <c r="M38" i="43"/>
  <c r="K38" i="43"/>
  <c r="K39" i="43" s="1"/>
  <c r="I38" i="43"/>
  <c r="BQ11" i="93"/>
  <c r="BQ12" i="93"/>
  <c r="BQ13" i="93"/>
  <c r="BQ14" i="93"/>
  <c r="BQ15" i="93"/>
  <c r="BQ16" i="93"/>
  <c r="BQ17" i="93"/>
  <c r="BQ18" i="93"/>
  <c r="BQ19" i="93"/>
  <c r="BQ20" i="93"/>
  <c r="BQ21" i="93"/>
  <c r="BQ22" i="93"/>
  <c r="BQ23" i="93"/>
  <c r="BQ24" i="93"/>
  <c r="BQ25" i="93"/>
  <c r="BQ26" i="93"/>
  <c r="BQ27" i="93"/>
  <c r="BQ28" i="93"/>
  <c r="BQ29" i="93"/>
  <c r="BQ30" i="93"/>
  <c r="BQ31" i="93"/>
  <c r="BQ32" i="93"/>
  <c r="BQ33" i="93"/>
  <c r="BQ34" i="93"/>
  <c r="BQ35" i="93"/>
  <c r="BQ36" i="93"/>
  <c r="BQ37" i="93"/>
  <c r="BQ38" i="93"/>
  <c r="BQ39" i="93"/>
  <c r="BQ40" i="93"/>
  <c r="BQ10" i="93"/>
  <c r="Y11" i="93"/>
  <c r="Y12" i="93"/>
  <c r="Y13" i="93"/>
  <c r="Y14" i="93"/>
  <c r="Y15" i="93"/>
  <c r="Y16" i="93"/>
  <c r="Y17" i="93"/>
  <c r="Y18" i="93"/>
  <c r="Y19" i="93"/>
  <c r="Y20" i="93"/>
  <c r="Y21" i="93"/>
  <c r="Y22" i="93"/>
  <c r="Y23" i="93"/>
  <c r="Y24" i="93"/>
  <c r="Y25" i="93"/>
  <c r="Y26" i="93"/>
  <c r="Y27" i="93"/>
  <c r="Y28" i="93"/>
  <c r="Y29" i="93"/>
  <c r="Y30" i="93"/>
  <c r="Y31" i="93"/>
  <c r="Y32" i="93"/>
  <c r="Y33" i="93"/>
  <c r="Y34" i="93"/>
  <c r="Y35" i="93"/>
  <c r="Y36" i="93"/>
  <c r="Y37" i="93"/>
  <c r="Y38" i="93"/>
  <c r="Y39" i="93"/>
  <c r="Y40" i="93"/>
  <c r="Y10" i="93"/>
  <c r="BQ11" i="92"/>
  <c r="BQ12" i="92"/>
  <c r="BQ13" i="92"/>
  <c r="BQ14" i="92"/>
  <c r="BQ15" i="92"/>
  <c r="BQ16" i="92"/>
  <c r="BQ17" i="92"/>
  <c r="BQ18" i="92"/>
  <c r="BQ19" i="92"/>
  <c r="BQ20" i="92"/>
  <c r="BQ21" i="92"/>
  <c r="BQ22" i="92"/>
  <c r="BQ23" i="92"/>
  <c r="BQ24" i="92"/>
  <c r="BQ25" i="92"/>
  <c r="BQ26" i="92"/>
  <c r="BQ27" i="92"/>
  <c r="BQ28" i="92"/>
  <c r="BQ29" i="92"/>
  <c r="BQ30" i="92"/>
  <c r="BQ31" i="92"/>
  <c r="BQ32" i="92"/>
  <c r="BQ33" i="92"/>
  <c r="BQ34" i="92"/>
  <c r="BQ35" i="92"/>
  <c r="BQ36" i="92"/>
  <c r="BQ37" i="92"/>
  <c r="BQ38" i="92"/>
  <c r="BQ39" i="92"/>
  <c r="BQ10" i="92"/>
  <c r="Y11" i="92"/>
  <c r="Y12" i="92"/>
  <c r="Y13" i="92"/>
  <c r="Y14" i="92"/>
  <c r="Y15" i="92"/>
  <c r="Y16" i="92"/>
  <c r="Y17" i="92"/>
  <c r="Y18" i="92"/>
  <c r="Y19" i="92"/>
  <c r="Y20" i="92"/>
  <c r="Y21" i="92"/>
  <c r="Y22" i="92"/>
  <c r="Y23" i="92"/>
  <c r="Y24" i="92"/>
  <c r="Y25" i="92"/>
  <c r="Y26" i="92"/>
  <c r="Y27" i="92"/>
  <c r="Y28" i="92"/>
  <c r="Y29" i="92"/>
  <c r="Y30" i="92"/>
  <c r="Y31" i="92"/>
  <c r="Y32" i="92"/>
  <c r="Y33" i="92"/>
  <c r="Y34" i="92"/>
  <c r="Y35" i="92"/>
  <c r="Y36" i="92"/>
  <c r="Y37" i="92"/>
  <c r="Y38" i="92"/>
  <c r="Y39" i="92"/>
  <c r="Y10" i="92"/>
  <c r="BQ11" i="91"/>
  <c r="BQ12" i="91"/>
  <c r="BQ13" i="91"/>
  <c r="BQ14" i="91"/>
  <c r="BQ15" i="91"/>
  <c r="BQ16" i="91"/>
  <c r="BQ17" i="91"/>
  <c r="BQ18" i="91"/>
  <c r="BQ19" i="91"/>
  <c r="BQ20" i="91"/>
  <c r="BQ21" i="91"/>
  <c r="BQ22" i="91"/>
  <c r="BQ23" i="91"/>
  <c r="BQ24" i="91"/>
  <c r="BQ25" i="91"/>
  <c r="BQ26" i="91"/>
  <c r="BQ27" i="91"/>
  <c r="BQ28" i="91"/>
  <c r="BQ29" i="91"/>
  <c r="BQ30" i="91"/>
  <c r="BQ31" i="91"/>
  <c r="BQ32" i="91"/>
  <c r="BQ33" i="91"/>
  <c r="BQ34" i="91"/>
  <c r="BQ35" i="91"/>
  <c r="BQ36" i="91"/>
  <c r="BQ37" i="91"/>
  <c r="BQ38" i="91"/>
  <c r="BQ39" i="91"/>
  <c r="BQ40" i="91"/>
  <c r="BQ10" i="91"/>
  <c r="Y11" i="91"/>
  <c r="Y12" i="91"/>
  <c r="Y13" i="91"/>
  <c r="Y14" i="91"/>
  <c r="Y15" i="91"/>
  <c r="Y16" i="91"/>
  <c r="Y17" i="91"/>
  <c r="Y18" i="91"/>
  <c r="Y19" i="91"/>
  <c r="Y20" i="91"/>
  <c r="Y21" i="91"/>
  <c r="Y22" i="91"/>
  <c r="Y23" i="91"/>
  <c r="Y24" i="91"/>
  <c r="Y25" i="91"/>
  <c r="Y26" i="91"/>
  <c r="Y27" i="91"/>
  <c r="Y28" i="91"/>
  <c r="Y29" i="91"/>
  <c r="Y30" i="91"/>
  <c r="Y31" i="91"/>
  <c r="Y32" i="91"/>
  <c r="Y33" i="91"/>
  <c r="Y34" i="91"/>
  <c r="Y35" i="91"/>
  <c r="Y36" i="91"/>
  <c r="Y37" i="91"/>
  <c r="Y38" i="91"/>
  <c r="Y39" i="91"/>
  <c r="Y40" i="91"/>
  <c r="Y10" i="91"/>
  <c r="BQ11" i="90"/>
  <c r="BQ12" i="90"/>
  <c r="BQ13" i="90"/>
  <c r="BQ14" i="90"/>
  <c r="BQ15" i="90"/>
  <c r="BQ16" i="90"/>
  <c r="BQ17" i="90"/>
  <c r="BQ18" i="90"/>
  <c r="BQ19" i="90"/>
  <c r="BQ20" i="90"/>
  <c r="BQ21" i="90"/>
  <c r="BQ22" i="90"/>
  <c r="BQ23" i="90"/>
  <c r="BQ24" i="90"/>
  <c r="BQ25" i="90"/>
  <c r="BQ26" i="90"/>
  <c r="BQ27" i="90"/>
  <c r="BQ28" i="90"/>
  <c r="BQ29" i="90"/>
  <c r="BQ30" i="90"/>
  <c r="BQ31" i="90"/>
  <c r="BQ32" i="90"/>
  <c r="BQ33" i="90"/>
  <c r="BQ34" i="90"/>
  <c r="BQ35" i="90"/>
  <c r="BQ36" i="90"/>
  <c r="BQ37" i="90"/>
  <c r="BQ38" i="90"/>
  <c r="BQ39" i="90"/>
  <c r="BQ10" i="90"/>
  <c r="Y11" i="90"/>
  <c r="Y12" i="90"/>
  <c r="Y13" i="90"/>
  <c r="Y14" i="90"/>
  <c r="Y15" i="90"/>
  <c r="Y16" i="90"/>
  <c r="Y17" i="90"/>
  <c r="Y18" i="90"/>
  <c r="Y19" i="90"/>
  <c r="Y20" i="90"/>
  <c r="Y21" i="90"/>
  <c r="Y22" i="90"/>
  <c r="Y23" i="90"/>
  <c r="Y24" i="90"/>
  <c r="Y25" i="90"/>
  <c r="Y26" i="90"/>
  <c r="Y27" i="90"/>
  <c r="Y28" i="90"/>
  <c r="Y29" i="90"/>
  <c r="Y30" i="90"/>
  <c r="Y31" i="90"/>
  <c r="Y32" i="90"/>
  <c r="Y33" i="90"/>
  <c r="Y34" i="90"/>
  <c r="Y35" i="90"/>
  <c r="Y36" i="90"/>
  <c r="Y37" i="90"/>
  <c r="Y38" i="90"/>
  <c r="Y39" i="90"/>
  <c r="Y10" i="90"/>
  <c r="BQ11" i="89"/>
  <c r="BQ12" i="89"/>
  <c r="BQ13" i="89"/>
  <c r="BQ14" i="89"/>
  <c r="BQ15" i="89"/>
  <c r="BQ16" i="89"/>
  <c r="BQ17" i="89"/>
  <c r="BQ18" i="89"/>
  <c r="BQ19" i="89"/>
  <c r="BQ20" i="89"/>
  <c r="BQ21" i="89"/>
  <c r="BQ22" i="89"/>
  <c r="BQ23" i="89"/>
  <c r="BQ24" i="89"/>
  <c r="BQ25" i="89"/>
  <c r="BQ26" i="89"/>
  <c r="BQ27" i="89"/>
  <c r="BQ28" i="89"/>
  <c r="BQ29" i="89"/>
  <c r="BQ30" i="89"/>
  <c r="BQ31" i="89"/>
  <c r="BQ32" i="89"/>
  <c r="BQ33" i="89"/>
  <c r="BQ34" i="89"/>
  <c r="BQ35" i="89"/>
  <c r="BQ36" i="89"/>
  <c r="BQ37" i="89"/>
  <c r="BQ38" i="89"/>
  <c r="BQ39" i="89"/>
  <c r="BQ40" i="89"/>
  <c r="BQ10" i="89"/>
  <c r="Y11" i="89"/>
  <c r="Y12" i="89"/>
  <c r="Y13" i="89"/>
  <c r="Y14" i="89"/>
  <c r="Y15" i="89"/>
  <c r="Y16" i="89"/>
  <c r="Y17" i="89"/>
  <c r="Y18" i="89"/>
  <c r="Y19" i="89"/>
  <c r="Y20" i="89"/>
  <c r="Y21" i="89"/>
  <c r="Y22" i="89"/>
  <c r="Y23" i="89"/>
  <c r="Y24" i="89"/>
  <c r="Y25" i="89"/>
  <c r="Y26" i="89"/>
  <c r="Y27" i="89"/>
  <c r="Y28" i="89"/>
  <c r="Y29" i="89"/>
  <c r="Y30" i="89"/>
  <c r="Y31" i="89"/>
  <c r="Y32" i="89"/>
  <c r="Y33" i="89"/>
  <c r="Y34" i="89"/>
  <c r="Y35" i="89"/>
  <c r="Y36" i="89"/>
  <c r="Y37" i="89"/>
  <c r="Y38" i="89"/>
  <c r="Y39" i="89"/>
  <c r="Y40" i="89"/>
  <c r="Y10" i="89"/>
  <c r="BQ11" i="88"/>
  <c r="BQ12" i="88"/>
  <c r="BQ13" i="88"/>
  <c r="BQ14" i="88"/>
  <c r="BQ15" i="88"/>
  <c r="BQ16" i="88"/>
  <c r="BQ17" i="88"/>
  <c r="BQ18" i="88"/>
  <c r="BQ19" i="88"/>
  <c r="BQ20" i="88"/>
  <c r="BQ21" i="88"/>
  <c r="BQ22" i="88"/>
  <c r="BQ23" i="88"/>
  <c r="BQ24" i="88"/>
  <c r="BQ25" i="88"/>
  <c r="BQ26" i="88"/>
  <c r="BQ27" i="88"/>
  <c r="BQ28" i="88"/>
  <c r="BQ29" i="88"/>
  <c r="BQ30" i="88"/>
  <c r="BQ31" i="88"/>
  <c r="BQ32" i="88"/>
  <c r="BQ33" i="88"/>
  <c r="BQ34" i="88"/>
  <c r="BQ35" i="88"/>
  <c r="BQ36" i="88"/>
  <c r="BQ37" i="88"/>
  <c r="BQ38" i="88"/>
  <c r="BQ10" i="88"/>
  <c r="Y11" i="88"/>
  <c r="Y12" i="88"/>
  <c r="Y13" i="88"/>
  <c r="Y14" i="88"/>
  <c r="Y15" i="88"/>
  <c r="Y16" i="88"/>
  <c r="Y17" i="88"/>
  <c r="Y18" i="88"/>
  <c r="Y19" i="88"/>
  <c r="Y20" i="88"/>
  <c r="Y21" i="88"/>
  <c r="Y22" i="88"/>
  <c r="Y23" i="88"/>
  <c r="Y24" i="88"/>
  <c r="Y25" i="88"/>
  <c r="Y26" i="88"/>
  <c r="Y27" i="88"/>
  <c r="Y28" i="88"/>
  <c r="Y29" i="88"/>
  <c r="Y30" i="88"/>
  <c r="Y31" i="88"/>
  <c r="Y32" i="88"/>
  <c r="Y33" i="88"/>
  <c r="Y34" i="88"/>
  <c r="Y35" i="88"/>
  <c r="Y36" i="88"/>
  <c r="Y37" i="88"/>
  <c r="Y38" i="88"/>
  <c r="Y10" i="88"/>
  <c r="BQ11" i="87"/>
  <c r="BQ12" i="87"/>
  <c r="BQ13" i="87"/>
  <c r="BQ14" i="87"/>
  <c r="BQ15" i="87"/>
  <c r="BQ16" i="87"/>
  <c r="BQ17" i="87"/>
  <c r="BQ18" i="87"/>
  <c r="BQ19" i="87"/>
  <c r="BQ20" i="87"/>
  <c r="BQ21" i="87"/>
  <c r="BQ22" i="87"/>
  <c r="BQ23" i="87"/>
  <c r="BQ24" i="87"/>
  <c r="BQ25" i="87"/>
  <c r="BQ26" i="87"/>
  <c r="BQ27" i="87"/>
  <c r="BQ28" i="87"/>
  <c r="BQ29" i="87"/>
  <c r="BQ30" i="87"/>
  <c r="BQ31" i="87"/>
  <c r="BQ32" i="87"/>
  <c r="BQ33" i="87"/>
  <c r="BQ34" i="87"/>
  <c r="BQ35" i="87"/>
  <c r="BQ36" i="87"/>
  <c r="BQ37" i="87"/>
  <c r="BQ38" i="87"/>
  <c r="BQ39" i="87"/>
  <c r="BQ40" i="87"/>
  <c r="BQ10" i="87"/>
  <c r="Y11" i="87"/>
  <c r="Y12" i="87"/>
  <c r="Y13" i="87"/>
  <c r="Y14" i="87"/>
  <c r="Y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10" i="87"/>
  <c r="BQ11" i="86"/>
  <c r="BQ12" i="86"/>
  <c r="BQ13" i="86"/>
  <c r="BQ14" i="86"/>
  <c r="BQ15" i="86"/>
  <c r="BQ16" i="86"/>
  <c r="BQ17" i="86"/>
  <c r="BQ18" i="86"/>
  <c r="BQ19" i="86"/>
  <c r="BQ20" i="86"/>
  <c r="BQ21" i="86"/>
  <c r="BQ22" i="86"/>
  <c r="BQ23" i="86"/>
  <c r="BQ24" i="86"/>
  <c r="BQ25" i="86"/>
  <c r="BQ26" i="86"/>
  <c r="BQ27" i="86"/>
  <c r="BQ28" i="86"/>
  <c r="BQ29" i="86"/>
  <c r="BQ30" i="86"/>
  <c r="BQ31" i="86"/>
  <c r="BQ32" i="86"/>
  <c r="BQ33" i="86"/>
  <c r="BQ34" i="86"/>
  <c r="BQ35" i="86"/>
  <c r="BQ36" i="86"/>
  <c r="BQ37" i="86"/>
  <c r="BQ38" i="86"/>
  <c r="BQ39" i="86"/>
  <c r="BQ40" i="86"/>
  <c r="BQ10" i="86"/>
  <c r="Y11" i="86"/>
  <c r="Y12" i="86"/>
  <c r="Y13" i="86"/>
  <c r="Y14" i="86"/>
  <c r="Y15" i="86"/>
  <c r="Y16" i="86"/>
  <c r="Y17" i="86"/>
  <c r="Y18" i="86"/>
  <c r="Y19" i="86"/>
  <c r="Y20" i="86"/>
  <c r="Y21" i="86"/>
  <c r="Y22" i="86"/>
  <c r="Y23" i="86"/>
  <c r="Y24" i="86"/>
  <c r="Y25" i="86"/>
  <c r="Y26" i="86"/>
  <c r="Y27" i="86"/>
  <c r="Y28" i="86"/>
  <c r="Y29" i="86"/>
  <c r="Y30" i="86"/>
  <c r="Y31" i="86"/>
  <c r="Y32" i="86"/>
  <c r="Y33" i="86"/>
  <c r="Y34" i="86"/>
  <c r="Y35" i="86"/>
  <c r="Y36" i="86"/>
  <c r="Y37" i="86"/>
  <c r="Y38" i="86"/>
  <c r="Y39" i="86"/>
  <c r="Y40" i="86"/>
  <c r="Y10" i="86"/>
  <c r="Y11" i="85"/>
  <c r="Y12" i="85"/>
  <c r="Y13" i="85"/>
  <c r="Y14" i="85"/>
  <c r="Y15" i="85"/>
  <c r="Y16" i="85"/>
  <c r="Y17" i="85"/>
  <c r="Y18" i="85"/>
  <c r="Y19" i="85"/>
  <c r="Y20" i="85"/>
  <c r="Y21" i="85"/>
  <c r="Y22" i="85"/>
  <c r="Y23" i="85"/>
  <c r="Y24" i="85"/>
  <c r="Y25" i="85"/>
  <c r="Y26" i="85"/>
  <c r="Y27" i="85"/>
  <c r="Y28" i="85"/>
  <c r="Y29" i="85"/>
  <c r="Y30" i="85"/>
  <c r="Y31" i="85"/>
  <c r="Y32" i="85"/>
  <c r="Y33" i="85"/>
  <c r="Y34" i="85"/>
  <c r="Y35" i="85"/>
  <c r="Y36" i="85"/>
  <c r="Y37" i="85"/>
  <c r="Y38" i="85"/>
  <c r="Y39" i="85"/>
  <c r="Y10" i="85"/>
  <c r="BQ11" i="85"/>
  <c r="BQ12" i="85"/>
  <c r="BQ13" i="85"/>
  <c r="BQ14" i="85"/>
  <c r="BQ15" i="85"/>
  <c r="BQ16" i="85"/>
  <c r="BQ17" i="85"/>
  <c r="BQ18" i="85"/>
  <c r="BQ19" i="85"/>
  <c r="BQ20" i="85"/>
  <c r="BQ21" i="85"/>
  <c r="BQ22" i="85"/>
  <c r="BQ23" i="85"/>
  <c r="BQ24" i="85"/>
  <c r="BQ25" i="85"/>
  <c r="BQ26" i="85"/>
  <c r="BQ27" i="85"/>
  <c r="BQ28" i="85"/>
  <c r="BQ29" i="85"/>
  <c r="BQ30" i="85"/>
  <c r="BQ31" i="85"/>
  <c r="BQ32" i="85"/>
  <c r="BQ33" i="85"/>
  <c r="BQ34" i="85"/>
  <c r="BQ35" i="85"/>
  <c r="BQ36" i="85"/>
  <c r="BQ37" i="85"/>
  <c r="BQ38" i="85"/>
  <c r="BQ39" i="85"/>
  <c r="BQ10" i="85"/>
  <c r="BQ11" i="84"/>
  <c r="BQ12" i="84"/>
  <c r="BQ13" i="84"/>
  <c r="BQ14" i="84"/>
  <c r="BQ15" i="84"/>
  <c r="BQ16" i="84"/>
  <c r="BQ17" i="84"/>
  <c r="BQ18" i="84"/>
  <c r="BQ19" i="84"/>
  <c r="BQ20" i="84"/>
  <c r="BQ21" i="84"/>
  <c r="BQ22" i="84"/>
  <c r="BQ23" i="84"/>
  <c r="BQ24" i="84"/>
  <c r="BQ25" i="84"/>
  <c r="BQ26" i="84"/>
  <c r="BQ27" i="84"/>
  <c r="BQ28" i="84"/>
  <c r="BQ29" i="84"/>
  <c r="BQ30" i="84"/>
  <c r="BQ31" i="84"/>
  <c r="BQ32" i="84"/>
  <c r="BQ33" i="84"/>
  <c r="BQ34" i="84"/>
  <c r="BQ35" i="84"/>
  <c r="BQ36" i="84"/>
  <c r="BQ37" i="84"/>
  <c r="BQ38" i="84"/>
  <c r="BQ39" i="84"/>
  <c r="BQ40" i="84"/>
  <c r="BQ10" i="84"/>
  <c r="Y11" i="84"/>
  <c r="Y12" i="84"/>
  <c r="Y13" i="84"/>
  <c r="Y14" i="84"/>
  <c r="Y15" i="84"/>
  <c r="Y16" i="84"/>
  <c r="Y17" i="84"/>
  <c r="Y18" i="84"/>
  <c r="Y19" i="84"/>
  <c r="Y20" i="84"/>
  <c r="Y21" i="84"/>
  <c r="Y22" i="84"/>
  <c r="Y23" i="84"/>
  <c r="Y24" i="84"/>
  <c r="Y25" i="84"/>
  <c r="Y26" i="84"/>
  <c r="Y27" i="84"/>
  <c r="Y28" i="84"/>
  <c r="Y29" i="84"/>
  <c r="Y30" i="84"/>
  <c r="Y31" i="84"/>
  <c r="Y32" i="84"/>
  <c r="Y33" i="84"/>
  <c r="Y34" i="84"/>
  <c r="Y35" i="84"/>
  <c r="Y36" i="84"/>
  <c r="Y37" i="84"/>
  <c r="Y38" i="84"/>
  <c r="Y39" i="84"/>
  <c r="Y40" i="84"/>
  <c r="Y10" i="84"/>
  <c r="BQ11" i="83"/>
  <c r="BQ12" i="83"/>
  <c r="BQ13" i="83"/>
  <c r="BQ14" i="83"/>
  <c r="BQ15" i="83"/>
  <c r="BQ16" i="83"/>
  <c r="BQ17" i="83"/>
  <c r="BQ18" i="83"/>
  <c r="BQ19" i="83"/>
  <c r="BQ20" i="83"/>
  <c r="BQ21" i="83"/>
  <c r="BQ22" i="83"/>
  <c r="BQ23" i="83"/>
  <c r="BQ24" i="83"/>
  <c r="BQ25" i="83"/>
  <c r="BQ26" i="83"/>
  <c r="BQ27" i="83"/>
  <c r="BQ28" i="83"/>
  <c r="BQ29" i="83"/>
  <c r="BQ30" i="83"/>
  <c r="BQ31" i="83"/>
  <c r="BQ32" i="83"/>
  <c r="BQ33" i="83"/>
  <c r="BQ34" i="83"/>
  <c r="BQ35" i="83"/>
  <c r="BQ36" i="83"/>
  <c r="BQ37" i="83"/>
  <c r="BQ38" i="83"/>
  <c r="BQ39" i="83"/>
  <c r="BQ10" i="83"/>
  <c r="Y33" i="83"/>
  <c r="Y11" i="83"/>
  <c r="Y12" i="83"/>
  <c r="Y13" i="83"/>
  <c r="Y14" i="83"/>
  <c r="Y15" i="83"/>
  <c r="Y16" i="83"/>
  <c r="Y17" i="83"/>
  <c r="Y18" i="83"/>
  <c r="Y19" i="83"/>
  <c r="Y20" i="83"/>
  <c r="Y21" i="83"/>
  <c r="Y22" i="83"/>
  <c r="Y23" i="83"/>
  <c r="Y24" i="83"/>
  <c r="Y25" i="83"/>
  <c r="Y26" i="83"/>
  <c r="Y27" i="83"/>
  <c r="Y28" i="83"/>
  <c r="Y29" i="83"/>
  <c r="Y30" i="83"/>
  <c r="Y31" i="83"/>
  <c r="Y32" i="83"/>
  <c r="Y34" i="83"/>
  <c r="Y35" i="83"/>
  <c r="Y36" i="83"/>
  <c r="Y37" i="83"/>
  <c r="Y38" i="83"/>
  <c r="Y39" i="83"/>
  <c r="Y10" i="83"/>
  <c r="BQ16" i="41"/>
  <c r="BQ17" i="41"/>
  <c r="BQ18" i="41"/>
  <c r="BQ19" i="41"/>
  <c r="BQ20" i="41"/>
  <c r="BQ21" i="41"/>
  <c r="BQ22" i="41"/>
  <c r="BQ23" i="41"/>
  <c r="BQ24" i="41"/>
  <c r="BQ25" i="41"/>
  <c r="BQ26" i="41"/>
  <c r="BQ27" i="41"/>
  <c r="BQ28" i="41"/>
  <c r="BQ29" i="41"/>
  <c r="BQ30" i="41"/>
  <c r="BQ31" i="41"/>
  <c r="BQ32" i="41"/>
  <c r="BQ33" i="41"/>
  <c r="BQ34" i="41"/>
  <c r="BQ35" i="41"/>
  <c r="BQ36" i="41"/>
  <c r="BQ37" i="41"/>
  <c r="BQ38" i="41"/>
  <c r="BQ39" i="41"/>
  <c r="BQ40" i="41"/>
  <c r="BQ41" i="41"/>
  <c r="BQ42" i="41"/>
  <c r="BQ43" i="41"/>
  <c r="BQ44" i="41"/>
  <c r="BQ45" i="41"/>
  <c r="Y16" i="41"/>
  <c r="Y17" i="41"/>
  <c r="Y18" i="41"/>
  <c r="Y19" i="41"/>
  <c r="Y20" i="41"/>
  <c r="Y21" i="41"/>
  <c r="Y22" i="41"/>
  <c r="Y23" i="41"/>
  <c r="Y24" i="41"/>
  <c r="Y25" i="41"/>
  <c r="Y26" i="41"/>
  <c r="Y27" i="41"/>
  <c r="Y28" i="41"/>
  <c r="Y29" i="41"/>
  <c r="Y30" i="41"/>
  <c r="Y31" i="41"/>
  <c r="Y32" i="41"/>
  <c r="Y33" i="41"/>
  <c r="Y34" i="41"/>
  <c r="Y35" i="41"/>
  <c r="Y36" i="41"/>
  <c r="Y37" i="41"/>
  <c r="Y38" i="41"/>
  <c r="Y39" i="41"/>
  <c r="Y40" i="41"/>
  <c r="Y41" i="41"/>
  <c r="Y42" i="41"/>
  <c r="Y43" i="41"/>
  <c r="Y44" i="41"/>
  <c r="Y45" i="41"/>
  <c r="Y15" i="41"/>
  <c r="D62" i="93"/>
  <c r="D61" i="92"/>
  <c r="D62" i="91"/>
  <c r="D61" i="90"/>
  <c r="D62" i="89"/>
  <c r="D60" i="88"/>
  <c r="D62" i="87"/>
  <c r="D62" i="86"/>
  <c r="D61" i="85"/>
  <c r="D62" i="84"/>
  <c r="D61" i="83"/>
  <c r="D67" i="41"/>
  <c r="I7" i="93"/>
  <c r="I5" i="93"/>
  <c r="I7" i="92"/>
  <c r="I5" i="92"/>
  <c r="I7" i="91"/>
  <c r="I5" i="91"/>
  <c r="I7" i="90"/>
  <c r="I5" i="90"/>
  <c r="I7" i="89"/>
  <c r="I5" i="89"/>
  <c r="I7" i="88"/>
  <c r="I5" i="88"/>
  <c r="I7" i="87"/>
  <c r="I5" i="87"/>
  <c r="I7" i="86"/>
  <c r="I5" i="86"/>
  <c r="I7" i="85"/>
  <c r="I5" i="85"/>
  <c r="I7" i="84"/>
  <c r="I5" i="84"/>
  <c r="I7" i="83"/>
  <c r="I5" i="83"/>
  <c r="BG10" i="43" l="1"/>
  <c r="B5" i="95" s="1"/>
  <c r="A5" i="95"/>
  <c r="B5" i="96"/>
  <c r="BT11" i="43"/>
  <c r="BU11" i="43" s="1"/>
  <c r="B6" i="96" s="1"/>
  <c r="K42" i="43"/>
  <c r="AE9" i="43"/>
  <c r="A4" i="49"/>
  <c r="AS9" i="43"/>
  <c r="A4" i="48"/>
  <c r="Q9" i="43"/>
  <c r="A4" i="47"/>
  <c r="AY42" i="43"/>
  <c r="AK42" i="43"/>
  <c r="AI42" i="43"/>
  <c r="AU39" i="43"/>
  <c r="AK39" i="43"/>
  <c r="AU42" i="43"/>
  <c r="AW39" i="43"/>
  <c r="AW42" i="43"/>
  <c r="S39" i="43"/>
  <c r="W39" i="43"/>
  <c r="AY39" i="43"/>
  <c r="AG42" i="43"/>
  <c r="AG38" i="43"/>
  <c r="W42" i="43"/>
  <c r="BA39" i="43"/>
  <c r="AI38" i="43"/>
  <c r="U39" i="43"/>
  <c r="U42" i="43"/>
  <c r="S42" i="43"/>
  <c r="C22" i="94"/>
  <c r="H5" i="94"/>
  <c r="H6" i="94"/>
  <c r="H7" i="94"/>
  <c r="H8" i="94"/>
  <c r="H9" i="94"/>
  <c r="H10" i="94"/>
  <c r="H11" i="94"/>
  <c r="H12" i="94"/>
  <c r="H13" i="94"/>
  <c r="H14" i="94"/>
  <c r="H15" i="94"/>
  <c r="H16" i="94"/>
  <c r="H17" i="94"/>
  <c r="H18" i="94"/>
  <c r="H19" i="94"/>
  <c r="H20" i="94"/>
  <c r="H21" i="94"/>
  <c r="H22" i="94"/>
  <c r="H4" i="94"/>
  <c r="G5" i="94"/>
  <c r="G6" i="94"/>
  <c r="G7" i="94"/>
  <c r="G8" i="94"/>
  <c r="G9" i="94"/>
  <c r="G10" i="94"/>
  <c r="G11" i="94"/>
  <c r="G12" i="94"/>
  <c r="G13" i="94"/>
  <c r="G14" i="94"/>
  <c r="G15" i="94"/>
  <c r="G16" i="94"/>
  <c r="G17" i="94"/>
  <c r="G18" i="94"/>
  <c r="G19" i="94"/>
  <c r="G20" i="94"/>
  <c r="G21" i="94"/>
  <c r="G22" i="94"/>
  <c r="G4" i="94"/>
  <c r="F5" i="94"/>
  <c r="F6" i="94"/>
  <c r="F7" i="94"/>
  <c r="F8" i="94"/>
  <c r="F9" i="94"/>
  <c r="F10" i="94"/>
  <c r="F11" i="94"/>
  <c r="F12" i="94"/>
  <c r="F13" i="94"/>
  <c r="F14" i="94"/>
  <c r="F15" i="94"/>
  <c r="F16" i="94"/>
  <c r="F17" i="94"/>
  <c r="F18" i="94"/>
  <c r="F19" i="94"/>
  <c r="F20" i="94"/>
  <c r="F21" i="94"/>
  <c r="F22" i="94"/>
  <c r="F4" i="94"/>
  <c r="E5" i="94"/>
  <c r="E6" i="94"/>
  <c r="E7" i="94"/>
  <c r="E8" i="94"/>
  <c r="E9" i="94"/>
  <c r="E10" i="94"/>
  <c r="E11" i="94"/>
  <c r="E12" i="94"/>
  <c r="E13" i="94"/>
  <c r="E14" i="94"/>
  <c r="E15" i="94"/>
  <c r="E16" i="94"/>
  <c r="E17" i="94"/>
  <c r="E18" i="94"/>
  <c r="E19" i="94"/>
  <c r="E20" i="94"/>
  <c r="E21" i="94"/>
  <c r="E22" i="94"/>
  <c r="E4" i="94"/>
  <c r="D5" i="94"/>
  <c r="D6" i="94"/>
  <c r="D7" i="94"/>
  <c r="D8" i="94"/>
  <c r="D9" i="94"/>
  <c r="D10" i="94"/>
  <c r="D11" i="94"/>
  <c r="D12" i="94"/>
  <c r="D13" i="94"/>
  <c r="D14" i="94"/>
  <c r="D15" i="94"/>
  <c r="D16" i="94"/>
  <c r="D17" i="94"/>
  <c r="D18" i="94"/>
  <c r="D19" i="94"/>
  <c r="D20" i="94"/>
  <c r="D21" i="94"/>
  <c r="D22" i="94"/>
  <c r="D4" i="94"/>
  <c r="C10" i="94"/>
  <c r="C11" i="94"/>
  <c r="C12" i="94"/>
  <c r="C13" i="94"/>
  <c r="C14" i="94"/>
  <c r="C15" i="94"/>
  <c r="C16" i="94"/>
  <c r="C17" i="94"/>
  <c r="C18" i="94"/>
  <c r="C19" i="94"/>
  <c r="C20" i="94"/>
  <c r="C21" i="94"/>
  <c r="C9" i="94"/>
  <c r="C8" i="94"/>
  <c r="C7" i="94"/>
  <c r="C6" i="94"/>
  <c r="C5" i="94"/>
  <c r="C4" i="94"/>
  <c r="J55" i="93"/>
  <c r="J55" i="92"/>
  <c r="J55" i="91"/>
  <c r="J54" i="90"/>
  <c r="J55" i="89"/>
  <c r="J55" i="87"/>
  <c r="J55" i="86"/>
  <c r="J55" i="85"/>
  <c r="J55" i="84"/>
  <c r="J55" i="83"/>
  <c r="AR10" i="43" l="1"/>
  <c r="B4" i="48"/>
  <c r="AD10" i="43"/>
  <c r="B4" i="49"/>
  <c r="P10" i="43"/>
  <c r="B4" i="47"/>
  <c r="AI39" i="43"/>
  <c r="AG39" i="43"/>
  <c r="AB4" i="25"/>
  <c r="AB5" i="25"/>
  <c r="AB6" i="25"/>
  <c r="AB7" i="25"/>
  <c r="AB8" i="25"/>
  <c r="AB9" i="25"/>
  <c r="AB10" i="25"/>
  <c r="AB11" i="25"/>
  <c r="AB12" i="25"/>
  <c r="AB13" i="25"/>
  <c r="AB14" i="25"/>
  <c r="AB15" i="25"/>
  <c r="AB16" i="25"/>
  <c r="AB17" i="25"/>
  <c r="AB18" i="25"/>
  <c r="AB19" i="25"/>
  <c r="AB20" i="25"/>
  <c r="AB21" i="25"/>
  <c r="AB22" i="25"/>
  <c r="AB23" i="25"/>
  <c r="AB24" i="25"/>
  <c r="AB25" i="25"/>
  <c r="AB26" i="25"/>
  <c r="AB27" i="25"/>
  <c r="AB28" i="25"/>
  <c r="AB29" i="25"/>
  <c r="AB30" i="25"/>
  <c r="AB31" i="25"/>
  <c r="AB32" i="25"/>
  <c r="AB33" i="25"/>
  <c r="AB3" i="25"/>
  <c r="W4" i="25"/>
  <c r="W5" i="25"/>
  <c r="W6" i="25"/>
  <c r="W7" i="25"/>
  <c r="W8" i="25"/>
  <c r="W9" i="25"/>
  <c r="W10" i="25"/>
  <c r="W11" i="25"/>
  <c r="W12" i="25"/>
  <c r="W13" i="25"/>
  <c r="W14" i="25"/>
  <c r="W15" i="25"/>
  <c r="W16" i="25"/>
  <c r="W17" i="25"/>
  <c r="W18" i="25"/>
  <c r="W19" i="25"/>
  <c r="W20" i="25"/>
  <c r="W21" i="25"/>
  <c r="W22" i="25"/>
  <c r="W23" i="25"/>
  <c r="W24" i="25"/>
  <c r="W25" i="25"/>
  <c r="W26" i="25"/>
  <c r="W27" i="25"/>
  <c r="W28" i="25"/>
  <c r="W29" i="25"/>
  <c r="W30" i="25"/>
  <c r="W31" i="25"/>
  <c r="W32" i="25"/>
  <c r="W3" i="25"/>
  <c r="R4" i="25"/>
  <c r="R5" i="25"/>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 i="25"/>
  <c r="M4"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AU4" i="23"/>
  <c r="AU5" i="23"/>
  <c r="AU6" i="23"/>
  <c r="AU7" i="23"/>
  <c r="AU8" i="23"/>
  <c r="AU9" i="23"/>
  <c r="AU10" i="23"/>
  <c r="AU11" i="23"/>
  <c r="AU12" i="23"/>
  <c r="AU13" i="23"/>
  <c r="AU14" i="23"/>
  <c r="AU15" i="23"/>
  <c r="AU16" i="23"/>
  <c r="AU17" i="23"/>
  <c r="AU18" i="23"/>
  <c r="AU19" i="23"/>
  <c r="AU20" i="23"/>
  <c r="AU21" i="23"/>
  <c r="AU22" i="23"/>
  <c r="AU23" i="23"/>
  <c r="AU24" i="23"/>
  <c r="AU25" i="23"/>
  <c r="AU26" i="23"/>
  <c r="AU27" i="23"/>
  <c r="AU28" i="23"/>
  <c r="AU29" i="23"/>
  <c r="AU30" i="23"/>
  <c r="AU31" i="23"/>
  <c r="AU32" i="23"/>
  <c r="AU33" i="23"/>
  <c r="AU3" i="23"/>
  <c r="AQ4" i="23"/>
  <c r="AQ5" i="23"/>
  <c r="AQ6" i="23"/>
  <c r="AQ7" i="23"/>
  <c r="AQ8" i="23"/>
  <c r="AQ9" i="23"/>
  <c r="AQ10" i="23"/>
  <c r="AQ11" i="23"/>
  <c r="AQ12" i="23"/>
  <c r="AQ13" i="23"/>
  <c r="AQ14" i="23"/>
  <c r="AQ15" i="23"/>
  <c r="AQ16" i="23"/>
  <c r="AQ17" i="23"/>
  <c r="AQ18" i="23"/>
  <c r="AQ19" i="23"/>
  <c r="AQ20" i="23"/>
  <c r="AQ21" i="23"/>
  <c r="AQ22" i="23"/>
  <c r="AQ23" i="23"/>
  <c r="AQ24" i="23"/>
  <c r="AQ25" i="23"/>
  <c r="AQ26" i="23"/>
  <c r="AQ27" i="23"/>
  <c r="AQ28" i="23"/>
  <c r="AQ29" i="23"/>
  <c r="AQ30" i="23"/>
  <c r="AQ31" i="23"/>
  <c r="AQ32" i="23"/>
  <c r="AQ3" i="23"/>
  <c r="AM4" i="23"/>
  <c r="AM5" i="23"/>
  <c r="AM6" i="23"/>
  <c r="AM7" i="23"/>
  <c r="AM8" i="23"/>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 i="23"/>
  <c r="AI4" i="23"/>
  <c r="AI5" i="23"/>
  <c r="AI6" i="23"/>
  <c r="AI7" i="23"/>
  <c r="AI8" i="23"/>
  <c r="AI9" i="23"/>
  <c r="AI10" i="23"/>
  <c r="AI11" i="23"/>
  <c r="AI12" i="23"/>
  <c r="AI13" i="23"/>
  <c r="AI14" i="23"/>
  <c r="AI15" i="23"/>
  <c r="AI16" i="23"/>
  <c r="AI17" i="23"/>
  <c r="AI18" i="23"/>
  <c r="AI19" i="23"/>
  <c r="AI20" i="23"/>
  <c r="AI21" i="23"/>
  <c r="AI22" i="23"/>
  <c r="AI23" i="23"/>
  <c r="AI24" i="23"/>
  <c r="AI25" i="23"/>
  <c r="AI26" i="23"/>
  <c r="AI27" i="23"/>
  <c r="AI28" i="23"/>
  <c r="AI29" i="23"/>
  <c r="AI30" i="23"/>
  <c r="AI31" i="23"/>
  <c r="AI32" i="23"/>
  <c r="AI3" i="23"/>
  <c r="AE4" i="23"/>
  <c r="AE5" i="23"/>
  <c r="AE6" i="23"/>
  <c r="AE7" i="23"/>
  <c r="AE8" i="23"/>
  <c r="AE9" i="23"/>
  <c r="AE10" i="23"/>
  <c r="AE11" i="23"/>
  <c r="AE12" i="23"/>
  <c r="AE13" i="23"/>
  <c r="AE14" i="23"/>
  <c r="AE15" i="23"/>
  <c r="AE16" i="23"/>
  <c r="AE17" i="23"/>
  <c r="AE18" i="23"/>
  <c r="AE19" i="23"/>
  <c r="AE20" i="23"/>
  <c r="AE21" i="23"/>
  <c r="AE22" i="23"/>
  <c r="AE23" i="23"/>
  <c r="AE24" i="23"/>
  <c r="AE25" i="23"/>
  <c r="AE26" i="23"/>
  <c r="AE27" i="23"/>
  <c r="AE28" i="23"/>
  <c r="AE29" i="23"/>
  <c r="AE30" i="23"/>
  <c r="AE31" i="23"/>
  <c r="AE32" i="23"/>
  <c r="AE33" i="23"/>
  <c r="AE3" i="23"/>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1"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AE10" i="43" l="1"/>
  <c r="A5" i="49"/>
  <c r="AS10" i="43"/>
  <c r="A5" i="48"/>
  <c r="Q10" i="43"/>
  <c r="A5" i="47"/>
  <c r="J54" i="1"/>
  <c r="H54" i="1"/>
  <c r="B54" i="1"/>
  <c r="AR11" i="43" l="1"/>
  <c r="B5" i="48"/>
  <c r="AD11" i="43"/>
  <c r="B5" i="49"/>
  <c r="P11" i="43"/>
  <c r="B5" i="47"/>
  <c r="D2" i="94"/>
  <c r="A11" i="94"/>
  <c r="A12" i="94"/>
  <c r="A13" i="94"/>
  <c r="A14" i="94"/>
  <c r="A15" i="94"/>
  <c r="A16" i="94"/>
  <c r="A17" i="94"/>
  <c r="A18" i="94"/>
  <c r="A19" i="94"/>
  <c r="A20" i="94"/>
  <c r="A22" i="94"/>
  <c r="AE11" i="43" l="1"/>
  <c r="A6" i="49"/>
  <c r="AS11" i="43"/>
  <c r="A6" i="48"/>
  <c r="Q11" i="43"/>
  <c r="A6" i="47"/>
  <c r="AD12" i="43" l="1"/>
  <c r="B6" i="49"/>
  <c r="AR12" i="43"/>
  <c r="B6" i="48"/>
  <c r="P12" i="43"/>
  <c r="B6" i="47"/>
  <c r="O39" i="88"/>
  <c r="O41" i="93"/>
  <c r="O41" i="91"/>
  <c r="O41" i="89"/>
  <c r="O41" i="87"/>
  <c r="O41" i="86"/>
  <c r="O41" i="84"/>
  <c r="O40" i="92"/>
  <c r="O40" i="90"/>
  <c r="O40" i="85"/>
  <c r="O40" i="83"/>
  <c r="O46" i="41"/>
  <c r="AS12" i="43" l="1"/>
  <c r="A7" i="48"/>
  <c r="AE12" i="43"/>
  <c r="A7" i="49"/>
  <c r="Q12" i="43"/>
  <c r="A7" i="47"/>
  <c r="AR13" i="43" l="1"/>
  <c r="B7" i="48"/>
  <c r="AD13" i="43"/>
  <c r="B7" i="49"/>
  <c r="P13" i="43"/>
  <c r="B7" i="47"/>
  <c r="G16" i="50"/>
  <c r="G15" i="50"/>
  <c r="G14" i="50"/>
  <c r="G13" i="50"/>
  <c r="AE13" i="43" l="1"/>
  <c r="A8" i="49"/>
  <c r="AS13" i="43"/>
  <c r="A8" i="48"/>
  <c r="Q13" i="43"/>
  <c r="A8" i="47"/>
  <c r="G12" i="50"/>
  <c r="G11" i="50"/>
  <c r="G10" i="50"/>
  <c r="G9" i="50"/>
  <c r="G8" i="50"/>
  <c r="G7" i="50"/>
  <c r="G6" i="50"/>
  <c r="G5" i="50"/>
  <c r="F5" i="50"/>
  <c r="AR14" i="43" l="1"/>
  <c r="B8" i="48"/>
  <c r="AD14" i="43"/>
  <c r="B8" i="49"/>
  <c r="P14" i="43"/>
  <c r="B8" i="47"/>
  <c r="U52" i="91"/>
  <c r="U43" i="92" s="1"/>
  <c r="F14" i="50"/>
  <c r="AE14" i="43" l="1"/>
  <c r="A9" i="49"/>
  <c r="AS14" i="43"/>
  <c r="A9" i="48"/>
  <c r="Q14" i="43"/>
  <c r="A9" i="47"/>
  <c r="F15" i="50"/>
  <c r="U51" i="92"/>
  <c r="U44" i="93" s="1"/>
  <c r="AR15" i="43" l="1"/>
  <c r="B9" i="48"/>
  <c r="AD15" i="43"/>
  <c r="B9" i="49"/>
  <c r="P15" i="43"/>
  <c r="B9" i="47"/>
  <c r="F16" i="50"/>
  <c r="U52" i="93"/>
  <c r="AE15" i="43" l="1"/>
  <c r="A10" i="49"/>
  <c r="AS15" i="43"/>
  <c r="A10" i="48"/>
  <c r="Q15" i="43"/>
  <c r="A10" i="47"/>
  <c r="U39" i="88"/>
  <c r="T39" i="88"/>
  <c r="S39" i="88"/>
  <c r="M39" i="88"/>
  <c r="D76" i="92"/>
  <c r="H45" i="92" s="1"/>
  <c r="I45" i="92" s="1"/>
  <c r="D75" i="92"/>
  <c r="D74" i="92"/>
  <c r="D73" i="92"/>
  <c r="D72" i="92"/>
  <c r="D71" i="92"/>
  <c r="H44" i="92" s="1"/>
  <c r="I44" i="92" s="1"/>
  <c r="D70" i="92"/>
  <c r="D69" i="92"/>
  <c r="D68" i="92"/>
  <c r="D67" i="92"/>
  <c r="D66" i="92"/>
  <c r="D65" i="92"/>
  <c r="D64" i="92"/>
  <c r="D63" i="92"/>
  <c r="D62" i="92"/>
  <c r="D60" i="92"/>
  <c r="D57" i="92"/>
  <c r="D56" i="92"/>
  <c r="D55" i="92"/>
  <c r="D54" i="92"/>
  <c r="D76" i="90"/>
  <c r="H45" i="90" s="1"/>
  <c r="D75" i="90"/>
  <c r="D74" i="90"/>
  <c r="D73" i="90"/>
  <c r="D72" i="90"/>
  <c r="D71" i="90"/>
  <c r="H44" i="90" s="1"/>
  <c r="I44" i="90" s="1"/>
  <c r="D70" i="90"/>
  <c r="D69" i="90"/>
  <c r="D68" i="90"/>
  <c r="D67" i="90"/>
  <c r="D66" i="90"/>
  <c r="D65" i="90"/>
  <c r="D64" i="90"/>
  <c r="D63" i="90"/>
  <c r="D62" i="90"/>
  <c r="D60" i="90"/>
  <c r="D57" i="90"/>
  <c r="D56" i="90"/>
  <c r="D55" i="90"/>
  <c r="D54" i="90"/>
  <c r="D75" i="88"/>
  <c r="H44" i="88" s="1"/>
  <c r="D74" i="88"/>
  <c r="D73" i="88"/>
  <c r="D72" i="88"/>
  <c r="D71" i="88"/>
  <c r="D70" i="88"/>
  <c r="D69" i="88"/>
  <c r="D68" i="88"/>
  <c r="D67" i="88"/>
  <c r="D66" i="88"/>
  <c r="D65" i="88"/>
  <c r="D64" i="88"/>
  <c r="D63" i="88"/>
  <c r="D62" i="88"/>
  <c r="D61" i="88"/>
  <c r="D59" i="88"/>
  <c r="D56" i="88"/>
  <c r="D55" i="88"/>
  <c r="D54" i="88"/>
  <c r="D53" i="88"/>
  <c r="D77" i="93"/>
  <c r="H46" i="93" s="1"/>
  <c r="D76" i="93"/>
  <c r="D75" i="93"/>
  <c r="D74" i="93"/>
  <c r="D73" i="93"/>
  <c r="D72" i="93"/>
  <c r="H45" i="93" s="1"/>
  <c r="I45" i="93" s="1"/>
  <c r="D71" i="93"/>
  <c r="D70" i="93"/>
  <c r="D69" i="93"/>
  <c r="D68" i="93"/>
  <c r="D67" i="93"/>
  <c r="D66" i="93"/>
  <c r="D65" i="93"/>
  <c r="D64" i="93"/>
  <c r="D63" i="93"/>
  <c r="D61" i="93"/>
  <c r="D58" i="93"/>
  <c r="D57" i="93"/>
  <c r="D56" i="93"/>
  <c r="D55" i="93"/>
  <c r="D77" i="91"/>
  <c r="H46" i="91" s="1"/>
  <c r="D76" i="91"/>
  <c r="D75" i="91"/>
  <c r="D74" i="91"/>
  <c r="D73" i="91"/>
  <c r="D72" i="91"/>
  <c r="H45" i="91" s="1"/>
  <c r="I45" i="91" s="1"/>
  <c r="D71" i="91"/>
  <c r="D70" i="91"/>
  <c r="D69" i="91"/>
  <c r="D68" i="91"/>
  <c r="D67" i="91"/>
  <c r="D66" i="91"/>
  <c r="D65" i="91"/>
  <c r="D64" i="91"/>
  <c r="D63" i="91"/>
  <c r="D61" i="91"/>
  <c r="D58" i="91"/>
  <c r="D57" i="91"/>
  <c r="D56" i="91"/>
  <c r="D55" i="91"/>
  <c r="D77" i="89"/>
  <c r="H46" i="89" s="1"/>
  <c r="D76" i="89"/>
  <c r="D75" i="89"/>
  <c r="D74" i="89"/>
  <c r="D73" i="89"/>
  <c r="D72" i="89"/>
  <c r="H45" i="89" s="1"/>
  <c r="I45" i="89" s="1"/>
  <c r="D71" i="89"/>
  <c r="D70" i="89"/>
  <c r="D69" i="89"/>
  <c r="D68" i="89"/>
  <c r="D67" i="89"/>
  <c r="D66" i="89"/>
  <c r="D65" i="89"/>
  <c r="D64" i="89"/>
  <c r="D63" i="89"/>
  <c r="D61" i="89"/>
  <c r="D58" i="89"/>
  <c r="D57" i="89"/>
  <c r="D56" i="89"/>
  <c r="D55" i="89"/>
  <c r="D77" i="87"/>
  <c r="H46" i="87" s="1"/>
  <c r="I46" i="87" s="1"/>
  <c r="D76" i="87"/>
  <c r="D75" i="87"/>
  <c r="D74" i="87"/>
  <c r="D73" i="87"/>
  <c r="D72" i="87"/>
  <c r="H45" i="87" s="1"/>
  <c r="I45" i="87" s="1"/>
  <c r="D71" i="87"/>
  <c r="D70" i="87"/>
  <c r="D69" i="87"/>
  <c r="D68" i="87"/>
  <c r="D67" i="87"/>
  <c r="D66" i="87"/>
  <c r="D65" i="87"/>
  <c r="D64" i="87"/>
  <c r="D63" i="87"/>
  <c r="D61" i="87"/>
  <c r="D58" i="87"/>
  <c r="D57" i="87"/>
  <c r="D56" i="87"/>
  <c r="D55" i="87"/>
  <c r="D77" i="86"/>
  <c r="H46" i="86" s="1"/>
  <c r="D76" i="86"/>
  <c r="D75" i="86"/>
  <c r="D74" i="86"/>
  <c r="D73" i="86"/>
  <c r="D72" i="86"/>
  <c r="H45" i="86" s="1"/>
  <c r="I45" i="86" s="1"/>
  <c r="D71" i="86"/>
  <c r="D70" i="86"/>
  <c r="D69" i="86"/>
  <c r="D68" i="86"/>
  <c r="D67" i="86"/>
  <c r="D66" i="86"/>
  <c r="D65" i="86"/>
  <c r="D64" i="86"/>
  <c r="D63" i="86"/>
  <c r="D61" i="86"/>
  <c r="D58" i="86"/>
  <c r="D57" i="86"/>
  <c r="D56" i="86"/>
  <c r="D55" i="86"/>
  <c r="D76" i="85"/>
  <c r="H45" i="85" s="1"/>
  <c r="D75" i="85"/>
  <c r="D74" i="85"/>
  <c r="D73" i="85"/>
  <c r="D72" i="85"/>
  <c r="D71" i="85"/>
  <c r="H44" i="85" s="1"/>
  <c r="I44" i="85" s="1"/>
  <c r="D70" i="85"/>
  <c r="D69" i="85"/>
  <c r="D68" i="85"/>
  <c r="D67" i="85"/>
  <c r="D66" i="85"/>
  <c r="D65" i="85"/>
  <c r="D64" i="85"/>
  <c r="D63" i="85"/>
  <c r="D62" i="85"/>
  <c r="D60" i="85"/>
  <c r="D57" i="85"/>
  <c r="D56" i="85"/>
  <c r="D55" i="85"/>
  <c r="D54" i="85"/>
  <c r="D69" i="84"/>
  <c r="D77" i="84"/>
  <c r="H46" i="84" s="1"/>
  <c r="I46" i="84" s="1"/>
  <c r="D76" i="84"/>
  <c r="D75" i="84"/>
  <c r="D74" i="84"/>
  <c r="D73" i="84"/>
  <c r="D72" i="84"/>
  <c r="H45" i="84" s="1"/>
  <c r="I45" i="84" s="1"/>
  <c r="D71" i="84"/>
  <c r="D70" i="84"/>
  <c r="D68" i="84"/>
  <c r="D67" i="84"/>
  <c r="D66" i="84"/>
  <c r="D65" i="84"/>
  <c r="D64" i="84"/>
  <c r="D63" i="84"/>
  <c r="D61" i="84"/>
  <c r="D58" i="84"/>
  <c r="D57" i="84"/>
  <c r="D56" i="84"/>
  <c r="D55" i="84"/>
  <c r="M40" i="85"/>
  <c r="S40" i="85"/>
  <c r="S41" i="84"/>
  <c r="M41" i="84"/>
  <c r="A7" i="93"/>
  <c r="A7" i="92"/>
  <c r="A7" i="91"/>
  <c r="A7" i="90"/>
  <c r="A7" i="89"/>
  <c r="A7" i="88"/>
  <c r="A6" i="87"/>
  <c r="AW80" i="93"/>
  <c r="CN80" i="93" s="1"/>
  <c r="AW79" i="93"/>
  <c r="CN79" i="93" s="1"/>
  <c r="AW78" i="93"/>
  <c r="CN78" i="93" s="1"/>
  <c r="AW77" i="93"/>
  <c r="CN77" i="93" s="1"/>
  <c r="A52" i="93"/>
  <c r="A48" i="93"/>
  <c r="A47" i="93"/>
  <c r="A46" i="93"/>
  <c r="A45" i="93"/>
  <c r="A43" i="93"/>
  <c r="DK41" i="93"/>
  <c r="DJ41" i="93"/>
  <c r="U41" i="93"/>
  <c r="T41" i="93"/>
  <c r="S41" i="93"/>
  <c r="M41" i="93"/>
  <c r="DH40" i="93"/>
  <c r="DK40" i="93" s="1"/>
  <c r="DG40" i="93"/>
  <c r="DJ40" i="93" s="1"/>
  <c r="DF40" i="93"/>
  <c r="DI40" i="93" s="1"/>
  <c r="BZ40" i="93"/>
  <c r="BY40" i="93"/>
  <c r="BX40" i="93"/>
  <c r="BW40" i="93"/>
  <c r="BV40" i="93"/>
  <c r="BU40" i="93"/>
  <c r="BT40" i="93"/>
  <c r="BS40" i="93"/>
  <c r="BR40" i="93"/>
  <c r="BP40" i="93"/>
  <c r="AI40" i="93"/>
  <c r="AH40" i="93"/>
  <c r="AG40" i="93"/>
  <c r="AF40" i="93"/>
  <c r="AE40" i="93"/>
  <c r="AD40" i="93"/>
  <c r="AC40" i="93"/>
  <c r="AB40" i="93"/>
  <c r="AA40" i="93"/>
  <c r="Z40" i="93"/>
  <c r="X40" i="93"/>
  <c r="W40" i="93"/>
  <c r="V40" i="93"/>
  <c r="DH39" i="93"/>
  <c r="DK39" i="93" s="1"/>
  <c r="DG39" i="93"/>
  <c r="DJ39" i="93" s="1"/>
  <c r="DF39" i="93"/>
  <c r="DI39" i="93" s="1"/>
  <c r="BZ39" i="93"/>
  <c r="BY39" i="93"/>
  <c r="BX39" i="93"/>
  <c r="BW39" i="93"/>
  <c r="BV39" i="93"/>
  <c r="BU39" i="93"/>
  <c r="BT39" i="93"/>
  <c r="BS39" i="93"/>
  <c r="BR39" i="93"/>
  <c r="BP39" i="93"/>
  <c r="AI39" i="93"/>
  <c r="AH39" i="93"/>
  <c r="AG39" i="93"/>
  <c r="AF39" i="93"/>
  <c r="AE39" i="93"/>
  <c r="AD39" i="93"/>
  <c r="AC39" i="93"/>
  <c r="AB39" i="93"/>
  <c r="AA39" i="93"/>
  <c r="Z39" i="93"/>
  <c r="X39" i="93"/>
  <c r="W39" i="93"/>
  <c r="V39" i="93"/>
  <c r="DH38" i="93"/>
  <c r="DK38" i="93" s="1"/>
  <c r="DG38" i="93"/>
  <c r="DJ38" i="93" s="1"/>
  <c r="DF38" i="93"/>
  <c r="DI38" i="93" s="1"/>
  <c r="BZ38" i="93"/>
  <c r="BY38" i="93"/>
  <c r="BX38" i="93"/>
  <c r="BW38" i="93"/>
  <c r="BV38" i="93"/>
  <c r="BU38" i="93"/>
  <c r="BT38" i="93"/>
  <c r="BS38" i="93"/>
  <c r="BR38" i="93"/>
  <c r="BP38" i="93"/>
  <c r="AI38" i="93"/>
  <c r="AH38" i="93"/>
  <c r="AG38" i="93"/>
  <c r="AF38" i="93"/>
  <c r="AE38" i="93"/>
  <c r="AD38" i="93"/>
  <c r="AC38" i="93"/>
  <c r="AB38" i="93"/>
  <c r="AA38" i="93"/>
  <c r="Z38" i="93"/>
  <c r="X38" i="93"/>
  <c r="W38" i="93"/>
  <c r="V38" i="93"/>
  <c r="DH37" i="93"/>
  <c r="DK37" i="93" s="1"/>
  <c r="DG37" i="93"/>
  <c r="DJ37" i="93" s="1"/>
  <c r="DF37" i="93"/>
  <c r="DI37" i="93" s="1"/>
  <c r="BZ37" i="93"/>
  <c r="BY37" i="93"/>
  <c r="BX37" i="93"/>
  <c r="BW37" i="93"/>
  <c r="BV37" i="93"/>
  <c r="BU37" i="93"/>
  <c r="BT37" i="93"/>
  <c r="BS37" i="93"/>
  <c r="BR37" i="93"/>
  <c r="BP37" i="93"/>
  <c r="AI37" i="93"/>
  <c r="AH37" i="93"/>
  <c r="AG37" i="93"/>
  <c r="AF37" i="93"/>
  <c r="AE37" i="93"/>
  <c r="AD37" i="93"/>
  <c r="AC37" i="93"/>
  <c r="AB37" i="93"/>
  <c r="AA37" i="93"/>
  <c r="Z37" i="93"/>
  <c r="X37" i="93"/>
  <c r="W37" i="93"/>
  <c r="V37" i="93"/>
  <c r="DH36" i="93"/>
  <c r="DK36" i="93" s="1"/>
  <c r="DG36" i="93"/>
  <c r="DJ36" i="93" s="1"/>
  <c r="DF36" i="93"/>
  <c r="DI36" i="93" s="1"/>
  <c r="BZ36" i="93"/>
  <c r="BY36" i="93"/>
  <c r="BX36" i="93"/>
  <c r="BW36" i="93"/>
  <c r="BV36" i="93"/>
  <c r="BU36" i="93"/>
  <c r="BT36" i="93"/>
  <c r="BS36" i="93"/>
  <c r="BR36" i="93"/>
  <c r="BP36" i="93"/>
  <c r="AI36" i="93"/>
  <c r="AH36" i="93"/>
  <c r="AG36" i="93"/>
  <c r="AF36" i="93"/>
  <c r="AE36" i="93"/>
  <c r="AD36" i="93"/>
  <c r="AC36" i="93"/>
  <c r="AB36" i="93"/>
  <c r="AA36" i="93"/>
  <c r="Z36" i="93"/>
  <c r="X36" i="93"/>
  <c r="W36" i="93"/>
  <c r="V36" i="93"/>
  <c r="DH35" i="93"/>
  <c r="DK35" i="93" s="1"/>
  <c r="DG35" i="93"/>
  <c r="DJ35" i="93" s="1"/>
  <c r="DF35" i="93"/>
  <c r="DI35" i="93" s="1"/>
  <c r="BZ35" i="93"/>
  <c r="BY35" i="93"/>
  <c r="BX35" i="93"/>
  <c r="BW35" i="93"/>
  <c r="BV35" i="93"/>
  <c r="BU35" i="93"/>
  <c r="BT35" i="93"/>
  <c r="BS35" i="93"/>
  <c r="BR35" i="93"/>
  <c r="BP35" i="93"/>
  <c r="AI35" i="93"/>
  <c r="AH35" i="93"/>
  <c r="AG35" i="93"/>
  <c r="AF35" i="93"/>
  <c r="AE35" i="93"/>
  <c r="AD35" i="93"/>
  <c r="AC35" i="93"/>
  <c r="AB35" i="93"/>
  <c r="AA35" i="93"/>
  <c r="Z35" i="93"/>
  <c r="X35" i="93"/>
  <c r="W35" i="93"/>
  <c r="V35" i="93"/>
  <c r="DH34" i="93"/>
  <c r="DK34" i="93" s="1"/>
  <c r="DG34" i="93"/>
  <c r="DJ34" i="93" s="1"/>
  <c r="DF34" i="93"/>
  <c r="DI34" i="93" s="1"/>
  <c r="BZ34" i="93"/>
  <c r="BY34" i="93"/>
  <c r="BX34" i="93"/>
  <c r="BW34" i="93"/>
  <c r="BV34" i="93"/>
  <c r="BU34" i="93"/>
  <c r="BT34" i="93"/>
  <c r="BS34" i="93"/>
  <c r="BR34" i="93"/>
  <c r="BP34" i="93"/>
  <c r="AI34" i="93"/>
  <c r="AH34" i="93"/>
  <c r="AG34" i="93"/>
  <c r="AF34" i="93"/>
  <c r="AE34" i="93"/>
  <c r="AD34" i="93"/>
  <c r="AC34" i="93"/>
  <c r="AB34" i="93"/>
  <c r="AA34" i="93"/>
  <c r="Z34" i="93"/>
  <c r="X34" i="93"/>
  <c r="W34" i="93"/>
  <c r="V34" i="93"/>
  <c r="DH33" i="93"/>
  <c r="DK33" i="93" s="1"/>
  <c r="DG33" i="93"/>
  <c r="DJ33" i="93" s="1"/>
  <c r="DF33" i="93"/>
  <c r="DI33" i="93" s="1"/>
  <c r="BZ33" i="93"/>
  <c r="BY33" i="93"/>
  <c r="BX33" i="93"/>
  <c r="BW33" i="93"/>
  <c r="BV33" i="93"/>
  <c r="BU33" i="93"/>
  <c r="BT33" i="93"/>
  <c r="BS33" i="93"/>
  <c r="BR33" i="93"/>
  <c r="BP33" i="93"/>
  <c r="AI33" i="93"/>
  <c r="AH33" i="93"/>
  <c r="AG33" i="93"/>
  <c r="AF33" i="93"/>
  <c r="AE33" i="93"/>
  <c r="AD33" i="93"/>
  <c r="AC33" i="93"/>
  <c r="AB33" i="93"/>
  <c r="AA33" i="93"/>
  <c r="Z33" i="93"/>
  <c r="X33" i="93"/>
  <c r="W33" i="93"/>
  <c r="V33" i="93"/>
  <c r="DH32" i="93"/>
  <c r="DK32" i="93" s="1"/>
  <c r="DG32" i="93"/>
  <c r="DJ32" i="93" s="1"/>
  <c r="DF32" i="93"/>
  <c r="DI32" i="93" s="1"/>
  <c r="BZ32" i="93"/>
  <c r="BY32" i="93"/>
  <c r="BX32" i="93"/>
  <c r="BW32" i="93"/>
  <c r="BV32" i="93"/>
  <c r="BU32" i="93"/>
  <c r="BT32" i="93"/>
  <c r="BS32" i="93"/>
  <c r="BR32" i="93"/>
  <c r="BP32" i="93"/>
  <c r="AI32" i="93"/>
  <c r="AH32" i="93"/>
  <c r="AG32" i="93"/>
  <c r="AF32" i="93"/>
  <c r="AE32" i="93"/>
  <c r="AD32" i="93"/>
  <c r="AC32" i="93"/>
  <c r="AB32" i="93"/>
  <c r="AA32" i="93"/>
  <c r="Z32" i="93"/>
  <c r="X32" i="93"/>
  <c r="W32" i="93"/>
  <c r="V32" i="93"/>
  <c r="DH31" i="93"/>
  <c r="DK31" i="93" s="1"/>
  <c r="DG31" i="93"/>
  <c r="DJ31" i="93" s="1"/>
  <c r="DF31" i="93"/>
  <c r="DI31" i="93" s="1"/>
  <c r="BZ31" i="93"/>
  <c r="BY31" i="93"/>
  <c r="BX31" i="93"/>
  <c r="BW31" i="93"/>
  <c r="BV31" i="93"/>
  <c r="BU31" i="93"/>
  <c r="BT31" i="93"/>
  <c r="BS31" i="93"/>
  <c r="BR31" i="93"/>
  <c r="BP31" i="93"/>
  <c r="AI31" i="93"/>
  <c r="AH31" i="93"/>
  <c r="AG31" i="93"/>
  <c r="AF31" i="93"/>
  <c r="AE31" i="93"/>
  <c r="AD31" i="93"/>
  <c r="AC31" i="93"/>
  <c r="AB31" i="93"/>
  <c r="AA31" i="93"/>
  <c r="Z31" i="93"/>
  <c r="X31" i="93"/>
  <c r="W31" i="93"/>
  <c r="V31" i="93"/>
  <c r="DH30" i="93"/>
  <c r="DK30" i="93" s="1"/>
  <c r="DG30" i="93"/>
  <c r="DJ30" i="93" s="1"/>
  <c r="DF30" i="93"/>
  <c r="DI30" i="93" s="1"/>
  <c r="BZ30" i="93"/>
  <c r="BY30" i="93"/>
  <c r="BX30" i="93"/>
  <c r="BW30" i="93"/>
  <c r="BV30" i="93"/>
  <c r="BU30" i="93"/>
  <c r="BT30" i="93"/>
  <c r="BS30" i="93"/>
  <c r="BR30" i="93"/>
  <c r="BP30" i="93"/>
  <c r="AI30" i="93"/>
  <c r="AH30" i="93"/>
  <c r="AG30" i="93"/>
  <c r="AF30" i="93"/>
  <c r="AE30" i="93"/>
  <c r="AD30" i="93"/>
  <c r="AC30" i="93"/>
  <c r="AB30" i="93"/>
  <c r="AA30" i="93"/>
  <c r="Z30" i="93"/>
  <c r="X30" i="93"/>
  <c r="W30" i="93"/>
  <c r="V30" i="93"/>
  <c r="DH29" i="93"/>
  <c r="DK29" i="93" s="1"/>
  <c r="DG29" i="93"/>
  <c r="DJ29" i="93" s="1"/>
  <c r="DF29" i="93"/>
  <c r="DI29" i="93" s="1"/>
  <c r="BZ29" i="93"/>
  <c r="BY29" i="93"/>
  <c r="BX29" i="93"/>
  <c r="BW29" i="93"/>
  <c r="BV29" i="93"/>
  <c r="BU29" i="93"/>
  <c r="BT29" i="93"/>
  <c r="BS29" i="93"/>
  <c r="BR29" i="93"/>
  <c r="BP29" i="93"/>
  <c r="AI29" i="93"/>
  <c r="AH29" i="93"/>
  <c r="AG29" i="93"/>
  <c r="AF29" i="93"/>
  <c r="AE29" i="93"/>
  <c r="AD29" i="93"/>
  <c r="AC29" i="93"/>
  <c r="AB29" i="93"/>
  <c r="AA29" i="93"/>
  <c r="Z29" i="93"/>
  <c r="X29" i="93"/>
  <c r="W29" i="93"/>
  <c r="V29" i="93"/>
  <c r="DH28" i="93"/>
  <c r="DK28" i="93" s="1"/>
  <c r="DG28" i="93"/>
  <c r="DJ28" i="93" s="1"/>
  <c r="DF28" i="93"/>
  <c r="DI28" i="93" s="1"/>
  <c r="BZ28" i="93"/>
  <c r="BY28" i="93"/>
  <c r="BX28" i="93"/>
  <c r="BW28" i="93"/>
  <c r="BV28" i="93"/>
  <c r="BU28" i="93"/>
  <c r="BT28" i="93"/>
  <c r="BS28" i="93"/>
  <c r="BR28" i="93"/>
  <c r="BP28" i="93"/>
  <c r="AI28" i="93"/>
  <c r="AH28" i="93"/>
  <c r="AG28" i="93"/>
  <c r="AF28" i="93"/>
  <c r="AE28" i="93"/>
  <c r="AD28" i="93"/>
  <c r="AC28" i="93"/>
  <c r="AB28" i="93"/>
  <c r="AA28" i="93"/>
  <c r="Z28" i="93"/>
  <c r="X28" i="93"/>
  <c r="W28" i="93"/>
  <c r="V28" i="93"/>
  <c r="DH27" i="93"/>
  <c r="DK27" i="93" s="1"/>
  <c r="DG27" i="93"/>
  <c r="DJ27" i="93" s="1"/>
  <c r="DF27" i="93"/>
  <c r="DI27" i="93" s="1"/>
  <c r="BZ27" i="93"/>
  <c r="BY27" i="93"/>
  <c r="BX27" i="93"/>
  <c r="BW27" i="93"/>
  <c r="BV27" i="93"/>
  <c r="BU27" i="93"/>
  <c r="BT27" i="93"/>
  <c r="BS27" i="93"/>
  <c r="BR27" i="93"/>
  <c r="BP27" i="93"/>
  <c r="AI27" i="93"/>
  <c r="AH27" i="93"/>
  <c r="AG27" i="93"/>
  <c r="AF27" i="93"/>
  <c r="AE27" i="93"/>
  <c r="AD27" i="93"/>
  <c r="AC27" i="93"/>
  <c r="AB27" i="93"/>
  <c r="AA27" i="93"/>
  <c r="Z27" i="93"/>
  <c r="X27" i="93"/>
  <c r="W27" i="93"/>
  <c r="V27" i="93"/>
  <c r="DH26" i="93"/>
  <c r="DK26" i="93" s="1"/>
  <c r="DG26" i="93"/>
  <c r="DJ26" i="93" s="1"/>
  <c r="DF26" i="93"/>
  <c r="DI26" i="93" s="1"/>
  <c r="BZ26" i="93"/>
  <c r="BY26" i="93"/>
  <c r="BX26" i="93"/>
  <c r="BW26" i="93"/>
  <c r="BV26" i="93"/>
  <c r="BU26" i="93"/>
  <c r="BT26" i="93"/>
  <c r="BS26" i="93"/>
  <c r="BR26" i="93"/>
  <c r="BP26" i="93"/>
  <c r="AI26" i="93"/>
  <c r="AH26" i="93"/>
  <c r="AG26" i="93"/>
  <c r="AF26" i="93"/>
  <c r="AE26" i="93"/>
  <c r="AD26" i="93"/>
  <c r="AC26" i="93"/>
  <c r="AB26" i="93"/>
  <c r="AA26" i="93"/>
  <c r="Z26" i="93"/>
  <c r="X26" i="93"/>
  <c r="W26" i="93"/>
  <c r="V26" i="93"/>
  <c r="DH25" i="93"/>
  <c r="DK25" i="93" s="1"/>
  <c r="DG25" i="93"/>
  <c r="DJ25" i="93" s="1"/>
  <c r="DF25" i="93"/>
  <c r="DI25" i="93" s="1"/>
  <c r="BZ25" i="93"/>
  <c r="BY25" i="93"/>
  <c r="BX25" i="93"/>
  <c r="BW25" i="93"/>
  <c r="BV25" i="93"/>
  <c r="BU25" i="93"/>
  <c r="BT25" i="93"/>
  <c r="BS25" i="93"/>
  <c r="BR25" i="93"/>
  <c r="BP25" i="93"/>
  <c r="AI25" i="93"/>
  <c r="AH25" i="93"/>
  <c r="AG25" i="93"/>
  <c r="AF25" i="93"/>
  <c r="AE25" i="93"/>
  <c r="AD25" i="93"/>
  <c r="AC25" i="93"/>
  <c r="AB25" i="93"/>
  <c r="AA25" i="93"/>
  <c r="Z25" i="93"/>
  <c r="X25" i="93"/>
  <c r="W25" i="93"/>
  <c r="V25" i="93"/>
  <c r="DH24" i="93"/>
  <c r="DK24" i="93" s="1"/>
  <c r="DG24" i="93"/>
  <c r="DJ24" i="93" s="1"/>
  <c r="DF24" i="93"/>
  <c r="DI24" i="93" s="1"/>
  <c r="BZ24" i="93"/>
  <c r="BY24" i="93"/>
  <c r="BX24" i="93"/>
  <c r="BW24" i="93"/>
  <c r="BV24" i="93"/>
  <c r="BU24" i="93"/>
  <c r="BT24" i="93"/>
  <c r="BS24" i="93"/>
  <c r="BR24" i="93"/>
  <c r="BP24" i="93"/>
  <c r="AI24" i="93"/>
  <c r="AH24" i="93"/>
  <c r="AG24" i="93"/>
  <c r="AF24" i="93"/>
  <c r="AE24" i="93"/>
  <c r="AD24" i="93"/>
  <c r="AC24" i="93"/>
  <c r="AB24" i="93"/>
  <c r="AA24" i="93"/>
  <c r="Z24" i="93"/>
  <c r="X24" i="93"/>
  <c r="W24" i="93"/>
  <c r="V24" i="93"/>
  <c r="DH23" i="93"/>
  <c r="DK23" i="93" s="1"/>
  <c r="DG23" i="93"/>
  <c r="DJ23" i="93" s="1"/>
  <c r="DF23" i="93"/>
  <c r="DI23" i="93" s="1"/>
  <c r="BZ23" i="93"/>
  <c r="BY23" i="93"/>
  <c r="BX23" i="93"/>
  <c r="BW23" i="93"/>
  <c r="BV23" i="93"/>
  <c r="BU23" i="93"/>
  <c r="BT23" i="93"/>
  <c r="BS23" i="93"/>
  <c r="BR23" i="93"/>
  <c r="BP23" i="93"/>
  <c r="AI23" i="93"/>
  <c r="AH23" i="93"/>
  <c r="AG23" i="93"/>
  <c r="AF23" i="93"/>
  <c r="AE23" i="93"/>
  <c r="AD23" i="93"/>
  <c r="AC23" i="93"/>
  <c r="AB23" i="93"/>
  <c r="AA23" i="93"/>
  <c r="Z23" i="93"/>
  <c r="X23" i="93"/>
  <c r="W23" i="93"/>
  <c r="V23" i="93"/>
  <c r="DH22" i="93"/>
  <c r="DK22" i="93" s="1"/>
  <c r="DG22" i="93"/>
  <c r="DJ22" i="93" s="1"/>
  <c r="DF22" i="93"/>
  <c r="DI22" i="93" s="1"/>
  <c r="BZ22" i="93"/>
  <c r="BY22" i="93"/>
  <c r="BX22" i="93"/>
  <c r="BW22" i="93"/>
  <c r="BV22" i="93"/>
  <c r="BU22" i="93"/>
  <c r="BT22" i="93"/>
  <c r="BS22" i="93"/>
  <c r="BR22" i="93"/>
  <c r="BP22" i="93"/>
  <c r="AI22" i="93"/>
  <c r="AH22" i="93"/>
  <c r="AG22" i="93"/>
  <c r="AF22" i="93"/>
  <c r="AE22" i="93"/>
  <c r="AD22" i="93"/>
  <c r="AC22" i="93"/>
  <c r="AB22" i="93"/>
  <c r="AA22" i="93"/>
  <c r="Z22" i="93"/>
  <c r="X22" i="93"/>
  <c r="W22" i="93"/>
  <c r="V22" i="93"/>
  <c r="DH21" i="93"/>
  <c r="DK21" i="93" s="1"/>
  <c r="DG21" i="93"/>
  <c r="DJ21" i="93" s="1"/>
  <c r="DF21" i="93"/>
  <c r="DI21" i="93" s="1"/>
  <c r="BZ21" i="93"/>
  <c r="BY21" i="93"/>
  <c r="BX21" i="93"/>
  <c r="BW21" i="93"/>
  <c r="BV21" i="93"/>
  <c r="BU21" i="93"/>
  <c r="BT21" i="93"/>
  <c r="BS21" i="93"/>
  <c r="BR21" i="93"/>
  <c r="BP21" i="93"/>
  <c r="AI21" i="93"/>
  <c r="AH21" i="93"/>
  <c r="AG21" i="93"/>
  <c r="AF21" i="93"/>
  <c r="AE21" i="93"/>
  <c r="AD21" i="93"/>
  <c r="AC21" i="93"/>
  <c r="AB21" i="93"/>
  <c r="AA21" i="93"/>
  <c r="Z21" i="93"/>
  <c r="X21" i="93"/>
  <c r="W21" i="93"/>
  <c r="V21" i="93"/>
  <c r="DH20" i="93"/>
  <c r="DK20" i="93" s="1"/>
  <c r="DG20" i="93"/>
  <c r="DJ20" i="93" s="1"/>
  <c r="DF20" i="93"/>
  <c r="DI20" i="93" s="1"/>
  <c r="BZ20" i="93"/>
  <c r="BY20" i="93"/>
  <c r="BX20" i="93"/>
  <c r="BW20" i="93"/>
  <c r="BV20" i="93"/>
  <c r="BU20" i="93"/>
  <c r="BT20" i="93"/>
  <c r="BS20" i="93"/>
  <c r="BR20" i="93"/>
  <c r="BP20" i="93"/>
  <c r="AI20" i="93"/>
  <c r="AH20" i="93"/>
  <c r="AG20" i="93"/>
  <c r="AF20" i="93"/>
  <c r="AE20" i="93"/>
  <c r="AD20" i="93"/>
  <c r="AC20" i="93"/>
  <c r="AB20" i="93"/>
  <c r="AA20" i="93"/>
  <c r="Z20" i="93"/>
  <c r="X20" i="93"/>
  <c r="W20" i="93"/>
  <c r="V20" i="93"/>
  <c r="DH19" i="93"/>
  <c r="DK19" i="93" s="1"/>
  <c r="DG19" i="93"/>
  <c r="DJ19" i="93" s="1"/>
  <c r="DF19" i="93"/>
  <c r="DI19" i="93" s="1"/>
  <c r="BZ19" i="93"/>
  <c r="BY19" i="93"/>
  <c r="BX19" i="93"/>
  <c r="BW19" i="93"/>
  <c r="BV19" i="93"/>
  <c r="BU19" i="93"/>
  <c r="BT19" i="93"/>
  <c r="BS19" i="93"/>
  <c r="BR19" i="93"/>
  <c r="BP19" i="93"/>
  <c r="AI19" i="93"/>
  <c r="AH19" i="93"/>
  <c r="AG19" i="93"/>
  <c r="AF19" i="93"/>
  <c r="AE19" i="93"/>
  <c r="AD19" i="93"/>
  <c r="AC19" i="93"/>
  <c r="AB19" i="93"/>
  <c r="AA19" i="93"/>
  <c r="Z19" i="93"/>
  <c r="X19" i="93"/>
  <c r="W19" i="93"/>
  <c r="V19" i="93"/>
  <c r="DH18" i="93"/>
  <c r="DK18" i="93" s="1"/>
  <c r="DG18" i="93"/>
  <c r="DJ18" i="93" s="1"/>
  <c r="DF18" i="93"/>
  <c r="DI18" i="93" s="1"/>
  <c r="BZ18" i="93"/>
  <c r="BY18" i="93"/>
  <c r="BX18" i="93"/>
  <c r="BW18" i="93"/>
  <c r="BV18" i="93"/>
  <c r="BU18" i="93"/>
  <c r="BT18" i="93"/>
  <c r="BS18" i="93"/>
  <c r="BR18" i="93"/>
  <c r="BP18" i="93"/>
  <c r="AI18" i="93"/>
  <c r="AH18" i="93"/>
  <c r="AG18" i="93"/>
  <c r="AF18" i="93"/>
  <c r="AE18" i="93"/>
  <c r="AD18" i="93"/>
  <c r="AC18" i="93"/>
  <c r="AB18" i="93"/>
  <c r="AA18" i="93"/>
  <c r="Z18" i="93"/>
  <c r="X18" i="93"/>
  <c r="W18" i="93"/>
  <c r="V18" i="93"/>
  <c r="DH17" i="93"/>
  <c r="DK17" i="93" s="1"/>
  <c r="DG17" i="93"/>
  <c r="DJ17" i="93" s="1"/>
  <c r="DF17" i="93"/>
  <c r="DI17" i="93" s="1"/>
  <c r="BZ17" i="93"/>
  <c r="BY17" i="93"/>
  <c r="BX17" i="93"/>
  <c r="BW17" i="93"/>
  <c r="BV17" i="93"/>
  <c r="BU17" i="93"/>
  <c r="BT17" i="93"/>
  <c r="BS17" i="93"/>
  <c r="BR17" i="93"/>
  <c r="BP17" i="93"/>
  <c r="AI17" i="93"/>
  <c r="AH17" i="93"/>
  <c r="AG17" i="93"/>
  <c r="AF17" i="93"/>
  <c r="AE17" i="93"/>
  <c r="AD17" i="93"/>
  <c r="AC17" i="93"/>
  <c r="AB17" i="93"/>
  <c r="AA17" i="93"/>
  <c r="Z17" i="93"/>
  <c r="X17" i="93"/>
  <c r="DH16" i="93"/>
  <c r="DK16" i="93" s="1"/>
  <c r="DG16" i="93"/>
  <c r="DJ16" i="93" s="1"/>
  <c r="DF16" i="93"/>
  <c r="DI16" i="93" s="1"/>
  <c r="BZ16" i="93"/>
  <c r="BY16" i="93"/>
  <c r="BX16" i="93"/>
  <c r="BW16" i="93"/>
  <c r="BV16" i="93"/>
  <c r="BU16" i="93"/>
  <c r="BT16" i="93"/>
  <c r="BS16" i="93"/>
  <c r="BR16" i="93"/>
  <c r="BP16" i="93"/>
  <c r="AI16" i="93"/>
  <c r="AH16" i="93"/>
  <c r="AG16" i="93"/>
  <c r="AF16" i="93"/>
  <c r="AE16" i="93"/>
  <c r="AD16" i="93"/>
  <c r="AC16" i="93"/>
  <c r="AB16" i="93"/>
  <c r="AA16" i="93"/>
  <c r="Z16" i="93"/>
  <c r="X16" i="93"/>
  <c r="W16" i="93"/>
  <c r="V16" i="93"/>
  <c r="DH15" i="93"/>
  <c r="DK15" i="93" s="1"/>
  <c r="DG15" i="93"/>
  <c r="DJ15" i="93" s="1"/>
  <c r="DF15" i="93"/>
  <c r="DI15" i="93" s="1"/>
  <c r="BZ15" i="93"/>
  <c r="BY15" i="93"/>
  <c r="BX15" i="93"/>
  <c r="BW15" i="93"/>
  <c r="BV15" i="93"/>
  <c r="BU15" i="93"/>
  <c r="BT15" i="93"/>
  <c r="BS15" i="93"/>
  <c r="BR15" i="93"/>
  <c r="BP15" i="93"/>
  <c r="AI15" i="93"/>
  <c r="AH15" i="93"/>
  <c r="AG15" i="93"/>
  <c r="AF15" i="93"/>
  <c r="AE15" i="93"/>
  <c r="AD15" i="93"/>
  <c r="AC15" i="93"/>
  <c r="AB15" i="93"/>
  <c r="AA15" i="93"/>
  <c r="Z15" i="93"/>
  <c r="X15" i="93"/>
  <c r="W15" i="93"/>
  <c r="V15" i="93"/>
  <c r="DH14" i="93"/>
  <c r="DK14" i="93" s="1"/>
  <c r="DG14" i="93"/>
  <c r="DJ14" i="93" s="1"/>
  <c r="DF14" i="93"/>
  <c r="DI14" i="93" s="1"/>
  <c r="BZ14" i="93"/>
  <c r="BY14" i="93"/>
  <c r="BX14" i="93"/>
  <c r="BT14" i="93"/>
  <c r="BS14" i="93"/>
  <c r="BR14" i="93"/>
  <c r="BP14" i="93"/>
  <c r="AI14" i="93"/>
  <c r="AH14" i="93"/>
  <c r="AG14" i="93"/>
  <c r="AC14" i="93"/>
  <c r="AB14" i="93"/>
  <c r="AA14" i="93"/>
  <c r="Z14" i="93"/>
  <c r="X14" i="93"/>
  <c r="W14" i="93"/>
  <c r="V14" i="93"/>
  <c r="DH13" i="93"/>
  <c r="DK13" i="93" s="1"/>
  <c r="DG13" i="93"/>
  <c r="DJ13" i="93" s="1"/>
  <c r="DF13" i="93"/>
  <c r="DI13" i="93" s="1"/>
  <c r="BZ13" i="93"/>
  <c r="BY13" i="93"/>
  <c r="BX13" i="93"/>
  <c r="BW13" i="93"/>
  <c r="BV13" i="93"/>
  <c r="BU13" i="93"/>
  <c r="BT13" i="93"/>
  <c r="BS13" i="93"/>
  <c r="BR13" i="93"/>
  <c r="BP13" i="93"/>
  <c r="AI13" i="93"/>
  <c r="AH13" i="93"/>
  <c r="AG13" i="93"/>
  <c r="AF13" i="93"/>
  <c r="AE13" i="93"/>
  <c r="AD13" i="93"/>
  <c r="AC13" i="93"/>
  <c r="AB13" i="93"/>
  <c r="AA13" i="93"/>
  <c r="Z13" i="93"/>
  <c r="X13" i="93"/>
  <c r="W13" i="93"/>
  <c r="V13" i="93"/>
  <c r="DH12" i="93"/>
  <c r="DK12" i="93" s="1"/>
  <c r="DG12" i="93"/>
  <c r="DJ12" i="93" s="1"/>
  <c r="DF12" i="93"/>
  <c r="DI12" i="93" s="1"/>
  <c r="BZ12" i="93"/>
  <c r="BY12" i="93"/>
  <c r="BX12" i="93"/>
  <c r="BW12" i="93"/>
  <c r="BV12" i="93"/>
  <c r="BU12" i="93"/>
  <c r="BT12" i="93"/>
  <c r="BS12" i="93"/>
  <c r="BR12" i="93"/>
  <c r="BP12" i="93"/>
  <c r="AI12" i="93"/>
  <c r="AH12" i="93"/>
  <c r="AG12" i="93"/>
  <c r="AF12" i="93"/>
  <c r="AE12" i="93"/>
  <c r="AD12" i="93"/>
  <c r="AC12" i="93"/>
  <c r="AB12" i="93"/>
  <c r="AA12" i="93"/>
  <c r="Z12" i="93"/>
  <c r="X12" i="93"/>
  <c r="W12" i="93"/>
  <c r="V12" i="93"/>
  <c r="DH11" i="93"/>
  <c r="DK11" i="93" s="1"/>
  <c r="DG11" i="93"/>
  <c r="DJ11" i="93" s="1"/>
  <c r="DF11" i="93"/>
  <c r="DI11" i="93" s="1"/>
  <c r="BZ11" i="93"/>
  <c r="BY11" i="93"/>
  <c r="BX11" i="93"/>
  <c r="BW11" i="93"/>
  <c r="BV11" i="93"/>
  <c r="BU11" i="93"/>
  <c r="BT11" i="93"/>
  <c r="BS11" i="93"/>
  <c r="BR11" i="93"/>
  <c r="BP11" i="93"/>
  <c r="AI11" i="93"/>
  <c r="AH11" i="93"/>
  <c r="AG11" i="93"/>
  <c r="AF11" i="93"/>
  <c r="AE11" i="93"/>
  <c r="AD11" i="93"/>
  <c r="AC11" i="93"/>
  <c r="AB11" i="93"/>
  <c r="AA11" i="93"/>
  <c r="Z11" i="93"/>
  <c r="X11" i="93"/>
  <c r="W11" i="93"/>
  <c r="V11" i="93"/>
  <c r="DH10" i="93"/>
  <c r="DK10" i="93" s="1"/>
  <c r="DG10" i="93"/>
  <c r="DJ10" i="93" s="1"/>
  <c r="DF10" i="93"/>
  <c r="DI10" i="93" s="1"/>
  <c r="BZ10" i="93"/>
  <c r="BY10" i="93"/>
  <c r="BX10" i="93"/>
  <c r="BW10" i="93"/>
  <c r="BV10" i="93"/>
  <c r="BU10" i="93"/>
  <c r="BT10" i="93"/>
  <c r="BS10" i="93"/>
  <c r="BR10" i="93"/>
  <c r="BP10" i="93"/>
  <c r="AI10" i="93"/>
  <c r="AH10" i="93"/>
  <c r="AG10" i="93"/>
  <c r="AF10" i="93"/>
  <c r="AE10" i="93"/>
  <c r="AD10" i="93"/>
  <c r="AC10" i="93"/>
  <c r="AB10" i="93"/>
  <c r="AA10" i="93"/>
  <c r="Z10" i="93"/>
  <c r="X10" i="93"/>
  <c r="W10" i="93"/>
  <c r="V10" i="93"/>
  <c r="A10" i="93"/>
  <c r="A6" i="93"/>
  <c r="A1" i="93"/>
  <c r="AW79" i="92"/>
  <c r="CN79" i="92" s="1"/>
  <c r="AW78" i="92"/>
  <c r="CN78" i="92" s="1"/>
  <c r="AW77" i="92"/>
  <c r="CN77" i="92" s="1"/>
  <c r="AW76" i="92"/>
  <c r="CN76" i="92" s="1"/>
  <c r="A51" i="92"/>
  <c r="A47" i="92"/>
  <c r="A46" i="92"/>
  <c r="A45" i="92"/>
  <c r="A44" i="92"/>
  <c r="A42" i="92"/>
  <c r="DK40" i="92"/>
  <c r="DJ40" i="92"/>
  <c r="U40" i="92"/>
  <c r="T40" i="92"/>
  <c r="S40" i="92"/>
  <c r="M40" i="92"/>
  <c r="DH39" i="92"/>
  <c r="DK39" i="92" s="1"/>
  <c r="DG39" i="92"/>
  <c r="DJ39" i="92" s="1"/>
  <c r="DF39" i="92"/>
  <c r="DI39" i="92" s="1"/>
  <c r="BZ39" i="92"/>
  <c r="BY39" i="92"/>
  <c r="BX39" i="92"/>
  <c r="BW39" i="92"/>
  <c r="BV39" i="92"/>
  <c r="BU39" i="92"/>
  <c r="BT39" i="92"/>
  <c r="BS39" i="92"/>
  <c r="BR39" i="92"/>
  <c r="BP39" i="92"/>
  <c r="AI39" i="92"/>
  <c r="AH39" i="92"/>
  <c r="AG39" i="92"/>
  <c r="AF39" i="92"/>
  <c r="AE39" i="92"/>
  <c r="AD39" i="92"/>
  <c r="AC39" i="92"/>
  <c r="AB39" i="92"/>
  <c r="AA39" i="92"/>
  <c r="Z39" i="92"/>
  <c r="X39" i="92"/>
  <c r="W39" i="92"/>
  <c r="V39" i="92"/>
  <c r="DH38" i="92"/>
  <c r="DK38" i="92" s="1"/>
  <c r="DG38" i="92"/>
  <c r="DJ38" i="92" s="1"/>
  <c r="DF38" i="92"/>
  <c r="DI38" i="92" s="1"/>
  <c r="BZ38" i="92"/>
  <c r="BY38" i="92"/>
  <c r="BX38" i="92"/>
  <c r="BW38" i="92"/>
  <c r="BV38" i="92"/>
  <c r="BU38" i="92"/>
  <c r="BT38" i="92"/>
  <c r="BS38" i="92"/>
  <c r="BR38" i="92"/>
  <c r="BP38" i="92"/>
  <c r="AI38" i="92"/>
  <c r="AH38" i="92"/>
  <c r="AG38" i="92"/>
  <c r="AF38" i="92"/>
  <c r="AE38" i="92"/>
  <c r="AD38" i="92"/>
  <c r="AC38" i="92"/>
  <c r="AB38" i="92"/>
  <c r="AA38" i="92"/>
  <c r="Z38" i="92"/>
  <c r="X38" i="92"/>
  <c r="W38" i="92"/>
  <c r="V38" i="92"/>
  <c r="DH37" i="92"/>
  <c r="DK37" i="92" s="1"/>
  <c r="DG37" i="92"/>
  <c r="DJ37" i="92" s="1"/>
  <c r="DF37" i="92"/>
  <c r="DI37" i="92" s="1"/>
  <c r="BZ37" i="92"/>
  <c r="BY37" i="92"/>
  <c r="BW37" i="92"/>
  <c r="BT37" i="92"/>
  <c r="BS37" i="92"/>
  <c r="BR37" i="92"/>
  <c r="BP37" i="92"/>
  <c r="AI37" i="92"/>
  <c r="AH37" i="92"/>
  <c r="AF37" i="92"/>
  <c r="AC37" i="92"/>
  <c r="AB37" i="92"/>
  <c r="AA37" i="92"/>
  <c r="Z37" i="92"/>
  <c r="X37" i="92"/>
  <c r="W37" i="92"/>
  <c r="V37" i="92"/>
  <c r="DH36" i="92"/>
  <c r="DK36" i="92" s="1"/>
  <c r="DG36" i="92"/>
  <c r="DJ36" i="92" s="1"/>
  <c r="DF36" i="92"/>
  <c r="DI36" i="92" s="1"/>
  <c r="BZ36" i="92"/>
  <c r="BY36" i="92"/>
  <c r="BX36" i="92"/>
  <c r="BW36" i="92"/>
  <c r="BV36" i="92"/>
  <c r="BU36" i="92"/>
  <c r="BT36" i="92"/>
  <c r="BS36" i="92"/>
  <c r="BR36" i="92"/>
  <c r="BP36" i="92"/>
  <c r="AI36" i="92"/>
  <c r="AH36" i="92"/>
  <c r="AG36" i="92"/>
  <c r="AF36" i="92"/>
  <c r="AE36" i="92"/>
  <c r="AD36" i="92"/>
  <c r="AC36" i="92"/>
  <c r="AB36" i="92"/>
  <c r="AA36" i="92"/>
  <c r="Z36" i="92"/>
  <c r="X36" i="92"/>
  <c r="W36" i="92"/>
  <c r="V36" i="92"/>
  <c r="DH35" i="92"/>
  <c r="DK35" i="92" s="1"/>
  <c r="DG35" i="92"/>
  <c r="DJ35" i="92" s="1"/>
  <c r="DF35" i="92"/>
  <c r="DI35" i="92" s="1"/>
  <c r="BZ35" i="92"/>
  <c r="BY35" i="92"/>
  <c r="BX35" i="92"/>
  <c r="BW35" i="92"/>
  <c r="BV35" i="92"/>
  <c r="BU35" i="92"/>
  <c r="BT35" i="92"/>
  <c r="BS35" i="92"/>
  <c r="BR35" i="92"/>
  <c r="BP35" i="92"/>
  <c r="AI35" i="92"/>
  <c r="AH35" i="92"/>
  <c r="AG35" i="92"/>
  <c r="AF35" i="92"/>
  <c r="AE35" i="92"/>
  <c r="AD35" i="92"/>
  <c r="AC35" i="92"/>
  <c r="AB35" i="92"/>
  <c r="AA35" i="92"/>
  <c r="Z35" i="92"/>
  <c r="X35" i="92"/>
  <c r="W35" i="92"/>
  <c r="V35" i="92"/>
  <c r="DH34" i="92"/>
  <c r="DK34" i="92" s="1"/>
  <c r="DG34" i="92"/>
  <c r="DJ34" i="92" s="1"/>
  <c r="DF34" i="92"/>
  <c r="DI34" i="92" s="1"/>
  <c r="BZ34" i="92"/>
  <c r="BY34" i="92"/>
  <c r="BX34" i="92"/>
  <c r="BW34" i="92"/>
  <c r="BV34" i="92"/>
  <c r="BU34" i="92"/>
  <c r="BT34" i="92"/>
  <c r="BS34" i="92"/>
  <c r="BR34" i="92"/>
  <c r="BP34" i="92"/>
  <c r="AI34" i="92"/>
  <c r="AH34" i="92"/>
  <c r="AG34" i="92"/>
  <c r="AF34" i="92"/>
  <c r="AE34" i="92"/>
  <c r="AD34" i="92"/>
  <c r="AC34" i="92"/>
  <c r="AB34" i="92"/>
  <c r="AA34" i="92"/>
  <c r="Z34" i="92"/>
  <c r="X34" i="92"/>
  <c r="W34" i="92"/>
  <c r="V34" i="92"/>
  <c r="DH33" i="92"/>
  <c r="DK33" i="92" s="1"/>
  <c r="DG33" i="92"/>
  <c r="DJ33" i="92" s="1"/>
  <c r="DF33" i="92"/>
  <c r="DI33" i="92" s="1"/>
  <c r="BZ33" i="92"/>
  <c r="BY33" i="92"/>
  <c r="BX33" i="92"/>
  <c r="BW33" i="92"/>
  <c r="BV33" i="92"/>
  <c r="BU33" i="92"/>
  <c r="BT33" i="92"/>
  <c r="BS33" i="92"/>
  <c r="BR33" i="92"/>
  <c r="BP33" i="92"/>
  <c r="AI33" i="92"/>
  <c r="AH33" i="92"/>
  <c r="AG33" i="92"/>
  <c r="AF33" i="92"/>
  <c r="AE33" i="92"/>
  <c r="AD33" i="92"/>
  <c r="AC33" i="92"/>
  <c r="AB33" i="92"/>
  <c r="AA33" i="92"/>
  <c r="Z33" i="92"/>
  <c r="X33" i="92"/>
  <c r="W33" i="92"/>
  <c r="V33" i="92"/>
  <c r="DH32" i="92"/>
  <c r="DK32" i="92" s="1"/>
  <c r="DG32" i="92"/>
  <c r="DJ32" i="92" s="1"/>
  <c r="DF32" i="92"/>
  <c r="DI32" i="92" s="1"/>
  <c r="BZ32" i="92"/>
  <c r="BY32" i="92"/>
  <c r="BX32" i="92"/>
  <c r="BW32" i="92"/>
  <c r="BV32" i="92"/>
  <c r="BU32" i="92"/>
  <c r="BT32" i="92"/>
  <c r="BS32" i="92"/>
  <c r="BR32" i="92"/>
  <c r="BP32" i="92"/>
  <c r="AI32" i="92"/>
  <c r="AH32" i="92"/>
  <c r="AG32" i="92"/>
  <c r="AF32" i="92"/>
  <c r="AE32" i="92"/>
  <c r="AD32" i="92"/>
  <c r="AC32" i="92"/>
  <c r="AB32" i="92"/>
  <c r="AA32" i="92"/>
  <c r="Z32" i="92"/>
  <c r="X32" i="92"/>
  <c r="W32" i="92"/>
  <c r="V32" i="92"/>
  <c r="DH31" i="92"/>
  <c r="DK31" i="92" s="1"/>
  <c r="DG31" i="92"/>
  <c r="DJ31" i="92" s="1"/>
  <c r="DF31" i="92"/>
  <c r="DI31" i="92" s="1"/>
  <c r="BZ31" i="92"/>
  <c r="BY31" i="92"/>
  <c r="BX31" i="92"/>
  <c r="BW31" i="92"/>
  <c r="BV31" i="92"/>
  <c r="BU31" i="92"/>
  <c r="BT31" i="92"/>
  <c r="BS31" i="92"/>
  <c r="BR31" i="92"/>
  <c r="BP31" i="92"/>
  <c r="AI31" i="92"/>
  <c r="AH31" i="92"/>
  <c r="AG31" i="92"/>
  <c r="AF31" i="92"/>
  <c r="AE31" i="92"/>
  <c r="AD31" i="92"/>
  <c r="AC31" i="92"/>
  <c r="AB31" i="92"/>
  <c r="AA31" i="92"/>
  <c r="Z31" i="92"/>
  <c r="X31" i="92"/>
  <c r="W31" i="92"/>
  <c r="V31" i="92"/>
  <c r="DH30" i="92"/>
  <c r="DK30" i="92" s="1"/>
  <c r="DG30" i="92"/>
  <c r="DJ30" i="92" s="1"/>
  <c r="DF30" i="92"/>
  <c r="DI30" i="92" s="1"/>
  <c r="BZ30" i="92"/>
  <c r="BY30" i="92"/>
  <c r="BV30" i="92"/>
  <c r="BT30" i="92"/>
  <c r="BS30" i="92"/>
  <c r="BR30" i="92"/>
  <c r="BP30" i="92"/>
  <c r="AI30" i="92"/>
  <c r="AH30" i="92"/>
  <c r="AE30" i="92"/>
  <c r="AC30" i="92"/>
  <c r="AB30" i="92"/>
  <c r="AA30" i="92"/>
  <c r="Z30" i="92"/>
  <c r="X30" i="92"/>
  <c r="W30" i="92"/>
  <c r="V30" i="92"/>
  <c r="DH29" i="92"/>
  <c r="DK29" i="92" s="1"/>
  <c r="DG29" i="92"/>
  <c r="DJ29" i="92" s="1"/>
  <c r="DF29" i="92"/>
  <c r="DI29" i="92" s="1"/>
  <c r="BZ29" i="92"/>
  <c r="BY29" i="92"/>
  <c r="BX29" i="92"/>
  <c r="BW29" i="92"/>
  <c r="BV29" i="92"/>
  <c r="BU29" i="92"/>
  <c r="BT29" i="92"/>
  <c r="BS29" i="92"/>
  <c r="BR29" i="92"/>
  <c r="BP29" i="92"/>
  <c r="AI29" i="92"/>
  <c r="AH29" i="92"/>
  <c r="AG29" i="92"/>
  <c r="AF29" i="92"/>
  <c r="AE29" i="92"/>
  <c r="AD29" i="92"/>
  <c r="AC29" i="92"/>
  <c r="AB29" i="92"/>
  <c r="AA29" i="92"/>
  <c r="Z29" i="92"/>
  <c r="X29" i="92"/>
  <c r="W29" i="92"/>
  <c r="V29" i="92"/>
  <c r="DH28" i="92"/>
  <c r="DK28" i="92" s="1"/>
  <c r="DG28" i="92"/>
  <c r="DJ28" i="92" s="1"/>
  <c r="DF28" i="92"/>
  <c r="DI28" i="92" s="1"/>
  <c r="BZ28" i="92"/>
  <c r="BY28" i="92"/>
  <c r="BX28" i="92"/>
  <c r="BW28" i="92"/>
  <c r="BV28" i="92"/>
  <c r="BU28" i="92"/>
  <c r="BT28" i="92"/>
  <c r="BS28" i="92"/>
  <c r="BR28" i="92"/>
  <c r="BP28" i="92"/>
  <c r="AI28" i="92"/>
  <c r="AH28" i="92"/>
  <c r="AG28" i="92"/>
  <c r="AF28" i="92"/>
  <c r="AE28" i="92"/>
  <c r="AD28" i="92"/>
  <c r="AC28" i="92"/>
  <c r="AB28" i="92"/>
  <c r="AA28" i="92"/>
  <c r="Z28" i="92"/>
  <c r="X28" i="92"/>
  <c r="W28" i="92"/>
  <c r="V28" i="92"/>
  <c r="DH27" i="92"/>
  <c r="DK27" i="92" s="1"/>
  <c r="DG27" i="92"/>
  <c r="DJ27" i="92" s="1"/>
  <c r="DF27" i="92"/>
  <c r="DI27" i="92" s="1"/>
  <c r="BZ27" i="92"/>
  <c r="BY27" i="92"/>
  <c r="BX27" i="92"/>
  <c r="BW27" i="92"/>
  <c r="BV27" i="92"/>
  <c r="BU27" i="92"/>
  <c r="BT27" i="92"/>
  <c r="BS27" i="92"/>
  <c r="BR27" i="92"/>
  <c r="BP27" i="92"/>
  <c r="AI27" i="92"/>
  <c r="AH27" i="92"/>
  <c r="AG27" i="92"/>
  <c r="AF27" i="92"/>
  <c r="AE27" i="92"/>
  <c r="AD27" i="92"/>
  <c r="AC27" i="92"/>
  <c r="AB27" i="92"/>
  <c r="AA27" i="92"/>
  <c r="Z27" i="92"/>
  <c r="X27" i="92"/>
  <c r="W27" i="92"/>
  <c r="V27" i="92"/>
  <c r="DH26" i="92"/>
  <c r="DK26" i="92" s="1"/>
  <c r="DG26" i="92"/>
  <c r="DJ26" i="92" s="1"/>
  <c r="DF26" i="92"/>
  <c r="DI26" i="92" s="1"/>
  <c r="BZ26" i="92"/>
  <c r="BY26" i="92"/>
  <c r="BX26" i="92"/>
  <c r="BW26" i="92"/>
  <c r="BV26" i="92"/>
  <c r="BU26" i="92"/>
  <c r="BT26" i="92"/>
  <c r="BS26" i="92"/>
  <c r="BR26" i="92"/>
  <c r="BP26" i="92"/>
  <c r="AI26" i="92"/>
  <c r="AH26" i="92"/>
  <c r="AG26" i="92"/>
  <c r="AF26" i="92"/>
  <c r="AE26" i="92"/>
  <c r="AD26" i="92"/>
  <c r="AC26" i="92"/>
  <c r="AB26" i="92"/>
  <c r="AA26" i="92"/>
  <c r="Z26" i="92"/>
  <c r="X26" i="92"/>
  <c r="W26" i="92"/>
  <c r="V26" i="92"/>
  <c r="DI25" i="92"/>
  <c r="DH25" i="92"/>
  <c r="DK25" i="92" s="1"/>
  <c r="DG25" i="92"/>
  <c r="DJ25" i="92" s="1"/>
  <c r="DF25" i="92"/>
  <c r="BZ25" i="92"/>
  <c r="BY25" i="92"/>
  <c r="BX25" i="92"/>
  <c r="BW25" i="92"/>
  <c r="BV25" i="92"/>
  <c r="BU25" i="92"/>
  <c r="BT25" i="92"/>
  <c r="BS25" i="92"/>
  <c r="BR25" i="92"/>
  <c r="BP25" i="92"/>
  <c r="AI25" i="92"/>
  <c r="AH25" i="92"/>
  <c r="AG25" i="92"/>
  <c r="AF25" i="92"/>
  <c r="AE25" i="92"/>
  <c r="AD25" i="92"/>
  <c r="AC25" i="92"/>
  <c r="AB25" i="92"/>
  <c r="AA25" i="92"/>
  <c r="Z25" i="92"/>
  <c r="X25" i="92"/>
  <c r="W25" i="92"/>
  <c r="V25" i="92"/>
  <c r="DH24" i="92"/>
  <c r="DK24" i="92" s="1"/>
  <c r="DG24" i="92"/>
  <c r="DJ24" i="92" s="1"/>
  <c r="DF24" i="92"/>
  <c r="DI24" i="92" s="1"/>
  <c r="BZ24" i="92"/>
  <c r="BY24" i="92"/>
  <c r="BX24" i="92"/>
  <c r="BW24" i="92"/>
  <c r="BV24" i="92"/>
  <c r="BU24" i="92"/>
  <c r="BT24" i="92"/>
  <c r="BS24" i="92"/>
  <c r="BR24" i="92"/>
  <c r="BP24" i="92"/>
  <c r="AI24" i="92"/>
  <c r="AH24" i="92"/>
  <c r="AG24" i="92"/>
  <c r="AF24" i="92"/>
  <c r="AE24" i="92"/>
  <c r="AD24" i="92"/>
  <c r="AC24" i="92"/>
  <c r="AB24" i="92"/>
  <c r="AA24" i="92"/>
  <c r="Z24" i="92"/>
  <c r="X24" i="92"/>
  <c r="W24" i="92"/>
  <c r="V24" i="92"/>
  <c r="DH23" i="92"/>
  <c r="DK23" i="92" s="1"/>
  <c r="DG23" i="92"/>
  <c r="DJ23" i="92" s="1"/>
  <c r="DF23" i="92"/>
  <c r="DI23" i="92" s="1"/>
  <c r="BZ23" i="92"/>
  <c r="BY23" i="92"/>
  <c r="BU23" i="92"/>
  <c r="BT23" i="92"/>
  <c r="BS23" i="92"/>
  <c r="BR23" i="92"/>
  <c r="BP23" i="92"/>
  <c r="AI23" i="92"/>
  <c r="AH23" i="92"/>
  <c r="AD23" i="92"/>
  <c r="AC23" i="92"/>
  <c r="AB23" i="92"/>
  <c r="AA23" i="92"/>
  <c r="Z23" i="92"/>
  <c r="X23" i="92"/>
  <c r="W23" i="92"/>
  <c r="V23" i="92"/>
  <c r="DH22" i="92"/>
  <c r="DK22" i="92" s="1"/>
  <c r="DG22" i="92"/>
  <c r="DJ22" i="92" s="1"/>
  <c r="DF22" i="92"/>
  <c r="DI22" i="92" s="1"/>
  <c r="BZ22" i="92"/>
  <c r="BY22" i="92"/>
  <c r="BX22" i="92"/>
  <c r="BW22" i="92"/>
  <c r="BV22" i="92"/>
  <c r="BU22" i="92"/>
  <c r="BT22" i="92"/>
  <c r="BS22" i="92"/>
  <c r="BR22" i="92"/>
  <c r="BP22" i="92"/>
  <c r="AI22" i="92"/>
  <c r="AH22" i="92"/>
  <c r="AG22" i="92"/>
  <c r="AF22" i="92"/>
  <c r="AE22" i="92"/>
  <c r="AD22" i="92"/>
  <c r="AC22" i="92"/>
  <c r="AB22" i="92"/>
  <c r="AA22" i="92"/>
  <c r="Z22" i="92"/>
  <c r="X22" i="92"/>
  <c r="W22" i="92"/>
  <c r="V22" i="92"/>
  <c r="DH21" i="92"/>
  <c r="DK21" i="92" s="1"/>
  <c r="DG21" i="92"/>
  <c r="DJ21" i="92" s="1"/>
  <c r="DF21" i="92"/>
  <c r="DI21" i="92" s="1"/>
  <c r="BZ21" i="92"/>
  <c r="BY21" i="92"/>
  <c r="BX21" i="92"/>
  <c r="BW21" i="92"/>
  <c r="BV21" i="92"/>
  <c r="BU21" i="92"/>
  <c r="BT21" i="92"/>
  <c r="BS21" i="92"/>
  <c r="BR21" i="92"/>
  <c r="BP21" i="92"/>
  <c r="AI21" i="92"/>
  <c r="AH21" i="92"/>
  <c r="AG21" i="92"/>
  <c r="AF21" i="92"/>
  <c r="AE21" i="92"/>
  <c r="AD21" i="92"/>
  <c r="AC21" i="92"/>
  <c r="AB21" i="92"/>
  <c r="AA21" i="92"/>
  <c r="Z21" i="92"/>
  <c r="X21" i="92"/>
  <c r="W21" i="92"/>
  <c r="V21" i="92"/>
  <c r="DH20" i="92"/>
  <c r="DK20" i="92" s="1"/>
  <c r="DG20" i="92"/>
  <c r="DJ20" i="92" s="1"/>
  <c r="DF20" i="92"/>
  <c r="DI20" i="92" s="1"/>
  <c r="BZ20" i="92"/>
  <c r="BY20" i="92"/>
  <c r="BX20" i="92"/>
  <c r="BW20" i="92"/>
  <c r="BV20" i="92"/>
  <c r="BU20" i="92"/>
  <c r="BT20" i="92"/>
  <c r="BS20" i="92"/>
  <c r="BR20" i="92"/>
  <c r="BP20" i="92"/>
  <c r="AI20" i="92"/>
  <c r="AH20" i="92"/>
  <c r="AG20" i="92"/>
  <c r="AF20" i="92"/>
  <c r="AE20" i="92"/>
  <c r="AD20" i="92"/>
  <c r="AC20" i="92"/>
  <c r="AB20" i="92"/>
  <c r="AA20" i="92"/>
  <c r="Z20" i="92"/>
  <c r="X20" i="92"/>
  <c r="W20" i="92"/>
  <c r="V20" i="92"/>
  <c r="DH19" i="92"/>
  <c r="DK19" i="92" s="1"/>
  <c r="DG19" i="92"/>
  <c r="DJ19" i="92" s="1"/>
  <c r="DF19" i="92"/>
  <c r="DI19" i="92" s="1"/>
  <c r="BZ19" i="92"/>
  <c r="BY19" i="92"/>
  <c r="BX19" i="92"/>
  <c r="BW19" i="92"/>
  <c r="BV19" i="92"/>
  <c r="BU19" i="92"/>
  <c r="BT19" i="92"/>
  <c r="BS19" i="92"/>
  <c r="BR19" i="92"/>
  <c r="BP19" i="92"/>
  <c r="AI19" i="92"/>
  <c r="AH19" i="92"/>
  <c r="AG19" i="92"/>
  <c r="AF19" i="92"/>
  <c r="AE19" i="92"/>
  <c r="AD19" i="92"/>
  <c r="AC19" i="92"/>
  <c r="AB19" i="92"/>
  <c r="AA19" i="92"/>
  <c r="Z19" i="92"/>
  <c r="X19" i="92"/>
  <c r="W19" i="92"/>
  <c r="V19" i="92"/>
  <c r="DH18" i="92"/>
  <c r="DK18" i="92" s="1"/>
  <c r="DG18" i="92"/>
  <c r="DJ18" i="92" s="1"/>
  <c r="DF18" i="92"/>
  <c r="DI18" i="92" s="1"/>
  <c r="BZ18" i="92"/>
  <c r="BY18" i="92"/>
  <c r="BX18" i="92"/>
  <c r="BW18" i="92"/>
  <c r="BV18" i="92"/>
  <c r="BU18" i="92"/>
  <c r="BT18" i="92"/>
  <c r="BS18" i="92"/>
  <c r="BR18" i="92"/>
  <c r="BP18" i="92"/>
  <c r="AI18" i="92"/>
  <c r="AH18" i="92"/>
  <c r="AG18" i="92"/>
  <c r="AF18" i="92"/>
  <c r="AE18" i="92"/>
  <c r="AD18" i="92"/>
  <c r="AC18" i="92"/>
  <c r="AB18" i="92"/>
  <c r="AA18" i="92"/>
  <c r="Z18" i="92"/>
  <c r="X18" i="92"/>
  <c r="W18" i="92"/>
  <c r="V18" i="92"/>
  <c r="DH17" i="92"/>
  <c r="DK17" i="92" s="1"/>
  <c r="DG17" i="92"/>
  <c r="DJ17" i="92" s="1"/>
  <c r="DF17" i="92"/>
  <c r="DI17" i="92" s="1"/>
  <c r="BZ17" i="92"/>
  <c r="BY17" i="92"/>
  <c r="BX17" i="92"/>
  <c r="BW17" i="92"/>
  <c r="BV17" i="92"/>
  <c r="BU17" i="92"/>
  <c r="BT17" i="92"/>
  <c r="BS17" i="92"/>
  <c r="BR17" i="92"/>
  <c r="BP17" i="92"/>
  <c r="AI17" i="92"/>
  <c r="AH17" i="92"/>
  <c r="AG17" i="92"/>
  <c r="AF17" i="92"/>
  <c r="AE17" i="92"/>
  <c r="AD17" i="92"/>
  <c r="AC17" i="92"/>
  <c r="AB17" i="92"/>
  <c r="AA17" i="92"/>
  <c r="Z17" i="92"/>
  <c r="X17" i="92"/>
  <c r="DH16" i="92"/>
  <c r="DK16" i="92" s="1"/>
  <c r="DG16" i="92"/>
  <c r="DJ16" i="92" s="1"/>
  <c r="DF16" i="92"/>
  <c r="DI16" i="92" s="1"/>
  <c r="BZ16" i="92"/>
  <c r="BY16" i="92"/>
  <c r="BX16" i="92"/>
  <c r="BT16" i="92"/>
  <c r="BS16" i="92"/>
  <c r="BR16" i="92"/>
  <c r="BP16" i="92"/>
  <c r="AI16" i="92"/>
  <c r="AH16" i="92"/>
  <c r="AG16" i="92"/>
  <c r="AC16" i="92"/>
  <c r="AB16" i="92"/>
  <c r="AA16" i="92"/>
  <c r="Z16" i="92"/>
  <c r="X16" i="92"/>
  <c r="W16" i="92"/>
  <c r="V16" i="92"/>
  <c r="DH15" i="92"/>
  <c r="DK15" i="92" s="1"/>
  <c r="DG15" i="92"/>
  <c r="DJ15" i="92" s="1"/>
  <c r="DF15" i="92"/>
  <c r="DI15" i="92" s="1"/>
  <c r="BZ15" i="92"/>
  <c r="BY15" i="92"/>
  <c r="BX15" i="92"/>
  <c r="BW15" i="92"/>
  <c r="BV15" i="92"/>
  <c r="BU15" i="92"/>
  <c r="BT15" i="92"/>
  <c r="BS15" i="92"/>
  <c r="BR15" i="92"/>
  <c r="BP15" i="92"/>
  <c r="AI15" i="92"/>
  <c r="AH15" i="92"/>
  <c r="AG15" i="92"/>
  <c r="AF15" i="92"/>
  <c r="AE15" i="92"/>
  <c r="AD15" i="92"/>
  <c r="AC15" i="92"/>
  <c r="AB15" i="92"/>
  <c r="AA15" i="92"/>
  <c r="Z15" i="92"/>
  <c r="X15" i="92"/>
  <c r="W15" i="92"/>
  <c r="V15" i="92"/>
  <c r="DH14" i="92"/>
  <c r="DK14" i="92" s="1"/>
  <c r="DG14" i="92"/>
  <c r="DJ14" i="92" s="1"/>
  <c r="DF14" i="92"/>
  <c r="DI14" i="92" s="1"/>
  <c r="BZ14" i="92"/>
  <c r="BY14" i="92"/>
  <c r="BX14" i="92"/>
  <c r="BW14" i="92"/>
  <c r="BV14" i="92"/>
  <c r="BU14" i="92"/>
  <c r="BT14" i="92"/>
  <c r="BS14" i="92"/>
  <c r="BR14" i="92"/>
  <c r="BP14" i="92"/>
  <c r="AI14" i="92"/>
  <c r="AH14" i="92"/>
  <c r="AG14" i="92"/>
  <c r="AF14" i="92"/>
  <c r="AE14" i="92"/>
  <c r="AD14" i="92"/>
  <c r="AC14" i="92"/>
  <c r="AB14" i="92"/>
  <c r="AA14" i="92"/>
  <c r="Z14" i="92"/>
  <c r="X14" i="92"/>
  <c r="W14" i="92"/>
  <c r="V14" i="92"/>
  <c r="DH13" i="92"/>
  <c r="DK13" i="92" s="1"/>
  <c r="DG13" i="92"/>
  <c r="DJ13" i="92" s="1"/>
  <c r="DF13" i="92"/>
  <c r="DI13" i="92" s="1"/>
  <c r="BZ13" i="92"/>
  <c r="BY13" i="92"/>
  <c r="BX13" i="92"/>
  <c r="BW13" i="92"/>
  <c r="BV13" i="92"/>
  <c r="BU13" i="92"/>
  <c r="BT13" i="92"/>
  <c r="BS13" i="92"/>
  <c r="BR13" i="92"/>
  <c r="BP13" i="92"/>
  <c r="AI13" i="92"/>
  <c r="AH13" i="92"/>
  <c r="AG13" i="92"/>
  <c r="AF13" i="92"/>
  <c r="AE13" i="92"/>
  <c r="AD13" i="92"/>
  <c r="AC13" i="92"/>
  <c r="AB13" i="92"/>
  <c r="AA13" i="92"/>
  <c r="Z13" i="92"/>
  <c r="X13" i="92"/>
  <c r="W13" i="92"/>
  <c r="V13" i="92"/>
  <c r="DH12" i="92"/>
  <c r="DK12" i="92" s="1"/>
  <c r="DG12" i="92"/>
  <c r="DJ12" i="92" s="1"/>
  <c r="DF12" i="92"/>
  <c r="DI12" i="92" s="1"/>
  <c r="BZ12" i="92"/>
  <c r="BY12" i="92"/>
  <c r="BX12" i="92"/>
  <c r="BW12" i="92"/>
  <c r="BV12" i="92"/>
  <c r="BU12" i="92"/>
  <c r="BT12" i="92"/>
  <c r="BS12" i="92"/>
  <c r="BR12" i="92"/>
  <c r="BP12" i="92"/>
  <c r="AI12" i="92"/>
  <c r="AH12" i="92"/>
  <c r="AG12" i="92"/>
  <c r="AF12" i="92"/>
  <c r="AE12" i="92"/>
  <c r="AD12" i="92"/>
  <c r="AC12" i="92"/>
  <c r="AB12" i="92"/>
  <c r="AA12" i="92"/>
  <c r="Z12" i="92"/>
  <c r="X12" i="92"/>
  <c r="W12" i="92"/>
  <c r="V12" i="92"/>
  <c r="DH11" i="92"/>
  <c r="DK11" i="92" s="1"/>
  <c r="DG11" i="92"/>
  <c r="DJ11" i="92" s="1"/>
  <c r="DF11" i="92"/>
  <c r="DI11" i="92" s="1"/>
  <c r="BZ11" i="92"/>
  <c r="BY11" i="92"/>
  <c r="BX11" i="92"/>
  <c r="BW11" i="92"/>
  <c r="BV11" i="92"/>
  <c r="BU11" i="92"/>
  <c r="BT11" i="92"/>
  <c r="BS11" i="92"/>
  <c r="BR11" i="92"/>
  <c r="BP11" i="92"/>
  <c r="AI11" i="92"/>
  <c r="AH11" i="92"/>
  <c r="AG11" i="92"/>
  <c r="AF11" i="92"/>
  <c r="AE11" i="92"/>
  <c r="AD11" i="92"/>
  <c r="AC11" i="92"/>
  <c r="AB11" i="92"/>
  <c r="AA11" i="92"/>
  <c r="Z11" i="92"/>
  <c r="X11" i="92"/>
  <c r="W11" i="92"/>
  <c r="V11" i="92"/>
  <c r="DH10" i="92"/>
  <c r="DK10" i="92" s="1"/>
  <c r="DG10" i="92"/>
  <c r="DJ10" i="92" s="1"/>
  <c r="DF10" i="92"/>
  <c r="DI10" i="92" s="1"/>
  <c r="BZ10" i="92"/>
  <c r="BY10" i="92"/>
  <c r="BX10" i="92"/>
  <c r="BW10" i="92"/>
  <c r="BV10" i="92"/>
  <c r="BU10" i="92"/>
  <c r="BT10" i="92"/>
  <c r="BS10" i="92"/>
  <c r="BR10" i="92"/>
  <c r="BP10" i="92"/>
  <c r="AI10" i="92"/>
  <c r="AH10" i="92"/>
  <c r="AG10" i="92"/>
  <c r="AF10" i="92"/>
  <c r="AE10" i="92"/>
  <c r="AD10" i="92"/>
  <c r="AC10" i="92"/>
  <c r="AB10" i="92"/>
  <c r="AA10" i="92"/>
  <c r="Z10" i="92"/>
  <c r="X10" i="92"/>
  <c r="W10" i="92"/>
  <c r="V10" i="92"/>
  <c r="A10" i="92"/>
  <c r="A6" i="92"/>
  <c r="A1" i="92"/>
  <c r="AW80" i="91"/>
  <c r="CN80" i="91" s="1"/>
  <c r="AW79" i="91"/>
  <c r="CN79" i="91" s="1"/>
  <c r="AW78" i="91"/>
  <c r="CN78" i="91" s="1"/>
  <c r="AW77" i="91"/>
  <c r="CN77" i="91" s="1"/>
  <c r="A52" i="91"/>
  <c r="A48" i="91"/>
  <c r="A47" i="91"/>
  <c r="A46" i="91"/>
  <c r="A45" i="91"/>
  <c r="A43" i="91"/>
  <c r="DK41" i="91"/>
  <c r="DJ41" i="91"/>
  <c r="U41" i="91"/>
  <c r="T41" i="91"/>
  <c r="S41" i="91"/>
  <c r="M41" i="91"/>
  <c r="DH40" i="91"/>
  <c r="DK40" i="91" s="1"/>
  <c r="DG40" i="91"/>
  <c r="DJ40" i="91" s="1"/>
  <c r="DF40" i="91"/>
  <c r="DI40" i="91" s="1"/>
  <c r="BZ40" i="91"/>
  <c r="BY40" i="91"/>
  <c r="BW40" i="91"/>
  <c r="BT40" i="91"/>
  <c r="BS40" i="91"/>
  <c r="BR40" i="91"/>
  <c r="BP40" i="91"/>
  <c r="AI40" i="91"/>
  <c r="AH40" i="91"/>
  <c r="AF40" i="91"/>
  <c r="AC40" i="91"/>
  <c r="AB40" i="91"/>
  <c r="AA40" i="91"/>
  <c r="Z40" i="91"/>
  <c r="X40" i="91"/>
  <c r="W40" i="91"/>
  <c r="V40" i="91"/>
  <c r="DH39" i="91"/>
  <c r="DK39" i="91" s="1"/>
  <c r="DG39" i="91"/>
  <c r="DJ39" i="91" s="1"/>
  <c r="DF39" i="91"/>
  <c r="DI39" i="91" s="1"/>
  <c r="BZ39" i="91"/>
  <c r="BY39" i="91"/>
  <c r="BX39" i="91"/>
  <c r="BW39" i="91"/>
  <c r="BV39" i="91"/>
  <c r="BU39" i="91"/>
  <c r="BT39" i="91"/>
  <c r="BS39" i="91"/>
  <c r="BR39" i="91"/>
  <c r="BP39" i="91"/>
  <c r="AI39" i="91"/>
  <c r="AH39" i="91"/>
  <c r="AG39" i="91"/>
  <c r="AF39" i="91"/>
  <c r="AE39" i="91"/>
  <c r="AD39" i="91"/>
  <c r="AC39" i="91"/>
  <c r="AB39" i="91"/>
  <c r="AA39" i="91"/>
  <c r="Z39" i="91"/>
  <c r="X39" i="91"/>
  <c r="W39" i="91"/>
  <c r="V39" i="91"/>
  <c r="DH38" i="91"/>
  <c r="DK38" i="91" s="1"/>
  <c r="DG38" i="91"/>
  <c r="DJ38" i="91" s="1"/>
  <c r="DF38" i="91"/>
  <c r="DI38" i="91" s="1"/>
  <c r="BZ38" i="91"/>
  <c r="BY38" i="91"/>
  <c r="BX38" i="91"/>
  <c r="BW38" i="91"/>
  <c r="BV38" i="91"/>
  <c r="BU38" i="91"/>
  <c r="BT38" i="91"/>
  <c r="BS38" i="91"/>
  <c r="BR38" i="91"/>
  <c r="BP38" i="91"/>
  <c r="AI38" i="91"/>
  <c r="AH38" i="91"/>
  <c r="AG38" i="91"/>
  <c r="AF38" i="91"/>
  <c r="AE38" i="91"/>
  <c r="AD38" i="91"/>
  <c r="AC38" i="91"/>
  <c r="AB38" i="91"/>
  <c r="AA38" i="91"/>
  <c r="Z38" i="91"/>
  <c r="X38" i="91"/>
  <c r="W38" i="91"/>
  <c r="V38" i="91"/>
  <c r="DH37" i="91"/>
  <c r="DK37" i="91" s="1"/>
  <c r="DG37" i="91"/>
  <c r="DJ37" i="91" s="1"/>
  <c r="DF37" i="91"/>
  <c r="DI37" i="91" s="1"/>
  <c r="BZ37" i="91"/>
  <c r="BY37" i="91"/>
  <c r="BX37" i="91"/>
  <c r="BW37" i="91"/>
  <c r="BV37" i="91"/>
  <c r="BU37" i="91"/>
  <c r="BT37" i="91"/>
  <c r="BS37" i="91"/>
  <c r="BR37" i="91"/>
  <c r="BP37" i="91"/>
  <c r="AI37" i="91"/>
  <c r="AH37" i="91"/>
  <c r="AG37" i="91"/>
  <c r="AF37" i="91"/>
  <c r="AE37" i="91"/>
  <c r="AD37" i="91"/>
  <c r="AC37" i="91"/>
  <c r="AB37" i="91"/>
  <c r="AA37" i="91"/>
  <c r="Z37" i="91"/>
  <c r="X37" i="91"/>
  <c r="W37" i="91"/>
  <c r="V37" i="91"/>
  <c r="DH36" i="91"/>
  <c r="DK36" i="91" s="1"/>
  <c r="DG36" i="91"/>
  <c r="DJ36" i="91" s="1"/>
  <c r="DF36" i="91"/>
  <c r="DI36" i="91" s="1"/>
  <c r="BZ36" i="91"/>
  <c r="BY36" i="91"/>
  <c r="BX36" i="91"/>
  <c r="BW36" i="91"/>
  <c r="BV36" i="91"/>
  <c r="BU36" i="91"/>
  <c r="BT36" i="91"/>
  <c r="BS36" i="91"/>
  <c r="BR36" i="91"/>
  <c r="BP36" i="91"/>
  <c r="AI36" i="91"/>
  <c r="AH36" i="91"/>
  <c r="AG36" i="91"/>
  <c r="AF36" i="91"/>
  <c r="AE36" i="91"/>
  <c r="AD36" i="91"/>
  <c r="AC36" i="91"/>
  <c r="AB36" i="91"/>
  <c r="AA36" i="91"/>
  <c r="Z36" i="91"/>
  <c r="X36" i="91"/>
  <c r="W36" i="91"/>
  <c r="V36" i="91"/>
  <c r="DH35" i="91"/>
  <c r="DK35" i="91" s="1"/>
  <c r="DG35" i="91"/>
  <c r="DJ35" i="91" s="1"/>
  <c r="DF35" i="91"/>
  <c r="DI35" i="91" s="1"/>
  <c r="BZ35" i="91"/>
  <c r="BY35" i="91"/>
  <c r="BX35" i="91"/>
  <c r="BW35" i="91"/>
  <c r="BV35" i="91"/>
  <c r="BU35" i="91"/>
  <c r="BT35" i="91"/>
  <c r="BS35" i="91"/>
  <c r="BR35" i="91"/>
  <c r="BP35" i="91"/>
  <c r="AI35" i="91"/>
  <c r="AH35" i="91"/>
  <c r="AG35" i="91"/>
  <c r="AF35" i="91"/>
  <c r="AE35" i="91"/>
  <c r="AD35" i="91"/>
  <c r="AC35" i="91"/>
  <c r="AB35" i="91"/>
  <c r="AA35" i="91"/>
  <c r="Z35" i="91"/>
  <c r="X35" i="91"/>
  <c r="W35" i="91"/>
  <c r="V35" i="91"/>
  <c r="DH34" i="91"/>
  <c r="DK34" i="91" s="1"/>
  <c r="DG34" i="91"/>
  <c r="DJ34" i="91" s="1"/>
  <c r="DF34" i="91"/>
  <c r="DI34" i="91" s="1"/>
  <c r="BZ34" i="91"/>
  <c r="BY34" i="91"/>
  <c r="BX34" i="91"/>
  <c r="BW34" i="91"/>
  <c r="BV34" i="91"/>
  <c r="BU34" i="91"/>
  <c r="BT34" i="91"/>
  <c r="BS34" i="91"/>
  <c r="BR34" i="91"/>
  <c r="BP34" i="91"/>
  <c r="AI34" i="91"/>
  <c r="AH34" i="91"/>
  <c r="AG34" i="91"/>
  <c r="AF34" i="91"/>
  <c r="AE34" i="91"/>
  <c r="AD34" i="91"/>
  <c r="AC34" i="91"/>
  <c r="AB34" i="91"/>
  <c r="AA34" i="91"/>
  <c r="Z34" i="91"/>
  <c r="X34" i="91"/>
  <c r="W34" i="91"/>
  <c r="V34" i="91"/>
  <c r="DH33" i="91"/>
  <c r="DK33" i="91" s="1"/>
  <c r="DG33" i="91"/>
  <c r="DJ33" i="91" s="1"/>
  <c r="DF33" i="91"/>
  <c r="DI33" i="91" s="1"/>
  <c r="BZ33" i="91"/>
  <c r="BY33" i="91"/>
  <c r="BV33" i="91"/>
  <c r="BT33" i="91"/>
  <c r="BS33" i="91"/>
  <c r="BR33" i="91"/>
  <c r="BP33" i="91"/>
  <c r="AI33" i="91"/>
  <c r="AH33" i="91"/>
  <c r="AE33" i="91"/>
  <c r="AC33" i="91"/>
  <c r="AB33" i="91"/>
  <c r="AA33" i="91"/>
  <c r="Z33" i="91"/>
  <c r="X33" i="91"/>
  <c r="W33" i="91"/>
  <c r="V33" i="91"/>
  <c r="DH32" i="91"/>
  <c r="DK32" i="91" s="1"/>
  <c r="DG32" i="91"/>
  <c r="DJ32" i="91" s="1"/>
  <c r="DF32" i="91"/>
  <c r="DI32" i="91" s="1"/>
  <c r="BZ32" i="91"/>
  <c r="BY32" i="91"/>
  <c r="BX32" i="91"/>
  <c r="BW32" i="91"/>
  <c r="BV32" i="91"/>
  <c r="BU32" i="91"/>
  <c r="BT32" i="91"/>
  <c r="BS32" i="91"/>
  <c r="BR32" i="91"/>
  <c r="BP32" i="91"/>
  <c r="AI32" i="91"/>
  <c r="AH32" i="91"/>
  <c r="AG32" i="91"/>
  <c r="AF32" i="91"/>
  <c r="AE32" i="91"/>
  <c r="AD32" i="91"/>
  <c r="AC32" i="91"/>
  <c r="AB32" i="91"/>
  <c r="AA32" i="91"/>
  <c r="Z32" i="91"/>
  <c r="X32" i="91"/>
  <c r="W32" i="91"/>
  <c r="V32" i="91"/>
  <c r="DH31" i="91"/>
  <c r="DK31" i="91" s="1"/>
  <c r="DG31" i="91"/>
  <c r="DJ31" i="91" s="1"/>
  <c r="DF31" i="91"/>
  <c r="DI31" i="91" s="1"/>
  <c r="BZ31" i="91"/>
  <c r="BY31" i="91"/>
  <c r="BX31" i="91"/>
  <c r="BW31" i="91"/>
  <c r="BV31" i="91"/>
  <c r="BU31" i="91"/>
  <c r="BT31" i="91"/>
  <c r="BS31" i="91"/>
  <c r="BR31" i="91"/>
  <c r="BP31" i="91"/>
  <c r="AI31" i="91"/>
  <c r="AH31" i="91"/>
  <c r="AG31" i="91"/>
  <c r="AF31" i="91"/>
  <c r="AE31" i="91"/>
  <c r="AD31" i="91"/>
  <c r="AC31" i="91"/>
  <c r="AB31" i="91"/>
  <c r="AA31" i="91"/>
  <c r="Z31" i="91"/>
  <c r="X31" i="91"/>
  <c r="W31" i="91"/>
  <c r="V31" i="91"/>
  <c r="DH30" i="91"/>
  <c r="DK30" i="91" s="1"/>
  <c r="DG30" i="91"/>
  <c r="DJ30" i="91" s="1"/>
  <c r="DF30" i="91"/>
  <c r="DI30" i="91" s="1"/>
  <c r="BZ30" i="91"/>
  <c r="BY30" i="91"/>
  <c r="BX30" i="91"/>
  <c r="BW30" i="91"/>
  <c r="BV30" i="91"/>
  <c r="BU30" i="91"/>
  <c r="BT30" i="91"/>
  <c r="BS30" i="91"/>
  <c r="BR30" i="91"/>
  <c r="BP30" i="91"/>
  <c r="AI30" i="91"/>
  <c r="AH30" i="91"/>
  <c r="AG30" i="91"/>
  <c r="AF30" i="91"/>
  <c r="AE30" i="91"/>
  <c r="AD30" i="91"/>
  <c r="AC30" i="91"/>
  <c r="AB30" i="91"/>
  <c r="AA30" i="91"/>
  <c r="Z30" i="91"/>
  <c r="X30" i="91"/>
  <c r="W30" i="91"/>
  <c r="V30" i="91"/>
  <c r="DH29" i="91"/>
  <c r="DK29" i="91" s="1"/>
  <c r="DG29" i="91"/>
  <c r="DJ29" i="91" s="1"/>
  <c r="DF29" i="91"/>
  <c r="DI29" i="91" s="1"/>
  <c r="BZ29" i="91"/>
  <c r="BY29" i="91"/>
  <c r="BX29" i="91"/>
  <c r="BW29" i="91"/>
  <c r="BV29" i="91"/>
  <c r="BU29" i="91"/>
  <c r="BT29" i="91"/>
  <c r="BS29" i="91"/>
  <c r="BR29" i="91"/>
  <c r="BP29" i="91"/>
  <c r="AI29" i="91"/>
  <c r="AH29" i="91"/>
  <c r="AG29" i="91"/>
  <c r="AF29" i="91"/>
  <c r="AE29" i="91"/>
  <c r="AD29" i="91"/>
  <c r="AC29" i="91"/>
  <c r="AB29" i="91"/>
  <c r="AA29" i="91"/>
  <c r="Z29" i="91"/>
  <c r="X29" i="91"/>
  <c r="W29" i="91"/>
  <c r="V29" i="91"/>
  <c r="DH28" i="91"/>
  <c r="DK28" i="91" s="1"/>
  <c r="DG28" i="91"/>
  <c r="DJ28" i="91" s="1"/>
  <c r="DF28" i="91"/>
  <c r="DI28" i="91" s="1"/>
  <c r="BZ28" i="91"/>
  <c r="BY28" i="91"/>
  <c r="BX28" i="91"/>
  <c r="BW28" i="91"/>
  <c r="BV28" i="91"/>
  <c r="BU28" i="91"/>
  <c r="BT28" i="91"/>
  <c r="BS28" i="91"/>
  <c r="BR28" i="91"/>
  <c r="BP28" i="91"/>
  <c r="AI28" i="91"/>
  <c r="AH28" i="91"/>
  <c r="AG28" i="91"/>
  <c r="AF28" i="91"/>
  <c r="AE28" i="91"/>
  <c r="AD28" i="91"/>
  <c r="AC28" i="91"/>
  <c r="AB28" i="91"/>
  <c r="AA28" i="91"/>
  <c r="Z28" i="91"/>
  <c r="X28" i="91"/>
  <c r="W28" i="91"/>
  <c r="V28" i="91"/>
  <c r="DH27" i="91"/>
  <c r="DK27" i="91" s="1"/>
  <c r="DG27" i="91"/>
  <c r="DJ27" i="91" s="1"/>
  <c r="DF27" i="91"/>
  <c r="DI27" i="91" s="1"/>
  <c r="BZ27" i="91"/>
  <c r="BY27" i="91"/>
  <c r="BX27" i="91"/>
  <c r="BW27" i="91"/>
  <c r="BV27" i="91"/>
  <c r="BU27" i="91"/>
  <c r="BT27" i="91"/>
  <c r="BS27" i="91"/>
  <c r="BR27" i="91"/>
  <c r="BP27" i="91"/>
  <c r="AI27" i="91"/>
  <c r="AH27" i="91"/>
  <c r="AG27" i="91"/>
  <c r="AF27" i="91"/>
  <c r="AE27" i="91"/>
  <c r="AD27" i="91"/>
  <c r="AC27" i="91"/>
  <c r="AB27" i="91"/>
  <c r="AA27" i="91"/>
  <c r="Z27" i="91"/>
  <c r="X27" i="91"/>
  <c r="W27" i="91"/>
  <c r="V27" i="91"/>
  <c r="DH26" i="91"/>
  <c r="DK26" i="91" s="1"/>
  <c r="DG26" i="91"/>
  <c r="DJ26" i="91" s="1"/>
  <c r="DF26" i="91"/>
  <c r="DI26" i="91" s="1"/>
  <c r="BZ26" i="91"/>
  <c r="BY26" i="91"/>
  <c r="BU26" i="91"/>
  <c r="BT26" i="91"/>
  <c r="BS26" i="91"/>
  <c r="BR26" i="91"/>
  <c r="BP26" i="91"/>
  <c r="AI26" i="91"/>
  <c r="AH26" i="91"/>
  <c r="AD26" i="91"/>
  <c r="AC26" i="91"/>
  <c r="AB26" i="91"/>
  <c r="AA26" i="91"/>
  <c r="Z26" i="91"/>
  <c r="X26" i="91"/>
  <c r="W26" i="91"/>
  <c r="V26" i="91"/>
  <c r="DH25" i="91"/>
  <c r="DK25" i="91" s="1"/>
  <c r="DG25" i="91"/>
  <c r="DJ25" i="91" s="1"/>
  <c r="DF25" i="91"/>
  <c r="DI25" i="91" s="1"/>
  <c r="BZ25" i="91"/>
  <c r="BY25" i="91"/>
  <c r="BX25" i="91"/>
  <c r="BW25" i="91"/>
  <c r="BV25" i="91"/>
  <c r="BU25" i="91"/>
  <c r="BT25" i="91"/>
  <c r="BS25" i="91"/>
  <c r="BR25" i="91"/>
  <c r="BP25" i="91"/>
  <c r="AI25" i="91"/>
  <c r="AH25" i="91"/>
  <c r="AG25" i="91"/>
  <c r="AF25" i="91"/>
  <c r="AE25" i="91"/>
  <c r="AD25" i="91"/>
  <c r="AC25" i="91"/>
  <c r="AB25" i="91"/>
  <c r="AA25" i="91"/>
  <c r="Z25" i="91"/>
  <c r="X25" i="91"/>
  <c r="W25" i="91"/>
  <c r="V25" i="91"/>
  <c r="DH24" i="91"/>
  <c r="DK24" i="91" s="1"/>
  <c r="DG24" i="91"/>
  <c r="DJ24" i="91" s="1"/>
  <c r="DF24" i="91"/>
  <c r="DI24" i="91" s="1"/>
  <c r="BZ24" i="91"/>
  <c r="BY24" i="91"/>
  <c r="BX24" i="91"/>
  <c r="BW24" i="91"/>
  <c r="BV24" i="91"/>
  <c r="BU24" i="91"/>
  <c r="BT24" i="91"/>
  <c r="BS24" i="91"/>
  <c r="BR24" i="91"/>
  <c r="BP24" i="91"/>
  <c r="AI24" i="91"/>
  <c r="AH24" i="91"/>
  <c r="AG24" i="91"/>
  <c r="AF24" i="91"/>
  <c r="AE24" i="91"/>
  <c r="AD24" i="91"/>
  <c r="AC24" i="91"/>
  <c r="AB24" i="91"/>
  <c r="AA24" i="91"/>
  <c r="Z24" i="91"/>
  <c r="X24" i="91"/>
  <c r="W24" i="91"/>
  <c r="V24" i="91"/>
  <c r="DH23" i="91"/>
  <c r="DK23" i="91" s="1"/>
  <c r="DG23" i="91"/>
  <c r="DJ23" i="91" s="1"/>
  <c r="DF23" i="91"/>
  <c r="DI23" i="91" s="1"/>
  <c r="BZ23" i="91"/>
  <c r="BY23" i="91"/>
  <c r="BX23" i="91"/>
  <c r="BW23" i="91"/>
  <c r="BV23" i="91"/>
  <c r="BU23" i="91"/>
  <c r="BT23" i="91"/>
  <c r="BS23" i="91"/>
  <c r="BR23" i="91"/>
  <c r="BP23" i="91"/>
  <c r="AI23" i="91"/>
  <c r="AH23" i="91"/>
  <c r="AG23" i="91"/>
  <c r="AF23" i="91"/>
  <c r="AE23" i="91"/>
  <c r="AD23" i="91"/>
  <c r="AC23" i="91"/>
  <c r="AB23" i="91"/>
  <c r="AA23" i="91"/>
  <c r="Z23" i="91"/>
  <c r="X23" i="91"/>
  <c r="W23" i="91"/>
  <c r="V23" i="91"/>
  <c r="DH22" i="91"/>
  <c r="DK22" i="91" s="1"/>
  <c r="DG22" i="91"/>
  <c r="DJ22" i="91" s="1"/>
  <c r="DF22" i="91"/>
  <c r="DI22" i="91" s="1"/>
  <c r="BZ22" i="91"/>
  <c r="BY22" i="91"/>
  <c r="BX22" i="91"/>
  <c r="BW22" i="91"/>
  <c r="BV22" i="91"/>
  <c r="BU22" i="91"/>
  <c r="BT22" i="91"/>
  <c r="BS22" i="91"/>
  <c r="BR22" i="91"/>
  <c r="BP22" i="91"/>
  <c r="AI22" i="91"/>
  <c r="AH22" i="91"/>
  <c r="AG22" i="91"/>
  <c r="AF22" i="91"/>
  <c r="AE22" i="91"/>
  <c r="AD22" i="91"/>
  <c r="AC22" i="91"/>
  <c r="AB22" i="91"/>
  <c r="AA22" i="91"/>
  <c r="Z22" i="91"/>
  <c r="X22" i="91"/>
  <c r="W22" i="91"/>
  <c r="V22" i="91"/>
  <c r="DH21" i="91"/>
  <c r="DK21" i="91" s="1"/>
  <c r="DG21" i="91"/>
  <c r="DJ21" i="91" s="1"/>
  <c r="DF21" i="91"/>
  <c r="DI21" i="91" s="1"/>
  <c r="BZ21" i="91"/>
  <c r="BY21" i="91"/>
  <c r="BX21" i="91"/>
  <c r="BW21" i="91"/>
  <c r="BV21" i="91"/>
  <c r="BU21" i="91"/>
  <c r="BT21" i="91"/>
  <c r="BS21" i="91"/>
  <c r="BR21" i="91"/>
  <c r="BP21" i="91"/>
  <c r="AI21" i="91"/>
  <c r="AH21" i="91"/>
  <c r="AG21" i="91"/>
  <c r="AF21" i="91"/>
  <c r="AE21" i="91"/>
  <c r="AD21" i="91"/>
  <c r="AC21" i="91"/>
  <c r="AB21" i="91"/>
  <c r="AA21" i="91"/>
  <c r="Z21" i="91"/>
  <c r="X21" i="91"/>
  <c r="W21" i="91"/>
  <c r="V21" i="91"/>
  <c r="DH20" i="91"/>
  <c r="DK20" i="91" s="1"/>
  <c r="DG20" i="91"/>
  <c r="DJ20" i="91" s="1"/>
  <c r="DF20" i="91"/>
  <c r="DI20" i="91" s="1"/>
  <c r="BZ20" i="91"/>
  <c r="BY20" i="91"/>
  <c r="BX20" i="91"/>
  <c r="BW20" i="91"/>
  <c r="BV20" i="91"/>
  <c r="BU20" i="91"/>
  <c r="BT20" i="91"/>
  <c r="BS20" i="91"/>
  <c r="BR20" i="91"/>
  <c r="BP20" i="91"/>
  <c r="AI20" i="91"/>
  <c r="AH20" i="91"/>
  <c r="AG20" i="91"/>
  <c r="AF20" i="91"/>
  <c r="AE20" i="91"/>
  <c r="AD20" i="91"/>
  <c r="AC20" i="91"/>
  <c r="AB20" i="91"/>
  <c r="AA20" i="91"/>
  <c r="Z20" i="91"/>
  <c r="X20" i="91"/>
  <c r="W20" i="91"/>
  <c r="V20" i="91"/>
  <c r="DH19" i="91"/>
  <c r="DK19" i="91" s="1"/>
  <c r="DG19" i="91"/>
  <c r="DJ19" i="91" s="1"/>
  <c r="DF19" i="91"/>
  <c r="DI19" i="91" s="1"/>
  <c r="BZ19" i="91"/>
  <c r="BY19" i="91"/>
  <c r="BX19" i="91"/>
  <c r="BW19" i="91"/>
  <c r="BV19" i="91"/>
  <c r="BU19" i="91"/>
  <c r="BT19" i="91"/>
  <c r="BS19" i="91"/>
  <c r="BR19" i="91"/>
  <c r="BP19" i="91"/>
  <c r="AI19" i="91"/>
  <c r="AH19" i="91"/>
  <c r="AG19" i="91"/>
  <c r="AF19" i="91"/>
  <c r="AE19" i="91"/>
  <c r="AD19" i="91"/>
  <c r="AC19" i="91"/>
  <c r="AB19" i="91"/>
  <c r="AA19" i="91"/>
  <c r="Z19" i="91"/>
  <c r="X19" i="91"/>
  <c r="W19" i="91"/>
  <c r="V19" i="91"/>
  <c r="DH18" i="91"/>
  <c r="DK18" i="91" s="1"/>
  <c r="DG18" i="91"/>
  <c r="DJ18" i="91" s="1"/>
  <c r="DF18" i="91"/>
  <c r="DI18" i="91" s="1"/>
  <c r="BZ18" i="91"/>
  <c r="BY18" i="91"/>
  <c r="BX18" i="91"/>
  <c r="BW18" i="91"/>
  <c r="BV18" i="91"/>
  <c r="BU18" i="91"/>
  <c r="BT18" i="91"/>
  <c r="BS18" i="91"/>
  <c r="BR18" i="91"/>
  <c r="BP18" i="91"/>
  <c r="AI18" i="91"/>
  <c r="AH18" i="91"/>
  <c r="AG18" i="91"/>
  <c r="AF18" i="91"/>
  <c r="AE18" i="91"/>
  <c r="AD18" i="91"/>
  <c r="AC18" i="91"/>
  <c r="AB18" i="91"/>
  <c r="AA18" i="91"/>
  <c r="Z18" i="91"/>
  <c r="X18" i="91"/>
  <c r="W18" i="91"/>
  <c r="V18" i="91"/>
  <c r="DH17" i="91"/>
  <c r="DK17" i="91" s="1"/>
  <c r="DG17" i="91"/>
  <c r="DJ17" i="91" s="1"/>
  <c r="DF17" i="91"/>
  <c r="DI17" i="91" s="1"/>
  <c r="BZ17" i="91"/>
  <c r="BY17" i="91"/>
  <c r="BX17" i="91"/>
  <c r="BW17" i="91"/>
  <c r="BV17" i="91"/>
  <c r="BU17" i="91"/>
  <c r="BT17" i="91"/>
  <c r="BS17" i="91"/>
  <c r="BR17" i="91"/>
  <c r="BP17" i="91"/>
  <c r="AI17" i="91"/>
  <c r="AH17" i="91"/>
  <c r="AG17" i="91"/>
  <c r="AF17" i="91"/>
  <c r="AE17" i="91"/>
  <c r="AD17" i="91"/>
  <c r="AC17" i="91"/>
  <c r="AB17" i="91"/>
  <c r="AA17" i="91"/>
  <c r="Z17" i="91"/>
  <c r="X17" i="91"/>
  <c r="DH16" i="91"/>
  <c r="DK16" i="91" s="1"/>
  <c r="DG16" i="91"/>
  <c r="DJ16" i="91" s="1"/>
  <c r="DF16" i="91"/>
  <c r="DI16" i="91" s="1"/>
  <c r="BZ16" i="91"/>
  <c r="BY16" i="91"/>
  <c r="BX16" i="91"/>
  <c r="BW16" i="91"/>
  <c r="BV16" i="91"/>
  <c r="BU16" i="91"/>
  <c r="BT16" i="91"/>
  <c r="BS16" i="91"/>
  <c r="BR16" i="91"/>
  <c r="BP16" i="91"/>
  <c r="AI16" i="91"/>
  <c r="AH16" i="91"/>
  <c r="AG16" i="91"/>
  <c r="AF16" i="91"/>
  <c r="AE16" i="91"/>
  <c r="AD16" i="91"/>
  <c r="AC16" i="91"/>
  <c r="AB16" i="91"/>
  <c r="AA16" i="91"/>
  <c r="Z16" i="91"/>
  <c r="X16" i="91"/>
  <c r="W16" i="91"/>
  <c r="V16" i="91"/>
  <c r="DH15" i="91"/>
  <c r="DK15" i="91" s="1"/>
  <c r="DG15" i="91"/>
  <c r="DJ15" i="91" s="1"/>
  <c r="DF15" i="91"/>
  <c r="DI15" i="91" s="1"/>
  <c r="BZ15" i="91"/>
  <c r="BY15" i="91"/>
  <c r="BX15" i="91"/>
  <c r="BW15" i="91"/>
  <c r="BV15" i="91"/>
  <c r="BU15" i="91"/>
  <c r="BT15" i="91"/>
  <c r="BS15" i="91"/>
  <c r="BR15" i="91"/>
  <c r="BP15" i="91"/>
  <c r="AI15" i="91"/>
  <c r="AH15" i="91"/>
  <c r="AG15" i="91"/>
  <c r="AF15" i="91"/>
  <c r="AE15" i="91"/>
  <c r="AD15" i="91"/>
  <c r="AC15" i="91"/>
  <c r="AB15" i="91"/>
  <c r="AA15" i="91"/>
  <c r="Z15" i="91"/>
  <c r="X15" i="91"/>
  <c r="W15" i="91"/>
  <c r="V15" i="91"/>
  <c r="DH14" i="91"/>
  <c r="DK14" i="91" s="1"/>
  <c r="DG14" i="91"/>
  <c r="DJ14" i="91" s="1"/>
  <c r="DF14" i="91"/>
  <c r="DI14" i="91" s="1"/>
  <c r="BZ14" i="91"/>
  <c r="BY14" i="91"/>
  <c r="BX14" i="91"/>
  <c r="BW14" i="91"/>
  <c r="BV14" i="91"/>
  <c r="BU14" i="91"/>
  <c r="BT14" i="91"/>
  <c r="BS14" i="91"/>
  <c r="BR14" i="91"/>
  <c r="BP14" i="91"/>
  <c r="AI14" i="91"/>
  <c r="AH14" i="91"/>
  <c r="AG14" i="91"/>
  <c r="AF14" i="91"/>
  <c r="AE14" i="91"/>
  <c r="AD14" i="91"/>
  <c r="AC14" i="91"/>
  <c r="AB14" i="91"/>
  <c r="AA14" i="91"/>
  <c r="Z14" i="91"/>
  <c r="X14" i="91"/>
  <c r="W14" i="91"/>
  <c r="V14" i="91"/>
  <c r="DH13" i="91"/>
  <c r="DK13" i="91" s="1"/>
  <c r="DG13" i="91"/>
  <c r="DJ13" i="91" s="1"/>
  <c r="DF13" i="91"/>
  <c r="DI13" i="91" s="1"/>
  <c r="BZ13" i="91"/>
  <c r="BY13" i="91"/>
  <c r="BX13" i="91"/>
  <c r="BW13" i="91"/>
  <c r="BV13" i="91"/>
  <c r="BU13" i="91"/>
  <c r="BT13" i="91"/>
  <c r="BS13" i="91"/>
  <c r="BR13" i="91"/>
  <c r="BP13" i="91"/>
  <c r="AI13" i="91"/>
  <c r="AH13" i="91"/>
  <c r="AG13" i="91"/>
  <c r="AF13" i="91"/>
  <c r="AE13" i="91"/>
  <c r="AD13" i="91"/>
  <c r="AC13" i="91"/>
  <c r="AB13" i="91"/>
  <c r="AA13" i="91"/>
  <c r="Z13" i="91"/>
  <c r="X13" i="91"/>
  <c r="W13" i="91"/>
  <c r="V13" i="91"/>
  <c r="DH12" i="91"/>
  <c r="DK12" i="91" s="1"/>
  <c r="DG12" i="91"/>
  <c r="DJ12" i="91" s="1"/>
  <c r="DF12" i="91"/>
  <c r="DI12" i="91" s="1"/>
  <c r="BZ12" i="91"/>
  <c r="BY12" i="91"/>
  <c r="BT12" i="91"/>
  <c r="BS12" i="91"/>
  <c r="BR12" i="91"/>
  <c r="BP12" i="91"/>
  <c r="AI12" i="91"/>
  <c r="AH12" i="91"/>
  <c r="AC12" i="91"/>
  <c r="AB12" i="91"/>
  <c r="AA12" i="91"/>
  <c r="Z12" i="91"/>
  <c r="X12" i="91"/>
  <c r="W12" i="91"/>
  <c r="V12" i="91"/>
  <c r="DH11" i="91"/>
  <c r="DK11" i="91" s="1"/>
  <c r="DG11" i="91"/>
  <c r="DJ11" i="91" s="1"/>
  <c r="DF11" i="91"/>
  <c r="DI11" i="91" s="1"/>
  <c r="BZ11" i="91"/>
  <c r="BY11" i="91"/>
  <c r="BX11" i="91"/>
  <c r="BW11" i="91"/>
  <c r="BV11" i="91"/>
  <c r="BU11" i="91"/>
  <c r="BT11" i="91"/>
  <c r="BS11" i="91"/>
  <c r="BR11" i="91"/>
  <c r="BP11" i="91"/>
  <c r="AI11" i="91"/>
  <c r="AH11" i="91"/>
  <c r="AG11" i="91"/>
  <c r="AF11" i="91"/>
  <c r="AE11" i="91"/>
  <c r="AD11" i="91"/>
  <c r="AC11" i="91"/>
  <c r="AB11" i="91"/>
  <c r="AA11" i="91"/>
  <c r="Z11" i="91"/>
  <c r="X11" i="91"/>
  <c r="W11" i="91"/>
  <c r="V11" i="91"/>
  <c r="DH10" i="91"/>
  <c r="DK10" i="91" s="1"/>
  <c r="DG10" i="91"/>
  <c r="DJ10" i="91" s="1"/>
  <c r="DF10" i="91"/>
  <c r="DI10" i="91" s="1"/>
  <c r="BZ10" i="91"/>
  <c r="BY10" i="91"/>
  <c r="BX10" i="91"/>
  <c r="BW10" i="91"/>
  <c r="BV10" i="91"/>
  <c r="BU10" i="91"/>
  <c r="BT10" i="91"/>
  <c r="BS10" i="91"/>
  <c r="BR10" i="91"/>
  <c r="BP10" i="91"/>
  <c r="AI10" i="91"/>
  <c r="AH10" i="91"/>
  <c r="AG10" i="91"/>
  <c r="AF10" i="91"/>
  <c r="AE10" i="91"/>
  <c r="AD10" i="91"/>
  <c r="AC10" i="91"/>
  <c r="AB10" i="91"/>
  <c r="AA10" i="91"/>
  <c r="Z10" i="91"/>
  <c r="X10" i="91"/>
  <c r="W10" i="91"/>
  <c r="V10" i="91"/>
  <c r="A10" i="91"/>
  <c r="A6" i="91"/>
  <c r="A1" i="91"/>
  <c r="AW79" i="90"/>
  <c r="CN79" i="90" s="1"/>
  <c r="AW78" i="90"/>
  <c r="CN78" i="90" s="1"/>
  <c r="AW77" i="90"/>
  <c r="CN77" i="90" s="1"/>
  <c r="AW76" i="90"/>
  <c r="CN76" i="90" s="1"/>
  <c r="A51" i="90"/>
  <c r="A47" i="90"/>
  <c r="A46" i="90"/>
  <c r="A45" i="90"/>
  <c r="A44" i="90"/>
  <c r="A42" i="90"/>
  <c r="DK40" i="90"/>
  <c r="DJ40" i="90"/>
  <c r="U40" i="90"/>
  <c r="T40" i="90"/>
  <c r="S40" i="90"/>
  <c r="M40" i="90"/>
  <c r="DH39" i="90"/>
  <c r="DK39" i="90" s="1"/>
  <c r="DG39" i="90"/>
  <c r="DJ39" i="90" s="1"/>
  <c r="DF39" i="90"/>
  <c r="DI39" i="90" s="1"/>
  <c r="BZ39" i="90"/>
  <c r="BY39" i="90"/>
  <c r="BX39" i="90"/>
  <c r="BW39" i="90"/>
  <c r="BV39" i="90"/>
  <c r="BU39" i="90"/>
  <c r="BT39" i="90"/>
  <c r="BS39" i="90"/>
  <c r="BR39" i="90"/>
  <c r="BP39" i="90"/>
  <c r="AI39" i="90"/>
  <c r="AH39" i="90"/>
  <c r="AG39" i="90"/>
  <c r="AF39" i="90"/>
  <c r="AE39" i="90"/>
  <c r="AD39" i="90"/>
  <c r="AC39" i="90"/>
  <c r="AB39" i="90"/>
  <c r="AA39" i="90"/>
  <c r="Z39" i="90"/>
  <c r="X39" i="90"/>
  <c r="W39" i="90"/>
  <c r="V39" i="90"/>
  <c r="DH38" i="90"/>
  <c r="DK38" i="90" s="1"/>
  <c r="DG38" i="90"/>
  <c r="DJ38" i="90" s="1"/>
  <c r="DF38" i="90"/>
  <c r="DI38" i="90" s="1"/>
  <c r="BZ38" i="90"/>
  <c r="BY38" i="90"/>
  <c r="BX38" i="90"/>
  <c r="BW38" i="90"/>
  <c r="BV38" i="90"/>
  <c r="BU38" i="90"/>
  <c r="BT38" i="90"/>
  <c r="BS38" i="90"/>
  <c r="BR38" i="90"/>
  <c r="BP38" i="90"/>
  <c r="AI38" i="90"/>
  <c r="AH38" i="90"/>
  <c r="AG38" i="90"/>
  <c r="AF38" i="90"/>
  <c r="AE38" i="90"/>
  <c r="AD38" i="90"/>
  <c r="AC38" i="90"/>
  <c r="AB38" i="90"/>
  <c r="AA38" i="90"/>
  <c r="Z38" i="90"/>
  <c r="X38" i="90"/>
  <c r="W38" i="90"/>
  <c r="V38" i="90"/>
  <c r="DH37" i="90"/>
  <c r="DK37" i="90" s="1"/>
  <c r="DG37" i="90"/>
  <c r="DJ37" i="90" s="1"/>
  <c r="DF37" i="90"/>
  <c r="DI37" i="90" s="1"/>
  <c r="BZ37" i="90"/>
  <c r="BY37" i="90"/>
  <c r="BX37" i="90"/>
  <c r="BW37" i="90"/>
  <c r="BV37" i="90"/>
  <c r="BU37" i="90"/>
  <c r="BT37" i="90"/>
  <c r="BS37" i="90"/>
  <c r="BR37" i="90"/>
  <c r="BP37" i="90"/>
  <c r="AI37" i="90"/>
  <c r="AH37" i="90"/>
  <c r="AG37" i="90"/>
  <c r="AF37" i="90"/>
  <c r="AE37" i="90"/>
  <c r="AD37" i="90"/>
  <c r="AC37" i="90"/>
  <c r="AB37" i="90"/>
  <c r="AA37" i="90"/>
  <c r="Z37" i="90"/>
  <c r="X37" i="90"/>
  <c r="W37" i="90"/>
  <c r="V37" i="90"/>
  <c r="DH36" i="90"/>
  <c r="DK36" i="90" s="1"/>
  <c r="DG36" i="90"/>
  <c r="DJ36" i="90" s="1"/>
  <c r="DF36" i="90"/>
  <c r="DI36" i="90" s="1"/>
  <c r="BZ36" i="90"/>
  <c r="BY36" i="90"/>
  <c r="BX36" i="90"/>
  <c r="BW36" i="90"/>
  <c r="BV36" i="90"/>
  <c r="BU36" i="90"/>
  <c r="BT36" i="90"/>
  <c r="BS36" i="90"/>
  <c r="BR36" i="90"/>
  <c r="BP36" i="90"/>
  <c r="AI36" i="90"/>
  <c r="AH36" i="90"/>
  <c r="AG36" i="90"/>
  <c r="AF36" i="90"/>
  <c r="AE36" i="90"/>
  <c r="AD36" i="90"/>
  <c r="AC36" i="90"/>
  <c r="AB36" i="90"/>
  <c r="AA36" i="90"/>
  <c r="Z36" i="90"/>
  <c r="X36" i="90"/>
  <c r="W36" i="90"/>
  <c r="V36" i="90"/>
  <c r="DH35" i="90"/>
  <c r="DK35" i="90" s="1"/>
  <c r="DG35" i="90"/>
  <c r="DJ35" i="90" s="1"/>
  <c r="DF35" i="90"/>
  <c r="DI35" i="90" s="1"/>
  <c r="BZ35" i="90"/>
  <c r="BY35" i="90"/>
  <c r="BX35" i="90"/>
  <c r="BT35" i="90"/>
  <c r="BS35" i="90"/>
  <c r="BR35" i="90"/>
  <c r="BP35" i="90"/>
  <c r="AI35" i="90"/>
  <c r="AH35" i="90"/>
  <c r="AG35" i="90"/>
  <c r="AC35" i="90"/>
  <c r="AB35" i="90"/>
  <c r="AA35" i="90"/>
  <c r="Z35" i="90"/>
  <c r="X35" i="90"/>
  <c r="W35" i="90"/>
  <c r="V35" i="90"/>
  <c r="DH34" i="90"/>
  <c r="DK34" i="90" s="1"/>
  <c r="DG34" i="90"/>
  <c r="DJ34" i="90" s="1"/>
  <c r="DF34" i="90"/>
  <c r="DI34" i="90" s="1"/>
  <c r="BZ34" i="90"/>
  <c r="BY34" i="90"/>
  <c r="BX34" i="90"/>
  <c r="BW34" i="90"/>
  <c r="BV34" i="90"/>
  <c r="BU34" i="90"/>
  <c r="BT34" i="90"/>
  <c r="BS34" i="90"/>
  <c r="BR34" i="90"/>
  <c r="BP34" i="90"/>
  <c r="AI34" i="90"/>
  <c r="AH34" i="90"/>
  <c r="AG34" i="90"/>
  <c r="AF34" i="90"/>
  <c r="AE34" i="90"/>
  <c r="AD34" i="90"/>
  <c r="AC34" i="90"/>
  <c r="AB34" i="90"/>
  <c r="AA34" i="90"/>
  <c r="Z34" i="90"/>
  <c r="X34" i="90"/>
  <c r="W34" i="90"/>
  <c r="V34" i="90"/>
  <c r="DH33" i="90"/>
  <c r="DK33" i="90" s="1"/>
  <c r="DG33" i="90"/>
  <c r="DJ33" i="90" s="1"/>
  <c r="DF33" i="90"/>
  <c r="DI33" i="90" s="1"/>
  <c r="BZ33" i="90"/>
  <c r="BY33" i="90"/>
  <c r="BX33" i="90"/>
  <c r="BW33" i="90"/>
  <c r="BV33" i="90"/>
  <c r="BU33" i="90"/>
  <c r="BT33" i="90"/>
  <c r="BS33" i="90"/>
  <c r="BR33" i="90"/>
  <c r="BP33" i="90"/>
  <c r="AI33" i="90"/>
  <c r="AH33" i="90"/>
  <c r="AG33" i="90"/>
  <c r="AF33" i="90"/>
  <c r="AE33" i="90"/>
  <c r="AD33" i="90"/>
  <c r="AC33" i="90"/>
  <c r="AB33" i="90"/>
  <c r="AA33" i="90"/>
  <c r="Z33" i="90"/>
  <c r="X33" i="90"/>
  <c r="W33" i="90"/>
  <c r="V33" i="90"/>
  <c r="DH32" i="90"/>
  <c r="DK32" i="90" s="1"/>
  <c r="DG32" i="90"/>
  <c r="DJ32" i="90" s="1"/>
  <c r="DF32" i="90"/>
  <c r="DI32" i="90" s="1"/>
  <c r="BZ32" i="90"/>
  <c r="BY32" i="90"/>
  <c r="BX32" i="90"/>
  <c r="BW32" i="90"/>
  <c r="BV32" i="90"/>
  <c r="BU32" i="90"/>
  <c r="BT32" i="90"/>
  <c r="BS32" i="90"/>
  <c r="BR32" i="90"/>
  <c r="BP32" i="90"/>
  <c r="AI32" i="90"/>
  <c r="AH32" i="90"/>
  <c r="AG32" i="90"/>
  <c r="AF32" i="90"/>
  <c r="AE32" i="90"/>
  <c r="AD32" i="90"/>
  <c r="AC32" i="90"/>
  <c r="AB32" i="90"/>
  <c r="AA32" i="90"/>
  <c r="Z32" i="90"/>
  <c r="X32" i="90"/>
  <c r="W32" i="90"/>
  <c r="V32" i="90"/>
  <c r="DH31" i="90"/>
  <c r="DK31" i="90" s="1"/>
  <c r="DG31" i="90"/>
  <c r="DJ31" i="90" s="1"/>
  <c r="DF31" i="90"/>
  <c r="DI31" i="90" s="1"/>
  <c r="BZ31" i="90"/>
  <c r="BY31" i="90"/>
  <c r="BX31" i="90"/>
  <c r="BW31" i="90"/>
  <c r="BV31" i="90"/>
  <c r="BU31" i="90"/>
  <c r="BT31" i="90"/>
  <c r="BS31" i="90"/>
  <c r="BR31" i="90"/>
  <c r="BP31" i="90"/>
  <c r="AI31" i="90"/>
  <c r="AH31" i="90"/>
  <c r="AG31" i="90"/>
  <c r="AF31" i="90"/>
  <c r="AE31" i="90"/>
  <c r="AD31" i="90"/>
  <c r="AC31" i="90"/>
  <c r="AB31" i="90"/>
  <c r="AA31" i="90"/>
  <c r="Z31" i="90"/>
  <c r="X31" i="90"/>
  <c r="W31" i="90"/>
  <c r="V31" i="90"/>
  <c r="DH30" i="90"/>
  <c r="DK30" i="90" s="1"/>
  <c r="DG30" i="90"/>
  <c r="DJ30" i="90" s="1"/>
  <c r="DF30" i="90"/>
  <c r="DI30" i="90" s="1"/>
  <c r="BZ30" i="90"/>
  <c r="BY30" i="90"/>
  <c r="BX30" i="90"/>
  <c r="BW30" i="90"/>
  <c r="BV30" i="90"/>
  <c r="BU30" i="90"/>
  <c r="BT30" i="90"/>
  <c r="BS30" i="90"/>
  <c r="BR30" i="90"/>
  <c r="BP30" i="90"/>
  <c r="AI30" i="90"/>
  <c r="AH30" i="90"/>
  <c r="AG30" i="90"/>
  <c r="AF30" i="90"/>
  <c r="AE30" i="90"/>
  <c r="AD30" i="90"/>
  <c r="AC30" i="90"/>
  <c r="AB30" i="90"/>
  <c r="AA30" i="90"/>
  <c r="Z30" i="90"/>
  <c r="X30" i="90"/>
  <c r="W30" i="90"/>
  <c r="V30" i="90"/>
  <c r="DH29" i="90"/>
  <c r="DK29" i="90" s="1"/>
  <c r="DG29" i="90"/>
  <c r="DJ29" i="90" s="1"/>
  <c r="DF29" i="90"/>
  <c r="DI29" i="90" s="1"/>
  <c r="BZ29" i="90"/>
  <c r="BY29" i="90"/>
  <c r="BX29" i="90"/>
  <c r="BW29" i="90"/>
  <c r="BV29" i="90"/>
  <c r="BU29" i="90"/>
  <c r="BT29" i="90"/>
  <c r="BS29" i="90"/>
  <c r="BR29" i="90"/>
  <c r="BP29" i="90"/>
  <c r="AI29" i="90"/>
  <c r="AH29" i="90"/>
  <c r="AG29" i="90"/>
  <c r="AF29" i="90"/>
  <c r="AE29" i="90"/>
  <c r="AD29" i="90"/>
  <c r="AC29" i="90"/>
  <c r="AB29" i="90"/>
  <c r="AA29" i="90"/>
  <c r="Z29" i="90"/>
  <c r="X29" i="90"/>
  <c r="W29" i="90"/>
  <c r="V29" i="90"/>
  <c r="DH28" i="90"/>
  <c r="DK28" i="90" s="1"/>
  <c r="DG28" i="90"/>
  <c r="DJ28" i="90" s="1"/>
  <c r="DF28" i="90"/>
  <c r="DI28" i="90" s="1"/>
  <c r="BZ28" i="90"/>
  <c r="BY28" i="90"/>
  <c r="BW28" i="90"/>
  <c r="BT28" i="90"/>
  <c r="BS28" i="90"/>
  <c r="BR28" i="90"/>
  <c r="BP28" i="90"/>
  <c r="AI28" i="90"/>
  <c r="AH28" i="90"/>
  <c r="AF28" i="90"/>
  <c r="AC28" i="90"/>
  <c r="AB28" i="90"/>
  <c r="AA28" i="90"/>
  <c r="Z28" i="90"/>
  <c r="X28" i="90"/>
  <c r="W28" i="90"/>
  <c r="V28" i="90"/>
  <c r="DH27" i="90"/>
  <c r="DK27" i="90" s="1"/>
  <c r="DG27" i="90"/>
  <c r="DJ27" i="90" s="1"/>
  <c r="DF27" i="90"/>
  <c r="DI27" i="90" s="1"/>
  <c r="BZ27" i="90"/>
  <c r="BY27" i="90"/>
  <c r="BX27" i="90"/>
  <c r="BW27" i="90"/>
  <c r="BV27" i="90"/>
  <c r="BU27" i="90"/>
  <c r="BT27" i="90"/>
  <c r="BS27" i="90"/>
  <c r="BR27" i="90"/>
  <c r="BP27" i="90"/>
  <c r="AI27" i="90"/>
  <c r="AH27" i="90"/>
  <c r="AG27" i="90"/>
  <c r="AF27" i="90"/>
  <c r="AE27" i="90"/>
  <c r="AD27" i="90"/>
  <c r="AC27" i="90"/>
  <c r="AB27" i="90"/>
  <c r="AA27" i="90"/>
  <c r="Z27" i="90"/>
  <c r="X27" i="90"/>
  <c r="W27" i="90"/>
  <c r="V27" i="90"/>
  <c r="DH26" i="90"/>
  <c r="DK26" i="90" s="1"/>
  <c r="DG26" i="90"/>
  <c r="DJ26" i="90" s="1"/>
  <c r="DF26" i="90"/>
  <c r="DI26" i="90" s="1"/>
  <c r="BZ26" i="90"/>
  <c r="BY26" i="90"/>
  <c r="BX26" i="90"/>
  <c r="BW26" i="90"/>
  <c r="BV26" i="90"/>
  <c r="BU26" i="90"/>
  <c r="BT26" i="90"/>
  <c r="BS26" i="90"/>
  <c r="BR26" i="90"/>
  <c r="BP26" i="90"/>
  <c r="AI26" i="90"/>
  <c r="AH26" i="90"/>
  <c r="AG26" i="90"/>
  <c r="AF26" i="90"/>
  <c r="AE26" i="90"/>
  <c r="AD26" i="90"/>
  <c r="AC26" i="90"/>
  <c r="AB26" i="90"/>
  <c r="AA26" i="90"/>
  <c r="Z26" i="90"/>
  <c r="X26" i="90"/>
  <c r="W26" i="90"/>
  <c r="V26" i="90"/>
  <c r="DH25" i="90"/>
  <c r="DK25" i="90" s="1"/>
  <c r="DG25" i="90"/>
  <c r="DJ25" i="90" s="1"/>
  <c r="DF25" i="90"/>
  <c r="DI25" i="90" s="1"/>
  <c r="BZ25" i="90"/>
  <c r="BY25" i="90"/>
  <c r="BX25" i="90"/>
  <c r="BW25" i="90"/>
  <c r="BV25" i="90"/>
  <c r="BU25" i="90"/>
  <c r="BT25" i="90"/>
  <c r="BS25" i="90"/>
  <c r="BR25" i="90"/>
  <c r="BP25" i="90"/>
  <c r="AI25" i="90"/>
  <c r="AH25" i="90"/>
  <c r="AG25" i="90"/>
  <c r="AF25" i="90"/>
  <c r="AE25" i="90"/>
  <c r="AD25" i="90"/>
  <c r="AC25" i="90"/>
  <c r="AB25" i="90"/>
  <c r="AA25" i="90"/>
  <c r="Z25" i="90"/>
  <c r="X25" i="90"/>
  <c r="W25" i="90"/>
  <c r="V25" i="90"/>
  <c r="DH24" i="90"/>
  <c r="DK24" i="90" s="1"/>
  <c r="DG24" i="90"/>
  <c r="DJ24" i="90" s="1"/>
  <c r="DF24" i="90"/>
  <c r="DI24" i="90" s="1"/>
  <c r="BZ24" i="90"/>
  <c r="BY24" i="90"/>
  <c r="BX24" i="90"/>
  <c r="BW24" i="90"/>
  <c r="BV24" i="90"/>
  <c r="BU24" i="90"/>
  <c r="BT24" i="90"/>
  <c r="BS24" i="90"/>
  <c r="BR24" i="90"/>
  <c r="BP24" i="90"/>
  <c r="AI24" i="90"/>
  <c r="AH24" i="90"/>
  <c r="AG24" i="90"/>
  <c r="AF24" i="90"/>
  <c r="AE24" i="90"/>
  <c r="AD24" i="90"/>
  <c r="AC24" i="90"/>
  <c r="AB24" i="90"/>
  <c r="AA24" i="90"/>
  <c r="Z24" i="90"/>
  <c r="X24" i="90"/>
  <c r="W24" i="90"/>
  <c r="V24" i="90"/>
  <c r="DH23" i="90"/>
  <c r="DK23" i="90" s="1"/>
  <c r="DG23" i="90"/>
  <c r="DJ23" i="90" s="1"/>
  <c r="DF23" i="90"/>
  <c r="DI23" i="90" s="1"/>
  <c r="BZ23" i="90"/>
  <c r="BY23" i="90"/>
  <c r="BX23" i="90"/>
  <c r="BW23" i="90"/>
  <c r="BV23" i="90"/>
  <c r="BU23" i="90"/>
  <c r="BT23" i="90"/>
  <c r="BS23" i="90"/>
  <c r="BR23" i="90"/>
  <c r="BP23" i="90"/>
  <c r="AI23" i="90"/>
  <c r="AH23" i="90"/>
  <c r="AG23" i="90"/>
  <c r="AF23" i="90"/>
  <c r="AE23" i="90"/>
  <c r="AD23" i="90"/>
  <c r="AC23" i="90"/>
  <c r="AB23" i="90"/>
  <c r="AA23" i="90"/>
  <c r="Z23" i="90"/>
  <c r="X23" i="90"/>
  <c r="W23" i="90"/>
  <c r="V23" i="90"/>
  <c r="DH22" i="90"/>
  <c r="DK22" i="90" s="1"/>
  <c r="DG22" i="90"/>
  <c r="DJ22" i="90" s="1"/>
  <c r="DF22" i="90"/>
  <c r="DI22" i="90" s="1"/>
  <c r="BZ22" i="90"/>
  <c r="BY22" i="90"/>
  <c r="BX22" i="90"/>
  <c r="BW22" i="90"/>
  <c r="BV22" i="90"/>
  <c r="BU22" i="90"/>
  <c r="BT22" i="90"/>
  <c r="BS22" i="90"/>
  <c r="BR22" i="90"/>
  <c r="BP22" i="90"/>
  <c r="AI22" i="90"/>
  <c r="AH22" i="90"/>
  <c r="AG22" i="90"/>
  <c r="AF22" i="90"/>
  <c r="AE22" i="90"/>
  <c r="AD22" i="90"/>
  <c r="AC22" i="90"/>
  <c r="AB22" i="90"/>
  <c r="AA22" i="90"/>
  <c r="Z22" i="90"/>
  <c r="X22" i="90"/>
  <c r="W22" i="90"/>
  <c r="V22" i="90"/>
  <c r="DH21" i="90"/>
  <c r="DK21" i="90" s="1"/>
  <c r="DG21" i="90"/>
  <c r="DJ21" i="90" s="1"/>
  <c r="DF21" i="90"/>
  <c r="DI21" i="90" s="1"/>
  <c r="BZ21" i="90"/>
  <c r="BY21" i="90"/>
  <c r="BT21" i="90"/>
  <c r="BS21" i="90"/>
  <c r="BR21" i="90"/>
  <c r="BP21" i="90"/>
  <c r="AI21" i="90"/>
  <c r="AH21" i="90"/>
  <c r="AC21" i="90"/>
  <c r="AB21" i="90"/>
  <c r="AA21" i="90"/>
  <c r="Z21" i="90"/>
  <c r="X21" i="90"/>
  <c r="W21" i="90"/>
  <c r="V21" i="90"/>
  <c r="DH20" i="90"/>
  <c r="DK20" i="90" s="1"/>
  <c r="DG20" i="90"/>
  <c r="DJ20" i="90" s="1"/>
  <c r="DF20" i="90"/>
  <c r="DI20" i="90" s="1"/>
  <c r="BZ20" i="90"/>
  <c r="BY20" i="90"/>
  <c r="BX20" i="90"/>
  <c r="BW20" i="90"/>
  <c r="BV20" i="90"/>
  <c r="BU20" i="90"/>
  <c r="BT20" i="90"/>
  <c r="BS20" i="90"/>
  <c r="BR20" i="90"/>
  <c r="BP20" i="90"/>
  <c r="AI20" i="90"/>
  <c r="AH20" i="90"/>
  <c r="AG20" i="90"/>
  <c r="AF20" i="90"/>
  <c r="AE20" i="90"/>
  <c r="AD20" i="90"/>
  <c r="AC20" i="90"/>
  <c r="AB20" i="90"/>
  <c r="AA20" i="90"/>
  <c r="Z20" i="90"/>
  <c r="X20" i="90"/>
  <c r="W20" i="90"/>
  <c r="V20" i="90"/>
  <c r="DH19" i="90"/>
  <c r="DK19" i="90" s="1"/>
  <c r="DG19" i="90"/>
  <c r="DJ19" i="90" s="1"/>
  <c r="DF19" i="90"/>
  <c r="DI19" i="90" s="1"/>
  <c r="BZ19" i="90"/>
  <c r="BY19" i="90"/>
  <c r="BX19" i="90"/>
  <c r="BW19" i="90"/>
  <c r="BV19" i="90"/>
  <c r="BU19" i="90"/>
  <c r="BT19" i="90"/>
  <c r="BS19" i="90"/>
  <c r="BR19" i="90"/>
  <c r="BP19" i="90"/>
  <c r="AI19" i="90"/>
  <c r="AH19" i="90"/>
  <c r="AG19" i="90"/>
  <c r="AF19" i="90"/>
  <c r="AE19" i="90"/>
  <c r="AD19" i="90"/>
  <c r="AC19" i="90"/>
  <c r="AB19" i="90"/>
  <c r="AA19" i="90"/>
  <c r="Z19" i="90"/>
  <c r="X19" i="90"/>
  <c r="W19" i="90"/>
  <c r="V19" i="90"/>
  <c r="DH18" i="90"/>
  <c r="DK18" i="90" s="1"/>
  <c r="DG18" i="90"/>
  <c r="DJ18" i="90" s="1"/>
  <c r="DF18" i="90"/>
  <c r="DI18" i="90" s="1"/>
  <c r="BZ18" i="90"/>
  <c r="BY18" i="90"/>
  <c r="BX18" i="90"/>
  <c r="BW18" i="90"/>
  <c r="BV18" i="90"/>
  <c r="BU18" i="90"/>
  <c r="BT18" i="90"/>
  <c r="BS18" i="90"/>
  <c r="BR18" i="90"/>
  <c r="BP18" i="90"/>
  <c r="AI18" i="90"/>
  <c r="AH18" i="90"/>
  <c r="AG18" i="90"/>
  <c r="AF18" i="90"/>
  <c r="AE18" i="90"/>
  <c r="AD18" i="90"/>
  <c r="AC18" i="90"/>
  <c r="AB18" i="90"/>
  <c r="AA18" i="90"/>
  <c r="Z18" i="90"/>
  <c r="X18" i="90"/>
  <c r="W18" i="90"/>
  <c r="V18" i="90"/>
  <c r="DH17" i="90"/>
  <c r="DK17" i="90" s="1"/>
  <c r="DG17" i="90"/>
  <c r="DJ17" i="90" s="1"/>
  <c r="DF17" i="90"/>
  <c r="DI17" i="90" s="1"/>
  <c r="BZ17" i="90"/>
  <c r="BY17" i="90"/>
  <c r="BX17" i="90"/>
  <c r="BW17" i="90"/>
  <c r="BV17" i="90"/>
  <c r="BU17" i="90"/>
  <c r="BT17" i="90"/>
  <c r="BS17" i="90"/>
  <c r="BR17" i="90"/>
  <c r="BP17" i="90"/>
  <c r="AI17" i="90"/>
  <c r="AH17" i="90"/>
  <c r="AG17" i="90"/>
  <c r="AF17" i="90"/>
  <c r="AE17" i="90"/>
  <c r="AD17" i="90"/>
  <c r="AC17" i="90"/>
  <c r="AB17" i="90"/>
  <c r="AA17" i="90"/>
  <c r="Z17" i="90"/>
  <c r="X17" i="90"/>
  <c r="DH16" i="90"/>
  <c r="DK16" i="90" s="1"/>
  <c r="DG16" i="90"/>
  <c r="DJ16" i="90" s="1"/>
  <c r="DF16" i="90"/>
  <c r="DI16" i="90" s="1"/>
  <c r="BZ16" i="90"/>
  <c r="BY16" i="90"/>
  <c r="BX16" i="90"/>
  <c r="BW16" i="90"/>
  <c r="BV16" i="90"/>
  <c r="BU16" i="90"/>
  <c r="BT16" i="90"/>
  <c r="BS16" i="90"/>
  <c r="BR16" i="90"/>
  <c r="BP16" i="90"/>
  <c r="AI16" i="90"/>
  <c r="AH16" i="90"/>
  <c r="AG16" i="90"/>
  <c r="AF16" i="90"/>
  <c r="AE16" i="90"/>
  <c r="AD16" i="90"/>
  <c r="AC16" i="90"/>
  <c r="AB16" i="90"/>
  <c r="AA16" i="90"/>
  <c r="Z16" i="90"/>
  <c r="X16" i="90"/>
  <c r="W16" i="90"/>
  <c r="V16" i="90"/>
  <c r="DH15" i="90"/>
  <c r="DK15" i="90" s="1"/>
  <c r="DG15" i="90"/>
  <c r="DJ15" i="90" s="1"/>
  <c r="DF15" i="90"/>
  <c r="DI15" i="90" s="1"/>
  <c r="BZ15" i="90"/>
  <c r="BY15" i="90"/>
  <c r="BX15" i="90"/>
  <c r="BW15" i="90"/>
  <c r="BV15" i="90"/>
  <c r="BU15" i="90"/>
  <c r="BT15" i="90"/>
  <c r="BS15" i="90"/>
  <c r="BR15" i="90"/>
  <c r="BP15" i="90"/>
  <c r="AI15" i="90"/>
  <c r="AH15" i="90"/>
  <c r="AG15" i="90"/>
  <c r="AF15" i="90"/>
  <c r="AE15" i="90"/>
  <c r="AD15" i="90"/>
  <c r="AC15" i="90"/>
  <c r="AB15" i="90"/>
  <c r="AA15" i="90"/>
  <c r="Z15" i="90"/>
  <c r="X15" i="90"/>
  <c r="W15" i="90"/>
  <c r="V15" i="90"/>
  <c r="DH14" i="90"/>
  <c r="DK14" i="90" s="1"/>
  <c r="DG14" i="90"/>
  <c r="DJ14" i="90" s="1"/>
  <c r="DF14" i="90"/>
  <c r="DI14" i="90" s="1"/>
  <c r="BZ14" i="90"/>
  <c r="BY14" i="90"/>
  <c r="BT14" i="90"/>
  <c r="BS14" i="90"/>
  <c r="BR14" i="90"/>
  <c r="BP14" i="90"/>
  <c r="AI14" i="90"/>
  <c r="AH14" i="90"/>
  <c r="AC14" i="90"/>
  <c r="AB14" i="90"/>
  <c r="AA14" i="90"/>
  <c r="Z14" i="90"/>
  <c r="X14" i="90"/>
  <c r="W14" i="90"/>
  <c r="V14" i="90"/>
  <c r="DH13" i="90"/>
  <c r="DK13" i="90" s="1"/>
  <c r="DG13" i="90"/>
  <c r="DJ13" i="90" s="1"/>
  <c r="DF13" i="90"/>
  <c r="DI13" i="90" s="1"/>
  <c r="BZ13" i="90"/>
  <c r="BY13" i="90"/>
  <c r="BX13" i="90"/>
  <c r="BW13" i="90"/>
  <c r="BV13" i="90"/>
  <c r="BU13" i="90"/>
  <c r="BT13" i="90"/>
  <c r="BS13" i="90"/>
  <c r="BR13" i="90"/>
  <c r="BP13" i="90"/>
  <c r="AI13" i="90"/>
  <c r="AH13" i="90"/>
  <c r="AG13" i="90"/>
  <c r="AF13" i="90"/>
  <c r="AE13" i="90"/>
  <c r="AD13" i="90"/>
  <c r="AC13" i="90"/>
  <c r="AB13" i="90"/>
  <c r="AA13" i="90"/>
  <c r="Z13" i="90"/>
  <c r="X13" i="90"/>
  <c r="W13" i="90"/>
  <c r="V13" i="90"/>
  <c r="DH12" i="90"/>
  <c r="DK12" i="90" s="1"/>
  <c r="DG12" i="90"/>
  <c r="DJ12" i="90" s="1"/>
  <c r="DF12" i="90"/>
  <c r="DI12" i="90" s="1"/>
  <c r="BZ12" i="90"/>
  <c r="BY12" i="90"/>
  <c r="BX12" i="90"/>
  <c r="BW12" i="90"/>
  <c r="BV12" i="90"/>
  <c r="BU12" i="90"/>
  <c r="BT12" i="90"/>
  <c r="BS12" i="90"/>
  <c r="BR12" i="90"/>
  <c r="BP12" i="90"/>
  <c r="AI12" i="90"/>
  <c r="AH12" i="90"/>
  <c r="AG12" i="90"/>
  <c r="AF12" i="90"/>
  <c r="AE12" i="90"/>
  <c r="AD12" i="90"/>
  <c r="AC12" i="90"/>
  <c r="AB12" i="90"/>
  <c r="AA12" i="90"/>
  <c r="Z12" i="90"/>
  <c r="X12" i="90"/>
  <c r="W12" i="90"/>
  <c r="V12" i="90"/>
  <c r="DH11" i="90"/>
  <c r="DK11" i="90" s="1"/>
  <c r="DG11" i="90"/>
  <c r="DJ11" i="90" s="1"/>
  <c r="DF11" i="90"/>
  <c r="DI11" i="90" s="1"/>
  <c r="BZ11" i="90"/>
  <c r="BY11" i="90"/>
  <c r="BX11" i="90"/>
  <c r="BW11" i="90"/>
  <c r="BV11" i="90"/>
  <c r="BU11" i="90"/>
  <c r="BT11" i="90"/>
  <c r="BS11" i="90"/>
  <c r="BR11" i="90"/>
  <c r="BP11" i="90"/>
  <c r="AI11" i="90"/>
  <c r="AH11" i="90"/>
  <c r="AG11" i="90"/>
  <c r="AF11" i="90"/>
  <c r="AE11" i="90"/>
  <c r="AD11" i="90"/>
  <c r="AC11" i="90"/>
  <c r="AB11" i="90"/>
  <c r="AA11" i="90"/>
  <c r="Z11" i="90"/>
  <c r="X11" i="90"/>
  <c r="W11" i="90"/>
  <c r="V11" i="90"/>
  <c r="DH10" i="90"/>
  <c r="DK10" i="90" s="1"/>
  <c r="DG10" i="90"/>
  <c r="DJ10" i="90" s="1"/>
  <c r="DF10" i="90"/>
  <c r="DI10" i="90" s="1"/>
  <c r="BZ10" i="90"/>
  <c r="BY10" i="90"/>
  <c r="BX10" i="90"/>
  <c r="BW10" i="90"/>
  <c r="BV10" i="90"/>
  <c r="BU10" i="90"/>
  <c r="BT10" i="90"/>
  <c r="BS10" i="90"/>
  <c r="BR10" i="90"/>
  <c r="BP10" i="90"/>
  <c r="AI10" i="90"/>
  <c r="AH10" i="90"/>
  <c r="AG10" i="90"/>
  <c r="AF10" i="90"/>
  <c r="AE10" i="90"/>
  <c r="AD10" i="90"/>
  <c r="AC10" i="90"/>
  <c r="AB10" i="90"/>
  <c r="AA10" i="90"/>
  <c r="Z10" i="90"/>
  <c r="X10" i="90"/>
  <c r="W10" i="90"/>
  <c r="V10" i="90"/>
  <c r="A10" i="90"/>
  <c r="A6" i="90"/>
  <c r="A1" i="90"/>
  <c r="AW80" i="89"/>
  <c r="CN80" i="89" s="1"/>
  <c r="AW79" i="89"/>
  <c r="CN79" i="89" s="1"/>
  <c r="AW78" i="89"/>
  <c r="CN78" i="89" s="1"/>
  <c r="AW77" i="89"/>
  <c r="CN77" i="89" s="1"/>
  <c r="A52" i="89"/>
  <c r="A48" i="89"/>
  <c r="A47" i="89"/>
  <c r="A46" i="89"/>
  <c r="A45" i="89"/>
  <c r="A43" i="89"/>
  <c r="DK41" i="89"/>
  <c r="DJ41" i="89"/>
  <c r="U41" i="89"/>
  <c r="T41" i="89"/>
  <c r="S41" i="89"/>
  <c r="M41" i="89"/>
  <c r="DH40" i="89"/>
  <c r="DK40" i="89" s="1"/>
  <c r="DG40" i="89"/>
  <c r="DJ40" i="89" s="1"/>
  <c r="DF40" i="89"/>
  <c r="DI40" i="89" s="1"/>
  <c r="BZ40" i="89"/>
  <c r="BY40" i="89"/>
  <c r="BX40" i="89"/>
  <c r="BW40" i="89"/>
  <c r="BV40" i="89"/>
  <c r="BU40" i="89"/>
  <c r="BT40" i="89"/>
  <c r="BS40" i="89"/>
  <c r="BR40" i="89"/>
  <c r="BP40" i="89"/>
  <c r="AI40" i="89"/>
  <c r="AH40" i="89"/>
  <c r="AG40" i="89"/>
  <c r="AF40" i="89"/>
  <c r="AE40" i="89"/>
  <c r="AD40" i="89"/>
  <c r="AC40" i="89"/>
  <c r="AB40" i="89"/>
  <c r="AA40" i="89"/>
  <c r="Z40" i="89"/>
  <c r="X40" i="89"/>
  <c r="W40" i="89"/>
  <c r="V40" i="89"/>
  <c r="DH39" i="89"/>
  <c r="DK39" i="89" s="1"/>
  <c r="DG39" i="89"/>
  <c r="DJ39" i="89" s="1"/>
  <c r="DF39" i="89"/>
  <c r="DI39" i="89" s="1"/>
  <c r="BZ39" i="89"/>
  <c r="BY39" i="89"/>
  <c r="BX39" i="89"/>
  <c r="BW39" i="89"/>
  <c r="BV39" i="89"/>
  <c r="BU39" i="89"/>
  <c r="BT39" i="89"/>
  <c r="BS39" i="89"/>
  <c r="BR39" i="89"/>
  <c r="BP39" i="89"/>
  <c r="AI39" i="89"/>
  <c r="AH39" i="89"/>
  <c r="AG39" i="89"/>
  <c r="AF39" i="89"/>
  <c r="AE39" i="89"/>
  <c r="AD39" i="89"/>
  <c r="AC39" i="89"/>
  <c r="AB39" i="89"/>
  <c r="AA39" i="89"/>
  <c r="Z39" i="89"/>
  <c r="X39" i="89"/>
  <c r="W39" i="89"/>
  <c r="V39" i="89"/>
  <c r="DH38" i="89"/>
  <c r="DK38" i="89" s="1"/>
  <c r="DG38" i="89"/>
  <c r="DJ38" i="89" s="1"/>
  <c r="DF38" i="89"/>
  <c r="DI38" i="89" s="1"/>
  <c r="BZ38" i="89"/>
  <c r="BY38" i="89"/>
  <c r="BX38" i="89"/>
  <c r="BW38" i="89"/>
  <c r="BV38" i="89"/>
  <c r="BU38" i="89"/>
  <c r="BT38" i="89"/>
  <c r="BS38" i="89"/>
  <c r="BR38" i="89"/>
  <c r="BP38" i="89"/>
  <c r="AI38" i="89"/>
  <c r="AH38" i="89"/>
  <c r="AG38" i="89"/>
  <c r="AF38" i="89"/>
  <c r="AE38" i="89"/>
  <c r="AD38" i="89"/>
  <c r="AC38" i="89"/>
  <c r="AB38" i="89"/>
  <c r="AA38" i="89"/>
  <c r="Z38" i="89"/>
  <c r="X38" i="89"/>
  <c r="W38" i="89"/>
  <c r="V38" i="89"/>
  <c r="DH37" i="89"/>
  <c r="DK37" i="89" s="1"/>
  <c r="DG37" i="89"/>
  <c r="DJ37" i="89" s="1"/>
  <c r="DF37" i="89"/>
  <c r="DI37" i="89" s="1"/>
  <c r="BZ37" i="89"/>
  <c r="BY37" i="89"/>
  <c r="BX37" i="89"/>
  <c r="BW37" i="89"/>
  <c r="BV37" i="89"/>
  <c r="BU37" i="89"/>
  <c r="BT37" i="89"/>
  <c r="BS37" i="89"/>
  <c r="BR37" i="89"/>
  <c r="BP37" i="89"/>
  <c r="AI37" i="89"/>
  <c r="AH37" i="89"/>
  <c r="AG37" i="89"/>
  <c r="AF37" i="89"/>
  <c r="AE37" i="89"/>
  <c r="AD37" i="89"/>
  <c r="AC37" i="89"/>
  <c r="AB37" i="89"/>
  <c r="AA37" i="89"/>
  <c r="Z37" i="89"/>
  <c r="X37" i="89"/>
  <c r="W37" i="89"/>
  <c r="V37" i="89"/>
  <c r="DH36" i="89"/>
  <c r="DK36" i="89" s="1"/>
  <c r="DG36" i="89"/>
  <c r="DJ36" i="89" s="1"/>
  <c r="DF36" i="89"/>
  <c r="DI36" i="89" s="1"/>
  <c r="BZ36" i="89"/>
  <c r="BY36" i="89"/>
  <c r="BX36" i="89"/>
  <c r="BW36" i="89"/>
  <c r="BV36" i="89"/>
  <c r="BU36" i="89"/>
  <c r="BT36" i="89"/>
  <c r="BS36" i="89"/>
  <c r="BR36" i="89"/>
  <c r="BP36" i="89"/>
  <c r="AI36" i="89"/>
  <c r="AH36" i="89"/>
  <c r="AG36" i="89"/>
  <c r="AF36" i="89"/>
  <c r="AE36" i="89"/>
  <c r="AD36" i="89"/>
  <c r="AC36" i="89"/>
  <c r="AB36" i="89"/>
  <c r="AA36" i="89"/>
  <c r="Z36" i="89"/>
  <c r="X36" i="89"/>
  <c r="W36" i="89"/>
  <c r="V36" i="89"/>
  <c r="DH35" i="89"/>
  <c r="DK35" i="89" s="1"/>
  <c r="DG35" i="89"/>
  <c r="DJ35" i="89" s="1"/>
  <c r="DF35" i="89"/>
  <c r="DI35" i="89" s="1"/>
  <c r="BZ35" i="89"/>
  <c r="BY35" i="89"/>
  <c r="BX35" i="89"/>
  <c r="BW35" i="89"/>
  <c r="BV35" i="89"/>
  <c r="BU35" i="89"/>
  <c r="BT35" i="89"/>
  <c r="BS35" i="89"/>
  <c r="BR35" i="89"/>
  <c r="BP35" i="89"/>
  <c r="AI35" i="89"/>
  <c r="AH35" i="89"/>
  <c r="AG35" i="89"/>
  <c r="AF35" i="89"/>
  <c r="AE35" i="89"/>
  <c r="AD35" i="89"/>
  <c r="AC35" i="89"/>
  <c r="AB35" i="89"/>
  <c r="AA35" i="89"/>
  <c r="Z35" i="89"/>
  <c r="X35" i="89"/>
  <c r="W35" i="89"/>
  <c r="V35" i="89"/>
  <c r="DH34" i="89"/>
  <c r="DK34" i="89" s="1"/>
  <c r="DG34" i="89"/>
  <c r="DJ34" i="89" s="1"/>
  <c r="DF34" i="89"/>
  <c r="DI34" i="89" s="1"/>
  <c r="BZ34" i="89"/>
  <c r="BY34" i="89"/>
  <c r="BX34" i="89"/>
  <c r="BW34" i="89"/>
  <c r="BV34" i="89"/>
  <c r="BU34" i="89"/>
  <c r="BT34" i="89"/>
  <c r="BS34" i="89"/>
  <c r="BR34" i="89"/>
  <c r="BP34" i="89"/>
  <c r="AI34" i="89"/>
  <c r="AH34" i="89"/>
  <c r="AG34" i="89"/>
  <c r="AF34" i="89"/>
  <c r="AE34" i="89"/>
  <c r="AD34" i="89"/>
  <c r="AC34" i="89"/>
  <c r="AB34" i="89"/>
  <c r="AA34" i="89"/>
  <c r="Z34" i="89"/>
  <c r="X34" i="89"/>
  <c r="W34" i="89"/>
  <c r="V34" i="89"/>
  <c r="DH33" i="89"/>
  <c r="DK33" i="89" s="1"/>
  <c r="DG33" i="89"/>
  <c r="DJ33" i="89" s="1"/>
  <c r="DF33" i="89"/>
  <c r="DI33" i="89" s="1"/>
  <c r="BZ33" i="89"/>
  <c r="BY33" i="89"/>
  <c r="BX33" i="89"/>
  <c r="BW33" i="89"/>
  <c r="BV33" i="89"/>
  <c r="BU33" i="89"/>
  <c r="BT33" i="89"/>
  <c r="BS33" i="89"/>
  <c r="BR33" i="89"/>
  <c r="BP33" i="89"/>
  <c r="AI33" i="89"/>
  <c r="AH33" i="89"/>
  <c r="AG33" i="89"/>
  <c r="AF33" i="89"/>
  <c r="AE33" i="89"/>
  <c r="AD33" i="89"/>
  <c r="AC33" i="89"/>
  <c r="AB33" i="89"/>
  <c r="AA33" i="89"/>
  <c r="Z33" i="89"/>
  <c r="X33" i="89"/>
  <c r="W33" i="89"/>
  <c r="V33" i="89"/>
  <c r="DH32" i="89"/>
  <c r="DK32" i="89" s="1"/>
  <c r="DG32" i="89"/>
  <c r="DJ32" i="89" s="1"/>
  <c r="DF32" i="89"/>
  <c r="DI32" i="89" s="1"/>
  <c r="BZ32" i="89"/>
  <c r="BY32" i="89"/>
  <c r="BX32" i="89"/>
  <c r="BW32" i="89"/>
  <c r="BV32" i="89"/>
  <c r="BU32" i="89"/>
  <c r="BT32" i="89"/>
  <c r="BS32" i="89"/>
  <c r="BR32" i="89"/>
  <c r="BP32" i="89"/>
  <c r="AI32" i="89"/>
  <c r="AH32" i="89"/>
  <c r="AG32" i="89"/>
  <c r="AF32" i="89"/>
  <c r="AE32" i="89"/>
  <c r="AD32" i="89"/>
  <c r="AC32" i="89"/>
  <c r="AB32" i="89"/>
  <c r="AA32" i="89"/>
  <c r="Z32" i="89"/>
  <c r="X32" i="89"/>
  <c r="W32" i="89"/>
  <c r="V32" i="89"/>
  <c r="DH31" i="89"/>
  <c r="DK31" i="89" s="1"/>
  <c r="DG31" i="89"/>
  <c r="DJ31" i="89" s="1"/>
  <c r="DF31" i="89"/>
  <c r="DI31" i="89" s="1"/>
  <c r="BZ31" i="89"/>
  <c r="BY31" i="89"/>
  <c r="BX31" i="89"/>
  <c r="BW31" i="89"/>
  <c r="BT31" i="89"/>
  <c r="BS31" i="89"/>
  <c r="BR31" i="89"/>
  <c r="BP31" i="89"/>
  <c r="AI31" i="89"/>
  <c r="AH31" i="89"/>
  <c r="AG31" i="89"/>
  <c r="AF31" i="89"/>
  <c r="AC31" i="89"/>
  <c r="AB31" i="89"/>
  <c r="AA31" i="89"/>
  <c r="Z31" i="89"/>
  <c r="X31" i="89"/>
  <c r="W31" i="89"/>
  <c r="V31" i="89"/>
  <c r="DH30" i="89"/>
  <c r="DK30" i="89" s="1"/>
  <c r="DG30" i="89"/>
  <c r="DJ30" i="89" s="1"/>
  <c r="DF30" i="89"/>
  <c r="DI30" i="89" s="1"/>
  <c r="BZ30" i="89"/>
  <c r="BY30" i="89"/>
  <c r="BX30" i="89"/>
  <c r="BW30" i="89"/>
  <c r="BV30" i="89"/>
  <c r="BU30" i="89"/>
  <c r="BT30" i="89"/>
  <c r="BS30" i="89"/>
  <c r="BR30" i="89"/>
  <c r="BP30" i="89"/>
  <c r="AI30" i="89"/>
  <c r="AH30" i="89"/>
  <c r="AG30" i="89"/>
  <c r="AF30" i="89"/>
  <c r="AE30" i="89"/>
  <c r="AD30" i="89"/>
  <c r="AC30" i="89"/>
  <c r="AB30" i="89"/>
  <c r="AA30" i="89"/>
  <c r="Z30" i="89"/>
  <c r="X30" i="89"/>
  <c r="W30" i="89"/>
  <c r="V30" i="89"/>
  <c r="DH29" i="89"/>
  <c r="DK29" i="89" s="1"/>
  <c r="DG29" i="89"/>
  <c r="DJ29" i="89" s="1"/>
  <c r="DF29" i="89"/>
  <c r="DI29" i="89" s="1"/>
  <c r="BZ29" i="89"/>
  <c r="BY29" i="89"/>
  <c r="BX29" i="89"/>
  <c r="BW29" i="89"/>
  <c r="BV29" i="89"/>
  <c r="BU29" i="89"/>
  <c r="BT29" i="89"/>
  <c r="BS29" i="89"/>
  <c r="BR29" i="89"/>
  <c r="BP29" i="89"/>
  <c r="AI29" i="89"/>
  <c r="AH29" i="89"/>
  <c r="AG29" i="89"/>
  <c r="AF29" i="89"/>
  <c r="AE29" i="89"/>
  <c r="AD29" i="89"/>
  <c r="AC29" i="89"/>
  <c r="AB29" i="89"/>
  <c r="AA29" i="89"/>
  <c r="Z29" i="89"/>
  <c r="X29" i="89"/>
  <c r="W29" i="89"/>
  <c r="V29" i="89"/>
  <c r="DH28" i="89"/>
  <c r="DK28" i="89" s="1"/>
  <c r="DG28" i="89"/>
  <c r="DJ28" i="89" s="1"/>
  <c r="DF28" i="89"/>
  <c r="DI28" i="89" s="1"/>
  <c r="BZ28" i="89"/>
  <c r="BY28" i="89"/>
  <c r="BX28" i="89"/>
  <c r="BW28" i="89"/>
  <c r="BV28" i="89"/>
  <c r="BU28" i="89"/>
  <c r="BT28" i="89"/>
  <c r="BS28" i="89"/>
  <c r="BR28" i="89"/>
  <c r="BP28" i="89"/>
  <c r="AI28" i="89"/>
  <c r="AH28" i="89"/>
  <c r="AG28" i="89"/>
  <c r="AF28" i="89"/>
  <c r="AE28" i="89"/>
  <c r="AD28" i="89"/>
  <c r="AC28" i="89"/>
  <c r="AB28" i="89"/>
  <c r="AA28" i="89"/>
  <c r="Z28" i="89"/>
  <c r="X28" i="89"/>
  <c r="W28" i="89"/>
  <c r="V28" i="89"/>
  <c r="DH27" i="89"/>
  <c r="DK27" i="89" s="1"/>
  <c r="DG27" i="89"/>
  <c r="DJ27" i="89" s="1"/>
  <c r="DF27" i="89"/>
  <c r="DI27" i="89" s="1"/>
  <c r="BZ27" i="89"/>
  <c r="BY27" i="89"/>
  <c r="BX27" i="89"/>
  <c r="BW27" i="89"/>
  <c r="BV27" i="89"/>
  <c r="BU27" i="89"/>
  <c r="BT27" i="89"/>
  <c r="BS27" i="89"/>
  <c r="BR27" i="89"/>
  <c r="BP27" i="89"/>
  <c r="AI27" i="89"/>
  <c r="AH27" i="89"/>
  <c r="AG27" i="89"/>
  <c r="AF27" i="89"/>
  <c r="AE27" i="89"/>
  <c r="AD27" i="89"/>
  <c r="AC27" i="89"/>
  <c r="AB27" i="89"/>
  <c r="AA27" i="89"/>
  <c r="Z27" i="89"/>
  <c r="X27" i="89"/>
  <c r="W27" i="89"/>
  <c r="V27" i="89"/>
  <c r="DH26" i="89"/>
  <c r="DK26" i="89" s="1"/>
  <c r="DG26" i="89"/>
  <c r="DJ26" i="89" s="1"/>
  <c r="DF26" i="89"/>
  <c r="DI26" i="89" s="1"/>
  <c r="BZ26" i="89"/>
  <c r="BY26" i="89"/>
  <c r="BX26" i="89"/>
  <c r="BW26" i="89"/>
  <c r="BV26" i="89"/>
  <c r="BU26" i="89"/>
  <c r="BT26" i="89"/>
  <c r="BS26" i="89"/>
  <c r="BR26" i="89"/>
  <c r="BP26" i="89"/>
  <c r="AI26" i="89"/>
  <c r="AH26" i="89"/>
  <c r="AG26" i="89"/>
  <c r="AF26" i="89"/>
  <c r="AE26" i="89"/>
  <c r="AD26" i="89"/>
  <c r="AC26" i="89"/>
  <c r="AB26" i="89"/>
  <c r="AA26" i="89"/>
  <c r="Z26" i="89"/>
  <c r="X26" i="89"/>
  <c r="W26" i="89"/>
  <c r="V26" i="89"/>
  <c r="DH25" i="89"/>
  <c r="DK25" i="89" s="1"/>
  <c r="DG25" i="89"/>
  <c r="DJ25" i="89" s="1"/>
  <c r="DF25" i="89"/>
  <c r="DI25" i="89" s="1"/>
  <c r="BZ25" i="89"/>
  <c r="BY25" i="89"/>
  <c r="BX25" i="89"/>
  <c r="BW25" i="89"/>
  <c r="BV25" i="89"/>
  <c r="BU25" i="89"/>
  <c r="BT25" i="89"/>
  <c r="BS25" i="89"/>
  <c r="BR25" i="89"/>
  <c r="BP25" i="89"/>
  <c r="AI25" i="89"/>
  <c r="AH25" i="89"/>
  <c r="AG25" i="89"/>
  <c r="AF25" i="89"/>
  <c r="AE25" i="89"/>
  <c r="AD25" i="89"/>
  <c r="AC25" i="89"/>
  <c r="AB25" i="89"/>
  <c r="AA25" i="89"/>
  <c r="Z25" i="89"/>
  <c r="X25" i="89"/>
  <c r="W25" i="89"/>
  <c r="V25" i="89"/>
  <c r="DH24" i="89"/>
  <c r="DK24" i="89" s="1"/>
  <c r="DG24" i="89"/>
  <c r="DJ24" i="89" s="1"/>
  <c r="DF24" i="89"/>
  <c r="DI24" i="89" s="1"/>
  <c r="BZ24" i="89"/>
  <c r="BY24" i="89"/>
  <c r="BW24" i="89"/>
  <c r="BV24" i="89"/>
  <c r="BT24" i="89"/>
  <c r="BS24" i="89"/>
  <c r="BR24" i="89"/>
  <c r="BP24" i="89"/>
  <c r="AI24" i="89"/>
  <c r="AH24" i="89"/>
  <c r="AF24" i="89"/>
  <c r="AE24" i="89"/>
  <c r="AC24" i="89"/>
  <c r="AB24" i="89"/>
  <c r="AA24" i="89"/>
  <c r="Z24" i="89"/>
  <c r="X24" i="89"/>
  <c r="W24" i="89"/>
  <c r="V24" i="89"/>
  <c r="DH23" i="89"/>
  <c r="DK23" i="89" s="1"/>
  <c r="DG23" i="89"/>
  <c r="DJ23" i="89" s="1"/>
  <c r="DF23" i="89"/>
  <c r="DI23" i="89" s="1"/>
  <c r="BZ23" i="89"/>
  <c r="BY23" i="89"/>
  <c r="BX23" i="89"/>
  <c r="BW23" i="89"/>
  <c r="BV23" i="89"/>
  <c r="BU23" i="89"/>
  <c r="BT23" i="89"/>
  <c r="BS23" i="89"/>
  <c r="BR23" i="89"/>
  <c r="BP23" i="89"/>
  <c r="AI23" i="89"/>
  <c r="AH23" i="89"/>
  <c r="AG23" i="89"/>
  <c r="AF23" i="89"/>
  <c r="AE23" i="89"/>
  <c r="AD23" i="89"/>
  <c r="AC23" i="89"/>
  <c r="AB23" i="89"/>
  <c r="AA23" i="89"/>
  <c r="Z23" i="89"/>
  <c r="X23" i="89"/>
  <c r="W23" i="89"/>
  <c r="V23" i="89"/>
  <c r="DH22" i="89"/>
  <c r="DK22" i="89" s="1"/>
  <c r="DG22" i="89"/>
  <c r="DJ22" i="89" s="1"/>
  <c r="DF22" i="89"/>
  <c r="DI22" i="89" s="1"/>
  <c r="BZ22" i="89"/>
  <c r="BY22" i="89"/>
  <c r="BX22" i="89"/>
  <c r="BW22" i="89"/>
  <c r="BV22" i="89"/>
  <c r="BU22" i="89"/>
  <c r="BT22" i="89"/>
  <c r="BS22" i="89"/>
  <c r="BR22" i="89"/>
  <c r="BP22" i="89"/>
  <c r="AI22" i="89"/>
  <c r="AH22" i="89"/>
  <c r="AG22" i="89"/>
  <c r="AF22" i="89"/>
  <c r="AE22" i="89"/>
  <c r="AD22" i="89"/>
  <c r="AC22" i="89"/>
  <c r="AB22" i="89"/>
  <c r="AA22" i="89"/>
  <c r="Z22" i="89"/>
  <c r="X22" i="89"/>
  <c r="W22" i="89"/>
  <c r="V22" i="89"/>
  <c r="DH21" i="89"/>
  <c r="DK21" i="89" s="1"/>
  <c r="DG21" i="89"/>
  <c r="DJ21" i="89" s="1"/>
  <c r="DF21" i="89"/>
  <c r="DI21" i="89" s="1"/>
  <c r="BZ21" i="89"/>
  <c r="BY21" i="89"/>
  <c r="BX21" i="89"/>
  <c r="BW21" i="89"/>
  <c r="BV21" i="89"/>
  <c r="BU21" i="89"/>
  <c r="BT21" i="89"/>
  <c r="BS21" i="89"/>
  <c r="BR21" i="89"/>
  <c r="BP21" i="89"/>
  <c r="AI21" i="89"/>
  <c r="AH21" i="89"/>
  <c r="AG21" i="89"/>
  <c r="AF21" i="89"/>
  <c r="AE21" i="89"/>
  <c r="AD21" i="89"/>
  <c r="AC21" i="89"/>
  <c r="AB21" i="89"/>
  <c r="AA21" i="89"/>
  <c r="Z21" i="89"/>
  <c r="X21" i="89"/>
  <c r="W21" i="89"/>
  <c r="V21" i="89"/>
  <c r="DH20" i="89"/>
  <c r="DK20" i="89" s="1"/>
  <c r="DG20" i="89"/>
  <c r="DJ20" i="89" s="1"/>
  <c r="DF20" i="89"/>
  <c r="DI20" i="89" s="1"/>
  <c r="BZ20" i="89"/>
  <c r="BY20" i="89"/>
  <c r="BX20" i="89"/>
  <c r="BW20" i="89"/>
  <c r="BV20" i="89"/>
  <c r="BU20" i="89"/>
  <c r="BT20" i="89"/>
  <c r="BS20" i="89"/>
  <c r="BR20" i="89"/>
  <c r="BP20" i="89"/>
  <c r="AI20" i="89"/>
  <c r="AH20" i="89"/>
  <c r="AG20" i="89"/>
  <c r="AF20" i="89"/>
  <c r="AE20" i="89"/>
  <c r="AD20" i="89"/>
  <c r="AC20" i="89"/>
  <c r="AB20" i="89"/>
  <c r="AA20" i="89"/>
  <c r="Z20" i="89"/>
  <c r="X20" i="89"/>
  <c r="W20" i="89"/>
  <c r="V20" i="89"/>
  <c r="DH19" i="89"/>
  <c r="DK19" i="89" s="1"/>
  <c r="DG19" i="89"/>
  <c r="DJ19" i="89" s="1"/>
  <c r="DF19" i="89"/>
  <c r="DI19" i="89" s="1"/>
  <c r="BZ19" i="89"/>
  <c r="BY19" i="89"/>
  <c r="BX19" i="89"/>
  <c r="BW19" i="89"/>
  <c r="BV19" i="89"/>
  <c r="BU19" i="89"/>
  <c r="BT19" i="89"/>
  <c r="BS19" i="89"/>
  <c r="BR19" i="89"/>
  <c r="BP19" i="89"/>
  <c r="AI19" i="89"/>
  <c r="AH19" i="89"/>
  <c r="AG19" i="89"/>
  <c r="AF19" i="89"/>
  <c r="AE19" i="89"/>
  <c r="AD19" i="89"/>
  <c r="AC19" i="89"/>
  <c r="AB19" i="89"/>
  <c r="AA19" i="89"/>
  <c r="Z19" i="89"/>
  <c r="X19" i="89"/>
  <c r="W19" i="89"/>
  <c r="V19" i="89"/>
  <c r="DH18" i="89"/>
  <c r="DK18" i="89" s="1"/>
  <c r="DG18" i="89"/>
  <c r="DJ18" i="89" s="1"/>
  <c r="DF18" i="89"/>
  <c r="DI18" i="89" s="1"/>
  <c r="BZ18" i="89"/>
  <c r="BY18" i="89"/>
  <c r="BX18" i="89"/>
  <c r="BW18" i="89"/>
  <c r="BV18" i="89"/>
  <c r="BU18" i="89"/>
  <c r="BT18" i="89"/>
  <c r="BS18" i="89"/>
  <c r="BR18" i="89"/>
  <c r="BP18" i="89"/>
  <c r="AI18" i="89"/>
  <c r="AH18" i="89"/>
  <c r="AG18" i="89"/>
  <c r="AF18" i="89"/>
  <c r="AE18" i="89"/>
  <c r="AD18" i="89"/>
  <c r="AC18" i="89"/>
  <c r="AB18" i="89"/>
  <c r="AA18" i="89"/>
  <c r="Z18" i="89"/>
  <c r="X18" i="89"/>
  <c r="W18" i="89"/>
  <c r="V18" i="89"/>
  <c r="DH17" i="89"/>
  <c r="DK17" i="89" s="1"/>
  <c r="DG17" i="89"/>
  <c r="DJ17" i="89" s="1"/>
  <c r="DF17" i="89"/>
  <c r="DI17" i="89" s="1"/>
  <c r="BZ17" i="89"/>
  <c r="BY17" i="89"/>
  <c r="BU17" i="89"/>
  <c r="BT17" i="89"/>
  <c r="BS17" i="89"/>
  <c r="BR17" i="89"/>
  <c r="BP17" i="89"/>
  <c r="AI17" i="89"/>
  <c r="AH17" i="89"/>
  <c r="AD17" i="89"/>
  <c r="AC17" i="89"/>
  <c r="AB17" i="89"/>
  <c r="AA17" i="89"/>
  <c r="Z17" i="89"/>
  <c r="X17" i="89"/>
  <c r="DH16" i="89"/>
  <c r="DK16" i="89" s="1"/>
  <c r="DG16" i="89"/>
  <c r="DJ16" i="89" s="1"/>
  <c r="DF16" i="89"/>
  <c r="DI16" i="89" s="1"/>
  <c r="BZ16" i="89"/>
  <c r="BY16" i="89"/>
  <c r="BX16" i="89"/>
  <c r="BW16" i="89"/>
  <c r="BV16" i="89"/>
  <c r="BU16" i="89"/>
  <c r="BT16" i="89"/>
  <c r="BS16" i="89"/>
  <c r="BR16" i="89"/>
  <c r="BP16" i="89"/>
  <c r="AI16" i="89"/>
  <c r="AH16" i="89"/>
  <c r="AG16" i="89"/>
  <c r="AF16" i="89"/>
  <c r="AE16" i="89"/>
  <c r="AD16" i="89"/>
  <c r="AC16" i="89"/>
  <c r="AB16" i="89"/>
  <c r="AA16" i="89"/>
  <c r="Z16" i="89"/>
  <c r="X16" i="89"/>
  <c r="W16" i="89"/>
  <c r="V16" i="89"/>
  <c r="DH15" i="89"/>
  <c r="DK15" i="89" s="1"/>
  <c r="DG15" i="89"/>
  <c r="DJ15" i="89" s="1"/>
  <c r="DF15" i="89"/>
  <c r="DI15" i="89" s="1"/>
  <c r="BZ15" i="89"/>
  <c r="BY15" i="89"/>
  <c r="BX15" i="89"/>
  <c r="BW15" i="89"/>
  <c r="BV15" i="89"/>
  <c r="BU15" i="89"/>
  <c r="BT15" i="89"/>
  <c r="BS15" i="89"/>
  <c r="BR15" i="89"/>
  <c r="BP15" i="89"/>
  <c r="AI15" i="89"/>
  <c r="AH15" i="89"/>
  <c r="AG15" i="89"/>
  <c r="AF15" i="89"/>
  <c r="AE15" i="89"/>
  <c r="AD15" i="89"/>
  <c r="AC15" i="89"/>
  <c r="AB15" i="89"/>
  <c r="AA15" i="89"/>
  <c r="Z15" i="89"/>
  <c r="X15" i="89"/>
  <c r="W15" i="89"/>
  <c r="V15" i="89"/>
  <c r="DH14" i="89"/>
  <c r="DK14" i="89" s="1"/>
  <c r="DG14" i="89"/>
  <c r="DJ14" i="89" s="1"/>
  <c r="DF14" i="89"/>
  <c r="DI14" i="89" s="1"/>
  <c r="BZ14" i="89"/>
  <c r="BY14" i="89"/>
  <c r="BX14" i="89"/>
  <c r="BW14" i="89"/>
  <c r="BV14" i="89"/>
  <c r="BU14" i="89"/>
  <c r="BT14" i="89"/>
  <c r="BS14" i="89"/>
  <c r="BR14" i="89"/>
  <c r="BP14" i="89"/>
  <c r="AI14" i="89"/>
  <c r="AH14" i="89"/>
  <c r="AG14" i="89"/>
  <c r="AF14" i="89"/>
  <c r="AE14" i="89"/>
  <c r="AD14" i="89"/>
  <c r="AC14" i="89"/>
  <c r="AB14" i="89"/>
  <c r="AA14" i="89"/>
  <c r="Z14" i="89"/>
  <c r="X14" i="89"/>
  <c r="W14" i="89"/>
  <c r="V14" i="89"/>
  <c r="DH13" i="89"/>
  <c r="DK13" i="89" s="1"/>
  <c r="DG13" i="89"/>
  <c r="DJ13" i="89" s="1"/>
  <c r="DF13" i="89"/>
  <c r="DI13" i="89" s="1"/>
  <c r="BZ13" i="89"/>
  <c r="BY13" i="89"/>
  <c r="BX13" i="89"/>
  <c r="BW13" i="89"/>
  <c r="BV13" i="89"/>
  <c r="BU13" i="89"/>
  <c r="BT13" i="89"/>
  <c r="BS13" i="89"/>
  <c r="BR13" i="89"/>
  <c r="BP13" i="89"/>
  <c r="AI13" i="89"/>
  <c r="AH13" i="89"/>
  <c r="AG13" i="89"/>
  <c r="AF13" i="89"/>
  <c r="AE13" i="89"/>
  <c r="AD13" i="89"/>
  <c r="AC13" i="89"/>
  <c r="AB13" i="89"/>
  <c r="AA13" i="89"/>
  <c r="Z13" i="89"/>
  <c r="X13" i="89"/>
  <c r="W13" i="89"/>
  <c r="V13" i="89"/>
  <c r="DH12" i="89"/>
  <c r="DK12" i="89" s="1"/>
  <c r="DG12" i="89"/>
  <c r="DJ12" i="89" s="1"/>
  <c r="DF12" i="89"/>
  <c r="DI12" i="89" s="1"/>
  <c r="BZ12" i="89"/>
  <c r="BY12" i="89"/>
  <c r="BX12" i="89"/>
  <c r="BW12" i="89"/>
  <c r="BV12" i="89"/>
  <c r="BU12" i="89"/>
  <c r="BT12" i="89"/>
  <c r="BS12" i="89"/>
  <c r="BR12" i="89"/>
  <c r="BP12" i="89"/>
  <c r="AI12" i="89"/>
  <c r="AH12" i="89"/>
  <c r="AG12" i="89"/>
  <c r="AF12" i="89"/>
  <c r="AE12" i="89"/>
  <c r="AD12" i="89"/>
  <c r="AC12" i="89"/>
  <c r="AB12" i="89"/>
  <c r="AA12" i="89"/>
  <c r="Z12" i="89"/>
  <c r="X12" i="89"/>
  <c r="W12" i="89"/>
  <c r="V12" i="89"/>
  <c r="DH11" i="89"/>
  <c r="DK11" i="89" s="1"/>
  <c r="DG11" i="89"/>
  <c r="DJ11" i="89" s="1"/>
  <c r="DF11" i="89"/>
  <c r="DI11" i="89" s="1"/>
  <c r="BZ11" i="89"/>
  <c r="BY11" i="89"/>
  <c r="BX11" i="89"/>
  <c r="BV11" i="89"/>
  <c r="BU11" i="89"/>
  <c r="BT11" i="89"/>
  <c r="BS11" i="89"/>
  <c r="BR11" i="89"/>
  <c r="BP11" i="89"/>
  <c r="AI11" i="89"/>
  <c r="AH11" i="89"/>
  <c r="AG11" i="89"/>
  <c r="AE11" i="89"/>
  <c r="AD11" i="89"/>
  <c r="AC11" i="89"/>
  <c r="AB11" i="89"/>
  <c r="AA11" i="89"/>
  <c r="Z11" i="89"/>
  <c r="X11" i="89"/>
  <c r="W11" i="89"/>
  <c r="V11" i="89"/>
  <c r="DH10" i="89"/>
  <c r="DK10" i="89" s="1"/>
  <c r="DG10" i="89"/>
  <c r="DJ10" i="89" s="1"/>
  <c r="DF10" i="89"/>
  <c r="DI10" i="89" s="1"/>
  <c r="BZ10" i="89"/>
  <c r="BY10" i="89"/>
  <c r="BX10" i="89"/>
  <c r="BT10" i="89"/>
  <c r="BS10" i="89"/>
  <c r="BR10" i="89"/>
  <c r="BP10" i="89"/>
  <c r="AI10" i="89"/>
  <c r="AH10" i="89"/>
  <c r="AG10" i="89"/>
  <c r="AC10" i="89"/>
  <c r="AB10" i="89"/>
  <c r="AA10" i="89"/>
  <c r="Z10" i="89"/>
  <c r="X10" i="89"/>
  <c r="W10" i="89"/>
  <c r="V10" i="89"/>
  <c r="A10" i="89"/>
  <c r="A6" i="89"/>
  <c r="A1" i="89"/>
  <c r="AW78" i="88"/>
  <c r="CN78" i="88" s="1"/>
  <c r="AW77" i="88"/>
  <c r="CN77" i="88" s="1"/>
  <c r="AW76" i="88"/>
  <c r="CN76" i="88" s="1"/>
  <c r="AW75" i="88"/>
  <c r="CN75" i="88" s="1"/>
  <c r="A50" i="88"/>
  <c r="A46" i="88"/>
  <c r="A45" i="88"/>
  <c r="A44" i="88"/>
  <c r="A43" i="88"/>
  <c r="A41" i="88"/>
  <c r="DK39" i="88"/>
  <c r="DJ39" i="88"/>
  <c r="DL39" i="88" s="1"/>
  <c r="DH38" i="88"/>
  <c r="DK38" i="88" s="1"/>
  <c r="DG38" i="88"/>
  <c r="DJ38" i="88" s="1"/>
  <c r="DF38" i="88"/>
  <c r="DI38" i="88" s="1"/>
  <c r="BZ38" i="88"/>
  <c r="BY38" i="88"/>
  <c r="BX38" i="88"/>
  <c r="BW38" i="88"/>
  <c r="BV38" i="88"/>
  <c r="BU38" i="88"/>
  <c r="BT38" i="88"/>
  <c r="BS38" i="88"/>
  <c r="BR38" i="88"/>
  <c r="BP38" i="88"/>
  <c r="AI38" i="88"/>
  <c r="AH38" i="88"/>
  <c r="AG38" i="88"/>
  <c r="AF38" i="88"/>
  <c r="AE38" i="88"/>
  <c r="AD38" i="88"/>
  <c r="AC38" i="88"/>
  <c r="AB38" i="88"/>
  <c r="AA38" i="88"/>
  <c r="Z38" i="88"/>
  <c r="X38" i="88"/>
  <c r="W38" i="88"/>
  <c r="V38" i="88"/>
  <c r="DH37" i="88"/>
  <c r="DK37" i="88" s="1"/>
  <c r="DG37" i="88"/>
  <c r="DJ37" i="88" s="1"/>
  <c r="DF37" i="88"/>
  <c r="DI37" i="88" s="1"/>
  <c r="BZ37" i="88"/>
  <c r="BY37" i="88"/>
  <c r="BX37" i="88"/>
  <c r="BW37" i="88"/>
  <c r="BV37" i="88"/>
  <c r="BU37" i="88"/>
  <c r="BT37" i="88"/>
  <c r="BS37" i="88"/>
  <c r="BR37" i="88"/>
  <c r="BP37" i="88"/>
  <c r="AI37" i="88"/>
  <c r="AH37" i="88"/>
  <c r="AG37" i="88"/>
  <c r="AF37" i="88"/>
  <c r="AE37" i="88"/>
  <c r="AD37" i="88"/>
  <c r="AC37" i="88"/>
  <c r="AB37" i="88"/>
  <c r="AA37" i="88"/>
  <c r="Z37" i="88"/>
  <c r="X37" i="88"/>
  <c r="W37" i="88"/>
  <c r="V37" i="88"/>
  <c r="DH36" i="88"/>
  <c r="DK36" i="88" s="1"/>
  <c r="DG36" i="88"/>
  <c r="DJ36" i="88" s="1"/>
  <c r="DF36" i="88"/>
  <c r="DI36" i="88" s="1"/>
  <c r="BZ36" i="88"/>
  <c r="BY36" i="88"/>
  <c r="BX36" i="88"/>
  <c r="BW36" i="88"/>
  <c r="BV36" i="88"/>
  <c r="BU36" i="88"/>
  <c r="BT36" i="88"/>
  <c r="BS36" i="88"/>
  <c r="BR36" i="88"/>
  <c r="BP36" i="88"/>
  <c r="AI36" i="88"/>
  <c r="AH36" i="88"/>
  <c r="AG36" i="88"/>
  <c r="AF36" i="88"/>
  <c r="AE36" i="88"/>
  <c r="AD36" i="88"/>
  <c r="AC36" i="88"/>
  <c r="AB36" i="88"/>
  <c r="AA36" i="88"/>
  <c r="Z36" i="88"/>
  <c r="X36" i="88"/>
  <c r="W36" i="88"/>
  <c r="V36" i="88"/>
  <c r="DH35" i="88"/>
  <c r="DK35" i="88" s="1"/>
  <c r="DG35" i="88"/>
  <c r="DJ35" i="88" s="1"/>
  <c r="DF35" i="88"/>
  <c r="DI35" i="88" s="1"/>
  <c r="BZ35" i="88"/>
  <c r="BY35" i="88"/>
  <c r="BX35" i="88"/>
  <c r="BW35" i="88"/>
  <c r="BV35" i="88"/>
  <c r="BU35" i="88"/>
  <c r="BT35" i="88"/>
  <c r="BS35" i="88"/>
  <c r="BR35" i="88"/>
  <c r="BP35" i="88"/>
  <c r="AI35" i="88"/>
  <c r="AH35" i="88"/>
  <c r="AG35" i="88"/>
  <c r="AF35" i="88"/>
  <c r="AE35" i="88"/>
  <c r="AD35" i="88"/>
  <c r="AC35" i="88"/>
  <c r="AB35" i="88"/>
  <c r="AA35" i="88"/>
  <c r="Z35" i="88"/>
  <c r="X35" i="88"/>
  <c r="W35" i="88"/>
  <c r="V35" i="88"/>
  <c r="DH34" i="88"/>
  <c r="DK34" i="88" s="1"/>
  <c r="DG34" i="88"/>
  <c r="DJ34" i="88" s="1"/>
  <c r="DF34" i="88"/>
  <c r="DI34" i="88" s="1"/>
  <c r="BZ34" i="88"/>
  <c r="BY34" i="88"/>
  <c r="BX34" i="88"/>
  <c r="BW34" i="88"/>
  <c r="BV34" i="88"/>
  <c r="BU34" i="88"/>
  <c r="BT34" i="88"/>
  <c r="BS34" i="88"/>
  <c r="BR34" i="88"/>
  <c r="BP34" i="88"/>
  <c r="AI34" i="88"/>
  <c r="AH34" i="88"/>
  <c r="AG34" i="88"/>
  <c r="AF34" i="88"/>
  <c r="AE34" i="88"/>
  <c r="AD34" i="88"/>
  <c r="AC34" i="88"/>
  <c r="AB34" i="88"/>
  <c r="AA34" i="88"/>
  <c r="Z34" i="88"/>
  <c r="X34" i="88"/>
  <c r="W34" i="88"/>
  <c r="V34" i="88"/>
  <c r="DH33" i="88"/>
  <c r="DK33" i="88" s="1"/>
  <c r="DG33" i="88"/>
  <c r="DJ33" i="88" s="1"/>
  <c r="DF33" i="88"/>
  <c r="DI33" i="88" s="1"/>
  <c r="BZ33" i="88"/>
  <c r="BY33" i="88"/>
  <c r="BX33" i="88"/>
  <c r="BW33" i="88"/>
  <c r="BV33" i="88"/>
  <c r="BU33" i="88"/>
  <c r="BT33" i="88"/>
  <c r="BS33" i="88"/>
  <c r="BR33" i="88"/>
  <c r="BP33" i="88"/>
  <c r="AI33" i="88"/>
  <c r="AH33" i="88"/>
  <c r="AG33" i="88"/>
  <c r="AF33" i="88"/>
  <c r="AE33" i="88"/>
  <c r="AD33" i="88"/>
  <c r="AC33" i="88"/>
  <c r="AB33" i="88"/>
  <c r="AA33" i="88"/>
  <c r="Z33" i="88"/>
  <c r="X33" i="88"/>
  <c r="W33" i="88"/>
  <c r="V33" i="88"/>
  <c r="DH32" i="88"/>
  <c r="DK32" i="88" s="1"/>
  <c r="DG32" i="88"/>
  <c r="DJ32" i="88" s="1"/>
  <c r="DF32" i="88"/>
  <c r="DI32" i="88" s="1"/>
  <c r="BZ32" i="88"/>
  <c r="BY32" i="88"/>
  <c r="BX32" i="88"/>
  <c r="BW32" i="88"/>
  <c r="BU32" i="88"/>
  <c r="BT32" i="88"/>
  <c r="BS32" i="88"/>
  <c r="BR32" i="88"/>
  <c r="BP32" i="88"/>
  <c r="AI32" i="88"/>
  <c r="AH32" i="88"/>
  <c r="AG32" i="88"/>
  <c r="AF32" i="88"/>
  <c r="AD32" i="88"/>
  <c r="AC32" i="88"/>
  <c r="AB32" i="88"/>
  <c r="AA32" i="88"/>
  <c r="Z32" i="88"/>
  <c r="X32" i="88"/>
  <c r="W32" i="88"/>
  <c r="V32" i="88"/>
  <c r="DH31" i="88"/>
  <c r="DK31" i="88" s="1"/>
  <c r="DG31" i="88"/>
  <c r="DJ31" i="88" s="1"/>
  <c r="DF31" i="88"/>
  <c r="DI31" i="88" s="1"/>
  <c r="BZ31" i="88"/>
  <c r="BY31" i="88"/>
  <c r="BX31" i="88"/>
  <c r="BW31" i="88"/>
  <c r="BV31" i="88"/>
  <c r="BU31" i="88"/>
  <c r="BT31" i="88"/>
  <c r="BS31" i="88"/>
  <c r="BR31" i="88"/>
  <c r="BP31" i="88"/>
  <c r="AI31" i="88"/>
  <c r="AH31" i="88"/>
  <c r="AG31" i="88"/>
  <c r="AF31" i="88"/>
  <c r="AE31" i="88"/>
  <c r="AD31" i="88"/>
  <c r="AC31" i="88"/>
  <c r="AB31" i="88"/>
  <c r="AA31" i="88"/>
  <c r="Z31" i="88"/>
  <c r="X31" i="88"/>
  <c r="W31" i="88"/>
  <c r="V31" i="88"/>
  <c r="DH30" i="88"/>
  <c r="DK30" i="88" s="1"/>
  <c r="DG30" i="88"/>
  <c r="DJ30" i="88" s="1"/>
  <c r="DF30" i="88"/>
  <c r="DI30" i="88" s="1"/>
  <c r="BZ30" i="88"/>
  <c r="BY30" i="88"/>
  <c r="BX30" i="88"/>
  <c r="BW30" i="88"/>
  <c r="BV30" i="88"/>
  <c r="BU30" i="88"/>
  <c r="BT30" i="88"/>
  <c r="BS30" i="88"/>
  <c r="BR30" i="88"/>
  <c r="BP30" i="88"/>
  <c r="AI30" i="88"/>
  <c r="AH30" i="88"/>
  <c r="AG30" i="88"/>
  <c r="AF30" i="88"/>
  <c r="AE30" i="88"/>
  <c r="AD30" i="88"/>
  <c r="AC30" i="88"/>
  <c r="AB30" i="88"/>
  <c r="AA30" i="88"/>
  <c r="Z30" i="88"/>
  <c r="X30" i="88"/>
  <c r="W30" i="88"/>
  <c r="V30" i="88"/>
  <c r="DH29" i="88"/>
  <c r="DK29" i="88" s="1"/>
  <c r="DG29" i="88"/>
  <c r="DJ29" i="88" s="1"/>
  <c r="DF29" i="88"/>
  <c r="DI29" i="88" s="1"/>
  <c r="BZ29" i="88"/>
  <c r="BY29" i="88"/>
  <c r="BX29" i="88"/>
  <c r="BW29" i="88"/>
  <c r="BV29" i="88"/>
  <c r="BU29" i="88"/>
  <c r="BT29" i="88"/>
  <c r="BS29" i="88"/>
  <c r="BR29" i="88"/>
  <c r="BP29" i="88"/>
  <c r="AI29" i="88"/>
  <c r="AH29" i="88"/>
  <c r="AG29" i="88"/>
  <c r="AF29" i="88"/>
  <c r="AE29" i="88"/>
  <c r="AD29" i="88"/>
  <c r="AC29" i="88"/>
  <c r="AB29" i="88"/>
  <c r="AA29" i="88"/>
  <c r="Z29" i="88"/>
  <c r="X29" i="88"/>
  <c r="W29" i="88"/>
  <c r="V29" i="88"/>
  <c r="DH28" i="88"/>
  <c r="DK28" i="88" s="1"/>
  <c r="DG28" i="88"/>
  <c r="DJ28" i="88" s="1"/>
  <c r="DF28" i="88"/>
  <c r="DI28" i="88" s="1"/>
  <c r="BZ28" i="88"/>
  <c r="BY28" i="88"/>
  <c r="BX28" i="88"/>
  <c r="BW28" i="88"/>
  <c r="BV28" i="88"/>
  <c r="BU28" i="88"/>
  <c r="BT28" i="88"/>
  <c r="BS28" i="88"/>
  <c r="BR28" i="88"/>
  <c r="BP28" i="88"/>
  <c r="AI28" i="88"/>
  <c r="AH28" i="88"/>
  <c r="AG28" i="88"/>
  <c r="AF28" i="88"/>
  <c r="AE28" i="88"/>
  <c r="AD28" i="88"/>
  <c r="AC28" i="88"/>
  <c r="AB28" i="88"/>
  <c r="AA28" i="88"/>
  <c r="Z28" i="88"/>
  <c r="X28" i="88"/>
  <c r="W28" i="88"/>
  <c r="V28" i="88"/>
  <c r="DH27" i="88"/>
  <c r="DK27" i="88" s="1"/>
  <c r="DG27" i="88"/>
  <c r="DJ27" i="88" s="1"/>
  <c r="DF27" i="88"/>
  <c r="DI27" i="88" s="1"/>
  <c r="BZ27" i="88"/>
  <c r="BY27" i="88"/>
  <c r="BX27" i="88"/>
  <c r="BW27" i="88"/>
  <c r="BV27" i="88"/>
  <c r="BU27" i="88"/>
  <c r="BT27" i="88"/>
  <c r="BS27" i="88"/>
  <c r="BR27" i="88"/>
  <c r="BP27" i="88"/>
  <c r="AI27" i="88"/>
  <c r="AH27" i="88"/>
  <c r="AG27" i="88"/>
  <c r="AF27" i="88"/>
  <c r="AE27" i="88"/>
  <c r="AD27" i="88"/>
  <c r="AC27" i="88"/>
  <c r="AB27" i="88"/>
  <c r="AA27" i="88"/>
  <c r="Z27" i="88"/>
  <c r="X27" i="88"/>
  <c r="W27" i="88"/>
  <c r="V27" i="88"/>
  <c r="DH26" i="88"/>
  <c r="DK26" i="88" s="1"/>
  <c r="DG26" i="88"/>
  <c r="DJ26" i="88" s="1"/>
  <c r="DF26" i="88"/>
  <c r="DI26" i="88" s="1"/>
  <c r="BZ26" i="88"/>
  <c r="BY26" i="88"/>
  <c r="BX26" i="88"/>
  <c r="BW26" i="88"/>
  <c r="BV26" i="88"/>
  <c r="BU26" i="88"/>
  <c r="BT26" i="88"/>
  <c r="BS26" i="88"/>
  <c r="BR26" i="88"/>
  <c r="BP26" i="88"/>
  <c r="AI26" i="88"/>
  <c r="AH26" i="88"/>
  <c r="AG26" i="88"/>
  <c r="AF26" i="88"/>
  <c r="AE26" i="88"/>
  <c r="AD26" i="88"/>
  <c r="AC26" i="88"/>
  <c r="AB26" i="88"/>
  <c r="AA26" i="88"/>
  <c r="Z26" i="88"/>
  <c r="X26" i="88"/>
  <c r="W26" i="88"/>
  <c r="V26" i="88"/>
  <c r="DH25" i="88"/>
  <c r="DK25" i="88" s="1"/>
  <c r="DG25" i="88"/>
  <c r="DJ25" i="88" s="1"/>
  <c r="DF25" i="88"/>
  <c r="DI25" i="88" s="1"/>
  <c r="BZ25" i="88"/>
  <c r="BY25" i="88"/>
  <c r="BX25" i="88"/>
  <c r="BW25" i="88"/>
  <c r="BT25" i="88"/>
  <c r="BS25" i="88"/>
  <c r="BR25" i="88"/>
  <c r="BP25" i="88"/>
  <c r="AI25" i="88"/>
  <c r="AH25" i="88"/>
  <c r="AG25" i="88"/>
  <c r="AF25" i="88"/>
  <c r="AC25" i="88"/>
  <c r="AB25" i="88"/>
  <c r="AA25" i="88"/>
  <c r="Z25" i="88"/>
  <c r="X25" i="88"/>
  <c r="W25" i="88"/>
  <c r="V25" i="88"/>
  <c r="DH24" i="88"/>
  <c r="DK24" i="88" s="1"/>
  <c r="DG24" i="88"/>
  <c r="DJ24" i="88" s="1"/>
  <c r="DF24" i="88"/>
  <c r="DI24" i="88" s="1"/>
  <c r="BZ24" i="88"/>
  <c r="BY24" i="88"/>
  <c r="BX24" i="88"/>
  <c r="BW24" i="88"/>
  <c r="BV24" i="88"/>
  <c r="BU24" i="88"/>
  <c r="BT24" i="88"/>
  <c r="BS24" i="88"/>
  <c r="BR24" i="88"/>
  <c r="BP24" i="88"/>
  <c r="AI24" i="88"/>
  <c r="AH24" i="88"/>
  <c r="AG24" i="88"/>
  <c r="AF24" i="88"/>
  <c r="AE24" i="88"/>
  <c r="AD24" i="88"/>
  <c r="AC24" i="88"/>
  <c r="AB24" i="88"/>
  <c r="AA24" i="88"/>
  <c r="Z24" i="88"/>
  <c r="X24" i="88"/>
  <c r="W24" i="88"/>
  <c r="V24" i="88"/>
  <c r="DH23" i="88"/>
  <c r="DK23" i="88" s="1"/>
  <c r="DG23" i="88"/>
  <c r="DJ23" i="88" s="1"/>
  <c r="DF23" i="88"/>
  <c r="DI23" i="88" s="1"/>
  <c r="BZ23" i="88"/>
  <c r="BY23" i="88"/>
  <c r="BX23" i="88"/>
  <c r="BW23" i="88"/>
  <c r="BV23" i="88"/>
  <c r="BU23" i="88"/>
  <c r="BT23" i="88"/>
  <c r="BS23" i="88"/>
  <c r="BR23" i="88"/>
  <c r="BP23" i="88"/>
  <c r="AI23" i="88"/>
  <c r="AH23" i="88"/>
  <c r="AG23" i="88"/>
  <c r="AF23" i="88"/>
  <c r="AE23" i="88"/>
  <c r="AD23" i="88"/>
  <c r="AC23" i="88"/>
  <c r="AB23" i="88"/>
  <c r="AA23" i="88"/>
  <c r="Z23" i="88"/>
  <c r="X23" i="88"/>
  <c r="W23" i="88"/>
  <c r="V23" i="88"/>
  <c r="DH22" i="88"/>
  <c r="DK22" i="88" s="1"/>
  <c r="DG22" i="88"/>
  <c r="DJ22" i="88" s="1"/>
  <c r="DF22" i="88"/>
  <c r="DI22" i="88" s="1"/>
  <c r="BZ22" i="88"/>
  <c r="BY22" i="88"/>
  <c r="BX22" i="88"/>
  <c r="BW22" i="88"/>
  <c r="BV22" i="88"/>
  <c r="BU22" i="88"/>
  <c r="BT22" i="88"/>
  <c r="BS22" i="88"/>
  <c r="BR22" i="88"/>
  <c r="BP22" i="88"/>
  <c r="AI22" i="88"/>
  <c r="AH22" i="88"/>
  <c r="AG22" i="88"/>
  <c r="AF22" i="88"/>
  <c r="AE22" i="88"/>
  <c r="AD22" i="88"/>
  <c r="AC22" i="88"/>
  <c r="AB22" i="88"/>
  <c r="AA22" i="88"/>
  <c r="Z22" i="88"/>
  <c r="X22" i="88"/>
  <c r="W22" i="88"/>
  <c r="V22" i="88"/>
  <c r="DH21" i="88"/>
  <c r="DK21" i="88" s="1"/>
  <c r="DG21" i="88"/>
  <c r="DJ21" i="88" s="1"/>
  <c r="DF21" i="88"/>
  <c r="DI21" i="88" s="1"/>
  <c r="BZ21" i="88"/>
  <c r="BY21" i="88"/>
  <c r="BX21" i="88"/>
  <c r="BW21" i="88"/>
  <c r="BV21" i="88"/>
  <c r="BU21" i="88"/>
  <c r="BT21" i="88"/>
  <c r="BS21" i="88"/>
  <c r="BR21" i="88"/>
  <c r="BP21" i="88"/>
  <c r="AI21" i="88"/>
  <c r="AH21" i="88"/>
  <c r="AG21" i="88"/>
  <c r="AF21" i="88"/>
  <c r="AE21" i="88"/>
  <c r="AD21" i="88"/>
  <c r="AC21" i="88"/>
  <c r="AB21" i="88"/>
  <c r="AA21" i="88"/>
  <c r="Z21" i="88"/>
  <c r="X21" i="88"/>
  <c r="W21" i="88"/>
  <c r="V21" i="88"/>
  <c r="DH20" i="88"/>
  <c r="DK20" i="88" s="1"/>
  <c r="DG20" i="88"/>
  <c r="DJ20" i="88" s="1"/>
  <c r="DF20" i="88"/>
  <c r="DI20" i="88" s="1"/>
  <c r="BZ20" i="88"/>
  <c r="BY20" i="88"/>
  <c r="BX20" i="88"/>
  <c r="BW20" i="88"/>
  <c r="BV20" i="88"/>
  <c r="BU20" i="88"/>
  <c r="BT20" i="88"/>
  <c r="BS20" i="88"/>
  <c r="BR20" i="88"/>
  <c r="BP20" i="88"/>
  <c r="AI20" i="88"/>
  <c r="AH20" i="88"/>
  <c r="AG20" i="88"/>
  <c r="AF20" i="88"/>
  <c r="AE20" i="88"/>
  <c r="AD20" i="88"/>
  <c r="AC20" i="88"/>
  <c r="AB20" i="88"/>
  <c r="AA20" i="88"/>
  <c r="Z20" i="88"/>
  <c r="X20" i="88"/>
  <c r="W20" i="88"/>
  <c r="V20" i="88"/>
  <c r="DH19" i="88"/>
  <c r="DK19" i="88" s="1"/>
  <c r="DG19" i="88"/>
  <c r="DJ19" i="88" s="1"/>
  <c r="DF19" i="88"/>
  <c r="DI19" i="88" s="1"/>
  <c r="BZ19" i="88"/>
  <c r="BY19" i="88"/>
  <c r="BX19" i="88"/>
  <c r="BW19" i="88"/>
  <c r="BV19" i="88"/>
  <c r="BU19" i="88"/>
  <c r="BT19" i="88"/>
  <c r="BS19" i="88"/>
  <c r="BR19" i="88"/>
  <c r="BP19" i="88"/>
  <c r="AI19" i="88"/>
  <c r="AH19" i="88"/>
  <c r="AG19" i="88"/>
  <c r="AF19" i="88"/>
  <c r="AE19" i="88"/>
  <c r="AD19" i="88"/>
  <c r="AC19" i="88"/>
  <c r="AB19" i="88"/>
  <c r="AA19" i="88"/>
  <c r="Z19" i="88"/>
  <c r="X19" i="88"/>
  <c r="W19" i="88"/>
  <c r="V19" i="88"/>
  <c r="DH18" i="88"/>
  <c r="DK18" i="88" s="1"/>
  <c r="DG18" i="88"/>
  <c r="DJ18" i="88" s="1"/>
  <c r="DF18" i="88"/>
  <c r="DI18" i="88" s="1"/>
  <c r="BZ18" i="88"/>
  <c r="BY18" i="88"/>
  <c r="BW18" i="88"/>
  <c r="BV18" i="88"/>
  <c r="BT18" i="88"/>
  <c r="BS18" i="88"/>
  <c r="BR18" i="88"/>
  <c r="BP18" i="88"/>
  <c r="AI18" i="88"/>
  <c r="AH18" i="88"/>
  <c r="AF18" i="88"/>
  <c r="AE18" i="88"/>
  <c r="AC18" i="88"/>
  <c r="AB18" i="88"/>
  <c r="AA18" i="88"/>
  <c r="Z18" i="88"/>
  <c r="X18" i="88"/>
  <c r="W18" i="88"/>
  <c r="V18" i="88"/>
  <c r="DH17" i="88"/>
  <c r="DK17" i="88" s="1"/>
  <c r="DG17" i="88"/>
  <c r="DJ17" i="88" s="1"/>
  <c r="DF17" i="88"/>
  <c r="DI17" i="88" s="1"/>
  <c r="BZ17" i="88"/>
  <c r="BY17" i="88"/>
  <c r="BX17" i="88"/>
  <c r="BW17" i="88"/>
  <c r="BV17" i="88"/>
  <c r="BU17" i="88"/>
  <c r="BT17" i="88"/>
  <c r="BS17" i="88"/>
  <c r="BR17" i="88"/>
  <c r="BP17" i="88"/>
  <c r="AI17" i="88"/>
  <c r="AH17" i="88"/>
  <c r="AG17" i="88"/>
  <c r="AF17" i="88"/>
  <c r="AE17" i="88"/>
  <c r="AD17" i="88"/>
  <c r="AC17" i="88"/>
  <c r="AB17" i="88"/>
  <c r="AA17" i="88"/>
  <c r="Z17" i="88"/>
  <c r="X17" i="88"/>
  <c r="DH16" i="88"/>
  <c r="DK16" i="88" s="1"/>
  <c r="DG16" i="88"/>
  <c r="DJ16" i="88" s="1"/>
  <c r="DF16" i="88"/>
  <c r="DI16" i="88" s="1"/>
  <c r="BZ16" i="88"/>
  <c r="BY16" i="88"/>
  <c r="BX16" i="88"/>
  <c r="BW16" i="88"/>
  <c r="BV16" i="88"/>
  <c r="BU16" i="88"/>
  <c r="BT16" i="88"/>
  <c r="BS16" i="88"/>
  <c r="BR16" i="88"/>
  <c r="BP16" i="88"/>
  <c r="AI16" i="88"/>
  <c r="AH16" i="88"/>
  <c r="AG16" i="88"/>
  <c r="AF16" i="88"/>
  <c r="AE16" i="88"/>
  <c r="AD16" i="88"/>
  <c r="AC16" i="88"/>
  <c r="AB16" i="88"/>
  <c r="AA16" i="88"/>
  <c r="Z16" i="88"/>
  <c r="X16" i="88"/>
  <c r="W16" i="88"/>
  <c r="V16" i="88"/>
  <c r="DH15" i="88"/>
  <c r="DK15" i="88" s="1"/>
  <c r="DG15" i="88"/>
  <c r="DJ15" i="88" s="1"/>
  <c r="DF15" i="88"/>
  <c r="DI15" i="88" s="1"/>
  <c r="BZ15" i="88"/>
  <c r="BY15" i="88"/>
  <c r="BX15" i="88"/>
  <c r="BW15" i="88"/>
  <c r="BV15" i="88"/>
  <c r="BU15" i="88"/>
  <c r="BT15" i="88"/>
  <c r="BS15" i="88"/>
  <c r="BR15" i="88"/>
  <c r="BP15" i="88"/>
  <c r="AI15" i="88"/>
  <c r="AH15" i="88"/>
  <c r="AG15" i="88"/>
  <c r="AF15" i="88"/>
  <c r="AE15" i="88"/>
  <c r="AD15" i="88"/>
  <c r="AC15" i="88"/>
  <c r="AB15" i="88"/>
  <c r="AA15" i="88"/>
  <c r="Z15" i="88"/>
  <c r="X15" i="88"/>
  <c r="W15" i="88"/>
  <c r="V15" i="88"/>
  <c r="DH14" i="88"/>
  <c r="DK14" i="88" s="1"/>
  <c r="DG14" i="88"/>
  <c r="DJ14" i="88" s="1"/>
  <c r="DF14" i="88"/>
  <c r="DI14" i="88" s="1"/>
  <c r="BZ14" i="88"/>
  <c r="BY14" i="88"/>
  <c r="BX14" i="88"/>
  <c r="BW14" i="88"/>
  <c r="BV14" i="88"/>
  <c r="BU14" i="88"/>
  <c r="BT14" i="88"/>
  <c r="BS14" i="88"/>
  <c r="BR14" i="88"/>
  <c r="BP14" i="88"/>
  <c r="AI14" i="88"/>
  <c r="AH14" i="88"/>
  <c r="AG14" i="88"/>
  <c r="AF14" i="88"/>
  <c r="AE14" i="88"/>
  <c r="AD14" i="88"/>
  <c r="AC14" i="88"/>
  <c r="AB14" i="88"/>
  <c r="AA14" i="88"/>
  <c r="Z14" i="88"/>
  <c r="X14" i="88"/>
  <c r="W14" i="88"/>
  <c r="V14" i="88"/>
  <c r="DH13" i="88"/>
  <c r="DK13" i="88" s="1"/>
  <c r="DG13" i="88"/>
  <c r="DJ13" i="88" s="1"/>
  <c r="DF13" i="88"/>
  <c r="DI13" i="88" s="1"/>
  <c r="BZ13" i="88"/>
  <c r="BY13" i="88"/>
  <c r="BX13" i="88"/>
  <c r="BW13" i="88"/>
  <c r="BV13" i="88"/>
  <c r="BU13" i="88"/>
  <c r="BT13" i="88"/>
  <c r="BS13" i="88"/>
  <c r="BR13" i="88"/>
  <c r="BP13" i="88"/>
  <c r="AI13" i="88"/>
  <c r="AH13" i="88"/>
  <c r="AG13" i="88"/>
  <c r="AF13" i="88"/>
  <c r="AE13" i="88"/>
  <c r="AD13" i="88"/>
  <c r="AC13" i="88"/>
  <c r="AB13" i="88"/>
  <c r="AA13" i="88"/>
  <c r="Z13" i="88"/>
  <c r="X13" i="88"/>
  <c r="W13" i="88"/>
  <c r="V13" i="88"/>
  <c r="DH12" i="88"/>
  <c r="DK12" i="88" s="1"/>
  <c r="DG12" i="88"/>
  <c r="DJ12" i="88" s="1"/>
  <c r="DF12" i="88"/>
  <c r="DI12" i="88" s="1"/>
  <c r="BZ12" i="88"/>
  <c r="BY12" i="88"/>
  <c r="BX12" i="88"/>
  <c r="BW12" i="88"/>
  <c r="BV12" i="88"/>
  <c r="BU12" i="88"/>
  <c r="BT12" i="88"/>
  <c r="BS12" i="88"/>
  <c r="BR12" i="88"/>
  <c r="BP12" i="88"/>
  <c r="AI12" i="88"/>
  <c r="AH12" i="88"/>
  <c r="AG12" i="88"/>
  <c r="AF12" i="88"/>
  <c r="AE12" i="88"/>
  <c r="AD12" i="88"/>
  <c r="AC12" i="88"/>
  <c r="AB12" i="88"/>
  <c r="AA12" i="88"/>
  <c r="Z12" i="88"/>
  <c r="X12" i="88"/>
  <c r="W12" i="88"/>
  <c r="V12" i="88"/>
  <c r="DH11" i="88"/>
  <c r="DK11" i="88" s="1"/>
  <c r="DG11" i="88"/>
  <c r="DJ11" i="88" s="1"/>
  <c r="DF11" i="88"/>
  <c r="DI11" i="88" s="1"/>
  <c r="BZ11" i="88"/>
  <c r="BY11" i="88"/>
  <c r="BU11" i="88"/>
  <c r="BT11" i="88"/>
  <c r="BS11" i="88"/>
  <c r="BR11" i="88"/>
  <c r="BP11" i="88"/>
  <c r="AI11" i="88"/>
  <c r="AH11" i="88"/>
  <c r="AD11" i="88"/>
  <c r="AC11" i="88"/>
  <c r="AB11" i="88"/>
  <c r="AA11" i="88"/>
  <c r="Z11" i="88"/>
  <c r="X11" i="88"/>
  <c r="W11" i="88"/>
  <c r="V11" i="88"/>
  <c r="DH10" i="88"/>
  <c r="DK10" i="88" s="1"/>
  <c r="DG10" i="88"/>
  <c r="DJ10" i="88" s="1"/>
  <c r="DF10" i="88"/>
  <c r="DI10" i="88" s="1"/>
  <c r="BZ10" i="88"/>
  <c r="BY10" i="88"/>
  <c r="BX10" i="88"/>
  <c r="BW10" i="88"/>
  <c r="BV10" i="88"/>
  <c r="BU10" i="88"/>
  <c r="BT10" i="88"/>
  <c r="BS10" i="88"/>
  <c r="BR10" i="88"/>
  <c r="BP10" i="88"/>
  <c r="AI10" i="88"/>
  <c r="AH10" i="88"/>
  <c r="AG10" i="88"/>
  <c r="AF10" i="88"/>
  <c r="AE10" i="88"/>
  <c r="AD10" i="88"/>
  <c r="AC10" i="88"/>
  <c r="AB10" i="88"/>
  <c r="AA10" i="88"/>
  <c r="Z10" i="88"/>
  <c r="X10" i="88"/>
  <c r="W10" i="88"/>
  <c r="V10" i="88"/>
  <c r="A10" i="88"/>
  <c r="A6" i="88"/>
  <c r="A1" i="88"/>
  <c r="AW80" i="87"/>
  <c r="CN80" i="87" s="1"/>
  <c r="AW79" i="87"/>
  <c r="CN79" i="87" s="1"/>
  <c r="AW78" i="87"/>
  <c r="CN78" i="87" s="1"/>
  <c r="AW77" i="87"/>
  <c r="CN77" i="87" s="1"/>
  <c r="A52" i="87"/>
  <c r="A48" i="87"/>
  <c r="A47" i="87"/>
  <c r="A46" i="87"/>
  <c r="A45" i="87"/>
  <c r="A43" i="87"/>
  <c r="DK41" i="87"/>
  <c r="DJ41" i="87"/>
  <c r="DL41" i="87" s="1"/>
  <c r="U41" i="87"/>
  <c r="T41" i="87"/>
  <c r="S41" i="87"/>
  <c r="M41" i="87"/>
  <c r="DH40" i="87"/>
  <c r="DK40" i="87" s="1"/>
  <c r="DG40" i="87"/>
  <c r="DJ40" i="87" s="1"/>
  <c r="DF40" i="87"/>
  <c r="DI40" i="87" s="1"/>
  <c r="BZ40" i="87"/>
  <c r="BY40" i="87"/>
  <c r="BX40" i="87"/>
  <c r="BW40" i="87"/>
  <c r="BV40" i="87"/>
  <c r="BU40" i="87"/>
  <c r="BT40" i="87"/>
  <c r="BS40" i="87"/>
  <c r="BR40" i="87"/>
  <c r="BP40" i="87"/>
  <c r="AI40" i="87"/>
  <c r="AH40" i="87"/>
  <c r="AG40" i="87"/>
  <c r="AF40" i="87"/>
  <c r="AE40" i="87"/>
  <c r="AD40" i="87"/>
  <c r="AC40" i="87"/>
  <c r="AB40" i="87"/>
  <c r="AA40" i="87"/>
  <c r="Z40" i="87"/>
  <c r="X40" i="87"/>
  <c r="W40" i="87"/>
  <c r="V40" i="87"/>
  <c r="DH39" i="87"/>
  <c r="DK39" i="87" s="1"/>
  <c r="DG39" i="87"/>
  <c r="DJ39" i="87" s="1"/>
  <c r="DF39" i="87"/>
  <c r="DI39" i="87" s="1"/>
  <c r="BZ39" i="87"/>
  <c r="BY39" i="87"/>
  <c r="BX39" i="87"/>
  <c r="BW39" i="87"/>
  <c r="BV39" i="87"/>
  <c r="BU39" i="87"/>
  <c r="BT39" i="87"/>
  <c r="BS39" i="87"/>
  <c r="BR39" i="87"/>
  <c r="BP39" i="87"/>
  <c r="AI39" i="87"/>
  <c r="AH39" i="87"/>
  <c r="AG39" i="87"/>
  <c r="AF39" i="87"/>
  <c r="AE39" i="87"/>
  <c r="AD39" i="87"/>
  <c r="AC39" i="87"/>
  <c r="AB39" i="87"/>
  <c r="AA39" i="87"/>
  <c r="Z39" i="87"/>
  <c r="X39" i="87"/>
  <c r="W39" i="87"/>
  <c r="V39" i="87"/>
  <c r="DH38" i="87"/>
  <c r="DK38" i="87" s="1"/>
  <c r="DG38" i="87"/>
  <c r="DJ38" i="87" s="1"/>
  <c r="DF38" i="87"/>
  <c r="DI38" i="87" s="1"/>
  <c r="BZ38" i="87"/>
  <c r="BY38" i="87"/>
  <c r="BX38" i="87"/>
  <c r="BW38" i="87"/>
  <c r="BV38" i="87"/>
  <c r="BU38" i="87"/>
  <c r="BT38" i="87"/>
  <c r="BS38" i="87"/>
  <c r="BR38" i="87"/>
  <c r="BP38" i="87"/>
  <c r="AI38" i="87"/>
  <c r="AH38" i="87"/>
  <c r="AG38" i="87"/>
  <c r="AF38" i="87"/>
  <c r="AE38" i="87"/>
  <c r="AD38" i="87"/>
  <c r="AC38" i="87"/>
  <c r="AB38" i="87"/>
  <c r="AA38" i="87"/>
  <c r="Z38" i="87"/>
  <c r="X38" i="87"/>
  <c r="W38" i="87"/>
  <c r="V38" i="87"/>
  <c r="DH37" i="87"/>
  <c r="DK37" i="87" s="1"/>
  <c r="DG37" i="87"/>
  <c r="DJ37" i="87" s="1"/>
  <c r="DF37" i="87"/>
  <c r="DI37" i="87" s="1"/>
  <c r="BZ37" i="87"/>
  <c r="BY37" i="87"/>
  <c r="BX37" i="87"/>
  <c r="BW37" i="87"/>
  <c r="BV37" i="87"/>
  <c r="BU37" i="87"/>
  <c r="BT37" i="87"/>
  <c r="BS37" i="87"/>
  <c r="BR37" i="87"/>
  <c r="BP37" i="87"/>
  <c r="AI37" i="87"/>
  <c r="AH37" i="87"/>
  <c r="AG37" i="87"/>
  <c r="AF37" i="87"/>
  <c r="AE37" i="87"/>
  <c r="AD37" i="87"/>
  <c r="AC37" i="87"/>
  <c r="AB37" i="87"/>
  <c r="AA37" i="87"/>
  <c r="Z37" i="87"/>
  <c r="X37" i="87"/>
  <c r="W37" i="87"/>
  <c r="V37" i="87"/>
  <c r="DH36" i="87"/>
  <c r="DK36" i="87" s="1"/>
  <c r="DG36" i="87"/>
  <c r="DJ36" i="87" s="1"/>
  <c r="DF36" i="87"/>
  <c r="DI36" i="87" s="1"/>
  <c r="BZ36" i="87"/>
  <c r="BY36" i="87"/>
  <c r="BX36" i="87"/>
  <c r="BW36" i="87"/>
  <c r="BV36" i="87"/>
  <c r="BU36" i="87"/>
  <c r="BT36" i="87"/>
  <c r="BS36" i="87"/>
  <c r="BR36" i="87"/>
  <c r="BP36" i="87"/>
  <c r="AI36" i="87"/>
  <c r="AH36" i="87"/>
  <c r="AG36" i="87"/>
  <c r="AF36" i="87"/>
  <c r="AE36" i="87"/>
  <c r="AD36" i="87"/>
  <c r="AC36" i="87"/>
  <c r="AB36" i="87"/>
  <c r="AA36" i="87"/>
  <c r="Z36" i="87"/>
  <c r="X36" i="87"/>
  <c r="W36" i="87"/>
  <c r="V36" i="87"/>
  <c r="DH35" i="87"/>
  <c r="DK35" i="87" s="1"/>
  <c r="DG35" i="87"/>
  <c r="DJ35" i="87" s="1"/>
  <c r="DF35" i="87"/>
  <c r="DI35" i="87" s="1"/>
  <c r="BZ35" i="87"/>
  <c r="BY35" i="87"/>
  <c r="BT35" i="87"/>
  <c r="BS35" i="87"/>
  <c r="BR35" i="87"/>
  <c r="BP35" i="87"/>
  <c r="AI35" i="87"/>
  <c r="AH35" i="87"/>
  <c r="AC35" i="87"/>
  <c r="AB35" i="87"/>
  <c r="AA35" i="87"/>
  <c r="Z35" i="87"/>
  <c r="X35" i="87"/>
  <c r="W35" i="87"/>
  <c r="V35" i="87"/>
  <c r="DH34" i="87"/>
  <c r="DK34" i="87" s="1"/>
  <c r="DG34" i="87"/>
  <c r="DJ34" i="87" s="1"/>
  <c r="DF34" i="87"/>
  <c r="DI34" i="87" s="1"/>
  <c r="BZ34" i="87"/>
  <c r="BY34" i="87"/>
  <c r="BX34" i="87"/>
  <c r="BW34" i="87"/>
  <c r="BV34" i="87"/>
  <c r="BU34" i="87"/>
  <c r="BT34" i="87"/>
  <c r="BS34" i="87"/>
  <c r="BR34" i="87"/>
  <c r="BP34" i="87"/>
  <c r="AI34" i="87"/>
  <c r="AH34" i="87"/>
  <c r="AG34" i="87"/>
  <c r="AF34" i="87"/>
  <c r="AE34" i="87"/>
  <c r="AD34" i="87"/>
  <c r="AC34" i="87"/>
  <c r="AB34" i="87"/>
  <c r="AA34" i="87"/>
  <c r="Z34" i="87"/>
  <c r="X34" i="87"/>
  <c r="W34" i="87"/>
  <c r="DH33" i="87"/>
  <c r="DK33" i="87" s="1"/>
  <c r="DG33" i="87"/>
  <c r="DJ33" i="87" s="1"/>
  <c r="DF33" i="87"/>
  <c r="DI33" i="87" s="1"/>
  <c r="BZ33" i="87"/>
  <c r="BY33" i="87"/>
  <c r="BX33" i="87"/>
  <c r="BW33" i="87"/>
  <c r="BV33" i="87"/>
  <c r="BU33" i="87"/>
  <c r="BT33" i="87"/>
  <c r="BS33" i="87"/>
  <c r="BR33" i="87"/>
  <c r="BP33" i="87"/>
  <c r="AI33" i="87"/>
  <c r="AH33" i="87"/>
  <c r="AG33" i="87"/>
  <c r="AF33" i="87"/>
  <c r="AE33" i="87"/>
  <c r="AD33" i="87"/>
  <c r="AC33" i="87"/>
  <c r="AB33" i="87"/>
  <c r="AA33" i="87"/>
  <c r="Z33" i="87"/>
  <c r="X33" i="87"/>
  <c r="W33" i="87"/>
  <c r="V33" i="87"/>
  <c r="DH32" i="87"/>
  <c r="DK32" i="87" s="1"/>
  <c r="DG32" i="87"/>
  <c r="DJ32" i="87" s="1"/>
  <c r="DF32" i="87"/>
  <c r="DI32" i="87" s="1"/>
  <c r="BZ32" i="87"/>
  <c r="BY32" i="87"/>
  <c r="BX32" i="87"/>
  <c r="BW32" i="87"/>
  <c r="BV32" i="87"/>
  <c r="BU32" i="87"/>
  <c r="BT32" i="87"/>
  <c r="BS32" i="87"/>
  <c r="BR32" i="87"/>
  <c r="BP32" i="87"/>
  <c r="AI32" i="87"/>
  <c r="AH32" i="87"/>
  <c r="AG32" i="87"/>
  <c r="AF32" i="87"/>
  <c r="AE32" i="87"/>
  <c r="AD32" i="87"/>
  <c r="AC32" i="87"/>
  <c r="AB32" i="87"/>
  <c r="AA32" i="87"/>
  <c r="Z32" i="87"/>
  <c r="X32" i="87"/>
  <c r="W32" i="87"/>
  <c r="V32" i="87"/>
  <c r="DH31" i="87"/>
  <c r="DK31" i="87" s="1"/>
  <c r="DG31" i="87"/>
  <c r="DJ31" i="87" s="1"/>
  <c r="DF31" i="87"/>
  <c r="DI31" i="87" s="1"/>
  <c r="BZ31" i="87"/>
  <c r="BY31" i="87"/>
  <c r="BX31" i="87"/>
  <c r="BW31" i="87"/>
  <c r="BV31" i="87"/>
  <c r="BU31" i="87"/>
  <c r="BT31" i="87"/>
  <c r="BS31" i="87"/>
  <c r="BR31" i="87"/>
  <c r="BP31" i="87"/>
  <c r="AI31" i="87"/>
  <c r="AH31" i="87"/>
  <c r="AG31" i="87"/>
  <c r="AF31" i="87"/>
  <c r="AE31" i="87"/>
  <c r="AD31" i="87"/>
  <c r="AC31" i="87"/>
  <c r="AB31" i="87"/>
  <c r="AA31" i="87"/>
  <c r="Z31" i="87"/>
  <c r="X31" i="87"/>
  <c r="W31" i="87"/>
  <c r="V31" i="87"/>
  <c r="DH30" i="87"/>
  <c r="DK30" i="87" s="1"/>
  <c r="DG30" i="87"/>
  <c r="DJ30" i="87" s="1"/>
  <c r="DF30" i="87"/>
  <c r="DI30" i="87" s="1"/>
  <c r="BZ30" i="87"/>
  <c r="BY30" i="87"/>
  <c r="BX30" i="87"/>
  <c r="BW30" i="87"/>
  <c r="BV30" i="87"/>
  <c r="BU30" i="87"/>
  <c r="BT30" i="87"/>
  <c r="BS30" i="87"/>
  <c r="BR30" i="87"/>
  <c r="BP30" i="87"/>
  <c r="AI30" i="87"/>
  <c r="AH30" i="87"/>
  <c r="AG30" i="87"/>
  <c r="AF30" i="87"/>
  <c r="AE30" i="87"/>
  <c r="AD30" i="87"/>
  <c r="AC30" i="87"/>
  <c r="AB30" i="87"/>
  <c r="AA30" i="87"/>
  <c r="Z30" i="87"/>
  <c r="X30" i="87"/>
  <c r="W30" i="87"/>
  <c r="V30" i="87"/>
  <c r="DH29" i="87"/>
  <c r="DK29" i="87" s="1"/>
  <c r="DG29" i="87"/>
  <c r="DJ29" i="87" s="1"/>
  <c r="DF29" i="87"/>
  <c r="DI29" i="87" s="1"/>
  <c r="BZ29" i="87"/>
  <c r="BY29" i="87"/>
  <c r="BX29" i="87"/>
  <c r="BW29" i="87"/>
  <c r="BV29" i="87"/>
  <c r="BU29" i="87"/>
  <c r="BT29" i="87"/>
  <c r="BS29" i="87"/>
  <c r="BR29" i="87"/>
  <c r="BP29" i="87"/>
  <c r="AI29" i="87"/>
  <c r="AH29" i="87"/>
  <c r="AG29" i="87"/>
  <c r="AF29" i="87"/>
  <c r="AE29" i="87"/>
  <c r="AD29" i="87"/>
  <c r="AC29" i="87"/>
  <c r="AB29" i="87"/>
  <c r="AA29" i="87"/>
  <c r="Z29" i="87"/>
  <c r="X29" i="87"/>
  <c r="W29" i="87"/>
  <c r="V29" i="87"/>
  <c r="DH28" i="87"/>
  <c r="DK28" i="87" s="1"/>
  <c r="DG28" i="87"/>
  <c r="DJ28" i="87" s="1"/>
  <c r="DF28" i="87"/>
  <c r="DI28" i="87" s="1"/>
  <c r="BZ28" i="87"/>
  <c r="BY28" i="87"/>
  <c r="BX28" i="87"/>
  <c r="BT28" i="87"/>
  <c r="BS28" i="87"/>
  <c r="BR28" i="87"/>
  <c r="BP28" i="87"/>
  <c r="AI28" i="87"/>
  <c r="AH28" i="87"/>
  <c r="AG28" i="87"/>
  <c r="AC28" i="87"/>
  <c r="AB28" i="87"/>
  <c r="AA28" i="87"/>
  <c r="Z28" i="87"/>
  <c r="X28" i="87"/>
  <c r="W28" i="87"/>
  <c r="V28" i="87"/>
  <c r="DH27" i="87"/>
  <c r="DK27" i="87" s="1"/>
  <c r="DG27" i="87"/>
  <c r="DJ27" i="87" s="1"/>
  <c r="DF27" i="87"/>
  <c r="DI27" i="87" s="1"/>
  <c r="BZ27" i="87"/>
  <c r="BY27" i="87"/>
  <c r="BX27" i="87"/>
  <c r="BW27" i="87"/>
  <c r="BV27" i="87"/>
  <c r="BU27" i="87"/>
  <c r="BT27" i="87"/>
  <c r="BS27" i="87"/>
  <c r="BR27" i="87"/>
  <c r="BP27" i="87"/>
  <c r="AI27" i="87"/>
  <c r="AH27" i="87"/>
  <c r="AG27" i="87"/>
  <c r="AF27" i="87"/>
  <c r="AE27" i="87"/>
  <c r="AD27" i="87"/>
  <c r="AC27" i="87"/>
  <c r="AB27" i="87"/>
  <c r="AA27" i="87"/>
  <c r="Z27" i="87"/>
  <c r="X27" i="87"/>
  <c r="W27" i="87"/>
  <c r="V27" i="87"/>
  <c r="DH26" i="87"/>
  <c r="DK26" i="87" s="1"/>
  <c r="DG26" i="87"/>
  <c r="DJ26" i="87" s="1"/>
  <c r="DF26" i="87"/>
  <c r="DI26" i="87" s="1"/>
  <c r="BZ26" i="87"/>
  <c r="BY26" i="87"/>
  <c r="BX26" i="87"/>
  <c r="BW26" i="87"/>
  <c r="BV26" i="87"/>
  <c r="BU26" i="87"/>
  <c r="BT26" i="87"/>
  <c r="BS26" i="87"/>
  <c r="BR26" i="87"/>
  <c r="BP26" i="87"/>
  <c r="AI26" i="87"/>
  <c r="AH26" i="87"/>
  <c r="AG26" i="87"/>
  <c r="AF26" i="87"/>
  <c r="AE26" i="87"/>
  <c r="AD26" i="87"/>
  <c r="AC26" i="87"/>
  <c r="AB26" i="87"/>
  <c r="AA26" i="87"/>
  <c r="Z26" i="87"/>
  <c r="X26" i="87"/>
  <c r="W26" i="87"/>
  <c r="V26" i="87"/>
  <c r="DH25" i="87"/>
  <c r="DK25" i="87" s="1"/>
  <c r="DG25" i="87"/>
  <c r="DJ25" i="87" s="1"/>
  <c r="DF25" i="87"/>
  <c r="DI25" i="87" s="1"/>
  <c r="BZ25" i="87"/>
  <c r="BY25" i="87"/>
  <c r="BX25" i="87"/>
  <c r="BW25" i="87"/>
  <c r="BV25" i="87"/>
  <c r="BU25" i="87"/>
  <c r="BT25" i="87"/>
  <c r="BS25" i="87"/>
  <c r="BR25" i="87"/>
  <c r="BP25" i="87"/>
  <c r="AI25" i="87"/>
  <c r="AH25" i="87"/>
  <c r="AG25" i="87"/>
  <c r="AF25" i="87"/>
  <c r="AE25" i="87"/>
  <c r="AD25" i="87"/>
  <c r="AC25" i="87"/>
  <c r="AB25" i="87"/>
  <c r="AA25" i="87"/>
  <c r="Z25" i="87"/>
  <c r="X25" i="87"/>
  <c r="W25" i="87"/>
  <c r="V25" i="87"/>
  <c r="DH24" i="87"/>
  <c r="DK24" i="87" s="1"/>
  <c r="DG24" i="87"/>
  <c r="DJ24" i="87" s="1"/>
  <c r="DF24" i="87"/>
  <c r="DI24" i="87" s="1"/>
  <c r="BZ24" i="87"/>
  <c r="BY24" i="87"/>
  <c r="BX24" i="87"/>
  <c r="BW24" i="87"/>
  <c r="BV24" i="87"/>
  <c r="BU24" i="87"/>
  <c r="BT24" i="87"/>
  <c r="BS24" i="87"/>
  <c r="BR24" i="87"/>
  <c r="BP24" i="87"/>
  <c r="AI24" i="87"/>
  <c r="AH24" i="87"/>
  <c r="AG24" i="87"/>
  <c r="AF24" i="87"/>
  <c r="AE24" i="87"/>
  <c r="AD24" i="87"/>
  <c r="AC24" i="87"/>
  <c r="AB24" i="87"/>
  <c r="AA24" i="87"/>
  <c r="Z24" i="87"/>
  <c r="X24" i="87"/>
  <c r="W24" i="87"/>
  <c r="V24" i="87"/>
  <c r="DH23" i="87"/>
  <c r="DK23" i="87" s="1"/>
  <c r="DG23" i="87"/>
  <c r="DJ23" i="87" s="1"/>
  <c r="DF23" i="87"/>
  <c r="DI23" i="87" s="1"/>
  <c r="BZ23" i="87"/>
  <c r="BY23" i="87"/>
  <c r="BX23" i="87"/>
  <c r="BW23" i="87"/>
  <c r="BV23" i="87"/>
  <c r="BU23" i="87"/>
  <c r="BT23" i="87"/>
  <c r="BS23" i="87"/>
  <c r="BR23" i="87"/>
  <c r="BP23" i="87"/>
  <c r="AI23" i="87"/>
  <c r="AH23" i="87"/>
  <c r="AG23" i="87"/>
  <c r="AF23" i="87"/>
  <c r="AE23" i="87"/>
  <c r="AD23" i="87"/>
  <c r="AC23" i="87"/>
  <c r="AB23" i="87"/>
  <c r="AA23" i="87"/>
  <c r="Z23" i="87"/>
  <c r="X23" i="87"/>
  <c r="W23" i="87"/>
  <c r="V23" i="87"/>
  <c r="DH22" i="87"/>
  <c r="DK22" i="87" s="1"/>
  <c r="DG22" i="87"/>
  <c r="DJ22" i="87" s="1"/>
  <c r="DF22" i="87"/>
  <c r="DI22" i="87" s="1"/>
  <c r="BZ22" i="87"/>
  <c r="BY22" i="87"/>
  <c r="BX22" i="87"/>
  <c r="BW22" i="87"/>
  <c r="BV22" i="87"/>
  <c r="BU22" i="87"/>
  <c r="BT22" i="87"/>
  <c r="BS22" i="87"/>
  <c r="BR22" i="87"/>
  <c r="BP22" i="87"/>
  <c r="AI22" i="87"/>
  <c r="AH22" i="87"/>
  <c r="AG22" i="87"/>
  <c r="AF22" i="87"/>
  <c r="AE22" i="87"/>
  <c r="AD22" i="87"/>
  <c r="AC22" i="87"/>
  <c r="AB22" i="87"/>
  <c r="AA22" i="87"/>
  <c r="Z22" i="87"/>
  <c r="X22" i="87"/>
  <c r="W22" i="87"/>
  <c r="V22" i="87"/>
  <c r="DH21" i="87"/>
  <c r="DK21" i="87" s="1"/>
  <c r="DG21" i="87"/>
  <c r="DJ21" i="87" s="1"/>
  <c r="DF21" i="87"/>
  <c r="DI21" i="87" s="1"/>
  <c r="BZ21" i="87"/>
  <c r="BY21" i="87"/>
  <c r="BW21" i="87"/>
  <c r="BT21" i="87"/>
  <c r="BS21" i="87"/>
  <c r="BR21" i="87"/>
  <c r="BP21" i="87"/>
  <c r="AI21" i="87"/>
  <c r="AH21" i="87"/>
  <c r="AF21" i="87"/>
  <c r="AC21" i="87"/>
  <c r="AB21" i="87"/>
  <c r="AA21" i="87"/>
  <c r="Z21" i="87"/>
  <c r="X21" i="87"/>
  <c r="W21" i="87"/>
  <c r="V21" i="87"/>
  <c r="DH20" i="87"/>
  <c r="DK20" i="87" s="1"/>
  <c r="DG20" i="87"/>
  <c r="DJ20" i="87" s="1"/>
  <c r="DF20" i="87"/>
  <c r="DI20" i="87" s="1"/>
  <c r="BZ20" i="87"/>
  <c r="BY20" i="87"/>
  <c r="BX20" i="87"/>
  <c r="BW20" i="87"/>
  <c r="BV20" i="87"/>
  <c r="BU20" i="87"/>
  <c r="BT20" i="87"/>
  <c r="BS20" i="87"/>
  <c r="BR20" i="87"/>
  <c r="BP20" i="87"/>
  <c r="AI20" i="87"/>
  <c r="AH20" i="87"/>
  <c r="AG20" i="87"/>
  <c r="AF20" i="87"/>
  <c r="AE20" i="87"/>
  <c r="AD20" i="87"/>
  <c r="AC20" i="87"/>
  <c r="AB20" i="87"/>
  <c r="AA20" i="87"/>
  <c r="Z20" i="87"/>
  <c r="X20" i="87"/>
  <c r="W20" i="87"/>
  <c r="V20" i="87"/>
  <c r="DH19" i="87"/>
  <c r="DK19" i="87" s="1"/>
  <c r="DG19" i="87"/>
  <c r="DJ19" i="87" s="1"/>
  <c r="DF19" i="87"/>
  <c r="DI19" i="87" s="1"/>
  <c r="BZ19" i="87"/>
  <c r="BY19" i="87"/>
  <c r="BX19" i="87"/>
  <c r="BW19" i="87"/>
  <c r="BV19" i="87"/>
  <c r="BU19" i="87"/>
  <c r="BT19" i="87"/>
  <c r="BS19" i="87"/>
  <c r="BR19" i="87"/>
  <c r="BP19" i="87"/>
  <c r="AI19" i="87"/>
  <c r="AH19" i="87"/>
  <c r="AG19" i="87"/>
  <c r="AF19" i="87"/>
  <c r="AE19" i="87"/>
  <c r="AD19" i="87"/>
  <c r="AC19" i="87"/>
  <c r="AB19" i="87"/>
  <c r="AA19" i="87"/>
  <c r="Z19" i="87"/>
  <c r="X19" i="87"/>
  <c r="W19" i="87"/>
  <c r="V19" i="87"/>
  <c r="DH18" i="87"/>
  <c r="DK18" i="87" s="1"/>
  <c r="DG18" i="87"/>
  <c r="DJ18" i="87" s="1"/>
  <c r="DF18" i="87"/>
  <c r="DI18" i="87" s="1"/>
  <c r="BZ18" i="87"/>
  <c r="BY18" i="87"/>
  <c r="BX18" i="87"/>
  <c r="BW18" i="87"/>
  <c r="BV18" i="87"/>
  <c r="BU18" i="87"/>
  <c r="BT18" i="87"/>
  <c r="BS18" i="87"/>
  <c r="BR18" i="87"/>
  <c r="BP18" i="87"/>
  <c r="AI18" i="87"/>
  <c r="AH18" i="87"/>
  <c r="AG18" i="87"/>
  <c r="AF18" i="87"/>
  <c r="AE18" i="87"/>
  <c r="AD18" i="87"/>
  <c r="AC18" i="87"/>
  <c r="AB18" i="87"/>
  <c r="AA18" i="87"/>
  <c r="Z18" i="87"/>
  <c r="X18" i="87"/>
  <c r="W18" i="87"/>
  <c r="V18" i="87"/>
  <c r="DH17" i="87"/>
  <c r="DK17" i="87" s="1"/>
  <c r="DG17" i="87"/>
  <c r="DJ17" i="87" s="1"/>
  <c r="DF17" i="87"/>
  <c r="DI17" i="87" s="1"/>
  <c r="BZ17" i="87"/>
  <c r="BY17" i="87"/>
  <c r="BX17" i="87"/>
  <c r="BW17" i="87"/>
  <c r="BV17" i="87"/>
  <c r="BU17" i="87"/>
  <c r="BT17" i="87"/>
  <c r="BS17" i="87"/>
  <c r="BR17" i="87"/>
  <c r="BP17" i="87"/>
  <c r="AI17" i="87"/>
  <c r="AH17" i="87"/>
  <c r="AG17" i="87"/>
  <c r="AF17" i="87"/>
  <c r="AE17" i="87"/>
  <c r="AD17" i="87"/>
  <c r="AC17" i="87"/>
  <c r="AB17" i="87"/>
  <c r="AA17" i="87"/>
  <c r="Z17" i="87"/>
  <c r="X17" i="87"/>
  <c r="DH16" i="87"/>
  <c r="DK16" i="87" s="1"/>
  <c r="DG16" i="87"/>
  <c r="DJ16" i="87" s="1"/>
  <c r="DF16" i="87"/>
  <c r="DI16" i="87" s="1"/>
  <c r="BZ16" i="87"/>
  <c r="BY16" i="87"/>
  <c r="BX16" i="87"/>
  <c r="BW16" i="87"/>
  <c r="BV16" i="87"/>
  <c r="BU16" i="87"/>
  <c r="BT16" i="87"/>
  <c r="BS16" i="87"/>
  <c r="BR16" i="87"/>
  <c r="BP16" i="87"/>
  <c r="AI16" i="87"/>
  <c r="AH16" i="87"/>
  <c r="AG16" i="87"/>
  <c r="AF16" i="87"/>
  <c r="AE16" i="87"/>
  <c r="AD16" i="87"/>
  <c r="AC16" i="87"/>
  <c r="AB16" i="87"/>
  <c r="AA16" i="87"/>
  <c r="Z16" i="87"/>
  <c r="X16" i="87"/>
  <c r="W16" i="87"/>
  <c r="V16" i="87"/>
  <c r="DH15" i="87"/>
  <c r="DK15" i="87" s="1"/>
  <c r="DG15" i="87"/>
  <c r="DJ15" i="87" s="1"/>
  <c r="DF15" i="87"/>
  <c r="DI15" i="87" s="1"/>
  <c r="BZ15" i="87"/>
  <c r="BY15" i="87"/>
  <c r="BX15" i="87"/>
  <c r="BW15" i="87"/>
  <c r="BV15" i="87"/>
  <c r="BU15" i="87"/>
  <c r="BT15" i="87"/>
  <c r="BS15" i="87"/>
  <c r="BR15" i="87"/>
  <c r="BP15" i="87"/>
  <c r="AI15" i="87"/>
  <c r="AH15" i="87"/>
  <c r="AG15" i="87"/>
  <c r="AF15" i="87"/>
  <c r="AE15" i="87"/>
  <c r="AD15" i="87"/>
  <c r="AC15" i="87"/>
  <c r="AB15" i="87"/>
  <c r="AA15" i="87"/>
  <c r="Z15" i="87"/>
  <c r="X15" i="87"/>
  <c r="W15" i="87"/>
  <c r="V15" i="87"/>
  <c r="DH14" i="87"/>
  <c r="DK14" i="87" s="1"/>
  <c r="DG14" i="87"/>
  <c r="DJ14" i="87" s="1"/>
  <c r="DF14" i="87"/>
  <c r="DI14" i="87" s="1"/>
  <c r="BZ14" i="87"/>
  <c r="BY14" i="87"/>
  <c r="BU14" i="87"/>
  <c r="BT14" i="87"/>
  <c r="BS14" i="87"/>
  <c r="BR14" i="87"/>
  <c r="BP14" i="87"/>
  <c r="AI14" i="87"/>
  <c r="AH14" i="87"/>
  <c r="AD14" i="87"/>
  <c r="AC14" i="87"/>
  <c r="AB14" i="87"/>
  <c r="AA14" i="87"/>
  <c r="Z14" i="87"/>
  <c r="X14" i="87"/>
  <c r="W14" i="87"/>
  <c r="V14" i="87"/>
  <c r="DH13" i="87"/>
  <c r="DK13" i="87" s="1"/>
  <c r="DG13" i="87"/>
  <c r="DJ13" i="87" s="1"/>
  <c r="DF13" i="87"/>
  <c r="DI13" i="87" s="1"/>
  <c r="BZ13" i="87"/>
  <c r="BY13" i="87"/>
  <c r="BX13" i="87"/>
  <c r="BW13" i="87"/>
  <c r="BV13" i="87"/>
  <c r="BU13" i="87"/>
  <c r="BT13" i="87"/>
  <c r="BS13" i="87"/>
  <c r="BR13" i="87"/>
  <c r="BP13" i="87"/>
  <c r="AI13" i="87"/>
  <c r="AH13" i="87"/>
  <c r="AG13" i="87"/>
  <c r="AF13" i="87"/>
  <c r="AE13" i="87"/>
  <c r="AD13" i="87"/>
  <c r="AC13" i="87"/>
  <c r="AB13" i="87"/>
  <c r="AA13" i="87"/>
  <c r="Z13" i="87"/>
  <c r="X13" i="87"/>
  <c r="W13" i="87"/>
  <c r="V13" i="87"/>
  <c r="DH12" i="87"/>
  <c r="DK12" i="87" s="1"/>
  <c r="DG12" i="87"/>
  <c r="DJ12" i="87" s="1"/>
  <c r="DF12" i="87"/>
  <c r="DI12" i="87" s="1"/>
  <c r="BZ12" i="87"/>
  <c r="BY12" i="87"/>
  <c r="BX12" i="87"/>
  <c r="BW12" i="87"/>
  <c r="BV12" i="87"/>
  <c r="BU12" i="87"/>
  <c r="BT12" i="87"/>
  <c r="BS12" i="87"/>
  <c r="BR12" i="87"/>
  <c r="BP12" i="87"/>
  <c r="AI12" i="87"/>
  <c r="AH12" i="87"/>
  <c r="AG12" i="87"/>
  <c r="AF12" i="87"/>
  <c r="AE12" i="87"/>
  <c r="AD12" i="87"/>
  <c r="AC12" i="87"/>
  <c r="AB12" i="87"/>
  <c r="AA12" i="87"/>
  <c r="Z12" i="87"/>
  <c r="X12" i="87"/>
  <c r="W12" i="87"/>
  <c r="V12" i="87"/>
  <c r="DH11" i="87"/>
  <c r="DK11" i="87" s="1"/>
  <c r="DG11" i="87"/>
  <c r="DJ11" i="87" s="1"/>
  <c r="DF11" i="87"/>
  <c r="DI11" i="87" s="1"/>
  <c r="BZ11" i="87"/>
  <c r="BY11" i="87"/>
  <c r="BX11" i="87"/>
  <c r="BW11" i="87"/>
  <c r="BV11" i="87"/>
  <c r="BU11" i="87"/>
  <c r="BT11" i="87"/>
  <c r="BS11" i="87"/>
  <c r="BR11" i="87"/>
  <c r="BP11" i="87"/>
  <c r="AI11" i="87"/>
  <c r="AH11" i="87"/>
  <c r="AG11" i="87"/>
  <c r="AF11" i="87"/>
  <c r="AE11" i="87"/>
  <c r="AD11" i="87"/>
  <c r="AC11" i="87"/>
  <c r="AB11" i="87"/>
  <c r="AA11" i="87"/>
  <c r="Z11" i="87"/>
  <c r="X11" i="87"/>
  <c r="W11" i="87"/>
  <c r="V11" i="87"/>
  <c r="DH10" i="87"/>
  <c r="DK10" i="87" s="1"/>
  <c r="DG10" i="87"/>
  <c r="DJ10" i="87" s="1"/>
  <c r="DF10" i="87"/>
  <c r="DI10" i="87" s="1"/>
  <c r="BZ10" i="87"/>
  <c r="BY10" i="87"/>
  <c r="BX10" i="87"/>
  <c r="BW10" i="87"/>
  <c r="BV10" i="87"/>
  <c r="BU10" i="87"/>
  <c r="BT10" i="87"/>
  <c r="BS10" i="87"/>
  <c r="BR10" i="87"/>
  <c r="BP10" i="87"/>
  <c r="AI10" i="87"/>
  <c r="AH10" i="87"/>
  <c r="AG10" i="87"/>
  <c r="AF10" i="87"/>
  <c r="AE10" i="87"/>
  <c r="AD10" i="87"/>
  <c r="AC10" i="87"/>
  <c r="AB10" i="87"/>
  <c r="AA10" i="87"/>
  <c r="Z10" i="87"/>
  <c r="X10" i="87"/>
  <c r="W10" i="87"/>
  <c r="V10" i="87"/>
  <c r="A10" i="87"/>
  <c r="A1" i="87"/>
  <c r="AW80" i="86"/>
  <c r="CN80" i="86" s="1"/>
  <c r="AW79" i="86"/>
  <c r="CN79" i="86" s="1"/>
  <c r="AW78" i="86"/>
  <c r="CN78" i="86" s="1"/>
  <c r="AW77" i="86"/>
  <c r="CN77" i="86" s="1"/>
  <c r="A52" i="86"/>
  <c r="A48" i="86"/>
  <c r="A47" i="86"/>
  <c r="A46" i="86"/>
  <c r="A45" i="86"/>
  <c r="A43" i="86"/>
  <c r="DK41" i="86"/>
  <c r="DJ41" i="86"/>
  <c r="U41" i="86"/>
  <c r="T41" i="86"/>
  <c r="S41" i="86"/>
  <c r="M41" i="86"/>
  <c r="DH40" i="86"/>
  <c r="DK40" i="86" s="1"/>
  <c r="DG40" i="86"/>
  <c r="DJ40" i="86" s="1"/>
  <c r="DF40" i="86"/>
  <c r="DI40" i="86" s="1"/>
  <c r="BZ40" i="86"/>
  <c r="BY40" i="86"/>
  <c r="BX40" i="86"/>
  <c r="BW40" i="86"/>
  <c r="BV40" i="86"/>
  <c r="BU40" i="86"/>
  <c r="BT40" i="86"/>
  <c r="BS40" i="86"/>
  <c r="BR40" i="86"/>
  <c r="BP40" i="86"/>
  <c r="AI40" i="86"/>
  <c r="AH40" i="86"/>
  <c r="AG40" i="86"/>
  <c r="AF40" i="86"/>
  <c r="AE40" i="86"/>
  <c r="AD40" i="86"/>
  <c r="AC40" i="86"/>
  <c r="AB40" i="86"/>
  <c r="AA40" i="86"/>
  <c r="Z40" i="86"/>
  <c r="X40" i="86"/>
  <c r="W40" i="86"/>
  <c r="V40" i="86"/>
  <c r="DH39" i="86"/>
  <c r="DK39" i="86" s="1"/>
  <c r="DG39" i="86"/>
  <c r="DJ39" i="86" s="1"/>
  <c r="DF39" i="86"/>
  <c r="DI39" i="86" s="1"/>
  <c r="BZ39" i="86"/>
  <c r="BY39" i="86"/>
  <c r="BX39" i="86"/>
  <c r="BW39" i="86"/>
  <c r="BV39" i="86"/>
  <c r="BU39" i="86"/>
  <c r="BT39" i="86"/>
  <c r="BS39" i="86"/>
  <c r="BR39" i="86"/>
  <c r="BP39" i="86"/>
  <c r="AI39" i="86"/>
  <c r="AH39" i="86"/>
  <c r="AG39" i="86"/>
  <c r="AF39" i="86"/>
  <c r="AE39" i="86"/>
  <c r="AD39" i="86"/>
  <c r="AC39" i="86"/>
  <c r="AB39" i="86"/>
  <c r="AA39" i="86"/>
  <c r="Z39" i="86"/>
  <c r="X39" i="86"/>
  <c r="W39" i="86"/>
  <c r="V39" i="86"/>
  <c r="DH38" i="86"/>
  <c r="DK38" i="86" s="1"/>
  <c r="DG38" i="86"/>
  <c r="DJ38" i="86" s="1"/>
  <c r="DF38" i="86"/>
  <c r="DI38" i="86" s="1"/>
  <c r="BZ38" i="86"/>
  <c r="BY38" i="86"/>
  <c r="BX38" i="86"/>
  <c r="BW38" i="86"/>
  <c r="BV38" i="86"/>
  <c r="BU38" i="86"/>
  <c r="BT38" i="86"/>
  <c r="BS38" i="86"/>
  <c r="BR38" i="86"/>
  <c r="BP38" i="86"/>
  <c r="AI38" i="86"/>
  <c r="AH38" i="86"/>
  <c r="AG38" i="86"/>
  <c r="AF38" i="86"/>
  <c r="AE38" i="86"/>
  <c r="AD38" i="86"/>
  <c r="AC38" i="86"/>
  <c r="AB38" i="86"/>
  <c r="AA38" i="86"/>
  <c r="Z38" i="86"/>
  <c r="X38" i="86"/>
  <c r="W38" i="86"/>
  <c r="V38" i="86"/>
  <c r="DH37" i="86"/>
  <c r="DK37" i="86" s="1"/>
  <c r="DG37" i="86"/>
  <c r="DJ37" i="86" s="1"/>
  <c r="DF37" i="86"/>
  <c r="DI37" i="86" s="1"/>
  <c r="BZ37" i="86"/>
  <c r="BY37" i="86"/>
  <c r="BX37" i="86"/>
  <c r="BW37" i="86"/>
  <c r="BV37" i="86"/>
  <c r="BU37" i="86"/>
  <c r="BT37" i="86"/>
  <c r="BS37" i="86"/>
  <c r="BR37" i="86"/>
  <c r="BP37" i="86"/>
  <c r="AI37" i="86"/>
  <c r="AH37" i="86"/>
  <c r="AG37" i="86"/>
  <c r="AF37" i="86"/>
  <c r="AE37" i="86"/>
  <c r="AD37" i="86"/>
  <c r="AC37" i="86"/>
  <c r="AB37" i="86"/>
  <c r="AA37" i="86"/>
  <c r="Z37" i="86"/>
  <c r="X37" i="86"/>
  <c r="W37" i="86"/>
  <c r="V37" i="86"/>
  <c r="DH36" i="86"/>
  <c r="DK36" i="86" s="1"/>
  <c r="DG36" i="86"/>
  <c r="DJ36" i="86" s="1"/>
  <c r="DF36" i="86"/>
  <c r="DI36" i="86" s="1"/>
  <c r="BZ36" i="86"/>
  <c r="BY36" i="86"/>
  <c r="BX36" i="86"/>
  <c r="BW36" i="86"/>
  <c r="BV36" i="86"/>
  <c r="BU36" i="86"/>
  <c r="BT36" i="86"/>
  <c r="BS36" i="86"/>
  <c r="BR36" i="86"/>
  <c r="BP36" i="86"/>
  <c r="AI36" i="86"/>
  <c r="AH36" i="86"/>
  <c r="AG36" i="86"/>
  <c r="AF36" i="86"/>
  <c r="AE36" i="86"/>
  <c r="AD36" i="86"/>
  <c r="AC36" i="86"/>
  <c r="AB36" i="86"/>
  <c r="AA36" i="86"/>
  <c r="Z36" i="86"/>
  <c r="X36" i="86"/>
  <c r="W36" i="86"/>
  <c r="V36" i="86"/>
  <c r="DH35" i="86"/>
  <c r="DK35" i="86" s="1"/>
  <c r="DG35" i="86"/>
  <c r="DJ35" i="86" s="1"/>
  <c r="DF35" i="86"/>
  <c r="DI35" i="86" s="1"/>
  <c r="BZ35" i="86"/>
  <c r="BY35" i="86"/>
  <c r="BX35" i="86"/>
  <c r="BW35" i="86"/>
  <c r="BV35" i="86"/>
  <c r="BU35" i="86"/>
  <c r="BT35" i="86"/>
  <c r="BS35" i="86"/>
  <c r="BR35" i="86"/>
  <c r="BP35" i="86"/>
  <c r="AI35" i="86"/>
  <c r="AH35" i="86"/>
  <c r="AG35" i="86"/>
  <c r="AF35" i="86"/>
  <c r="AE35" i="86"/>
  <c r="AD35" i="86"/>
  <c r="AC35" i="86"/>
  <c r="AB35" i="86"/>
  <c r="AA35" i="86"/>
  <c r="Z35" i="86"/>
  <c r="X35" i="86"/>
  <c r="W35" i="86"/>
  <c r="V35" i="86"/>
  <c r="DH34" i="86"/>
  <c r="DK34" i="86" s="1"/>
  <c r="DG34" i="86"/>
  <c r="DJ34" i="86" s="1"/>
  <c r="DF34" i="86"/>
  <c r="DI34" i="86" s="1"/>
  <c r="BZ34" i="86"/>
  <c r="BY34" i="86"/>
  <c r="BX34" i="86"/>
  <c r="BW34" i="86"/>
  <c r="BV34" i="86"/>
  <c r="BU34" i="86"/>
  <c r="BT34" i="86"/>
  <c r="BS34" i="86"/>
  <c r="BR34" i="86"/>
  <c r="BP34" i="86"/>
  <c r="AI34" i="86"/>
  <c r="AH34" i="86"/>
  <c r="AG34" i="86"/>
  <c r="AF34" i="86"/>
  <c r="AE34" i="86"/>
  <c r="AD34" i="86"/>
  <c r="AC34" i="86"/>
  <c r="AB34" i="86"/>
  <c r="AA34" i="86"/>
  <c r="Z34" i="86"/>
  <c r="X34" i="86"/>
  <c r="W34" i="86"/>
  <c r="V34" i="86"/>
  <c r="DH33" i="86"/>
  <c r="DK33" i="86" s="1"/>
  <c r="DG33" i="86"/>
  <c r="DJ33" i="86" s="1"/>
  <c r="DF33" i="86"/>
  <c r="DI33" i="86" s="1"/>
  <c r="BZ33" i="86"/>
  <c r="BY33" i="86"/>
  <c r="BX33" i="86"/>
  <c r="BW33" i="86"/>
  <c r="BV33" i="86"/>
  <c r="BU33" i="86"/>
  <c r="BT33" i="86"/>
  <c r="BS33" i="86"/>
  <c r="BR33" i="86"/>
  <c r="BP33" i="86"/>
  <c r="AI33" i="86"/>
  <c r="AH33" i="86"/>
  <c r="AG33" i="86"/>
  <c r="AF33" i="86"/>
  <c r="AE33" i="86"/>
  <c r="AD33" i="86"/>
  <c r="AC33" i="86"/>
  <c r="AB33" i="86"/>
  <c r="AA33" i="86"/>
  <c r="Z33" i="86"/>
  <c r="X33" i="86"/>
  <c r="W33" i="86"/>
  <c r="V33" i="86"/>
  <c r="DH32" i="86"/>
  <c r="DK32" i="86" s="1"/>
  <c r="DG32" i="86"/>
  <c r="DJ32" i="86" s="1"/>
  <c r="DF32" i="86"/>
  <c r="DI32" i="86" s="1"/>
  <c r="BZ32" i="86"/>
  <c r="BY32" i="86"/>
  <c r="BX32" i="86"/>
  <c r="BW32" i="86"/>
  <c r="BV32" i="86"/>
  <c r="BU32" i="86"/>
  <c r="BT32" i="86"/>
  <c r="BS32" i="86"/>
  <c r="BR32" i="86"/>
  <c r="BP32" i="86"/>
  <c r="AI32" i="86"/>
  <c r="AH32" i="86"/>
  <c r="AG32" i="86"/>
  <c r="AF32" i="86"/>
  <c r="AE32" i="86"/>
  <c r="AD32" i="86"/>
  <c r="AC32" i="86"/>
  <c r="AB32" i="86"/>
  <c r="AA32" i="86"/>
  <c r="Z32" i="86"/>
  <c r="X32" i="86"/>
  <c r="W32" i="86"/>
  <c r="V32" i="86"/>
  <c r="DH31" i="86"/>
  <c r="DK31" i="86" s="1"/>
  <c r="DG31" i="86"/>
  <c r="DJ31" i="86" s="1"/>
  <c r="DF31" i="86"/>
  <c r="DI31" i="86" s="1"/>
  <c r="BZ31" i="86"/>
  <c r="BY31" i="86"/>
  <c r="BX31" i="86"/>
  <c r="BW31" i="86"/>
  <c r="BV31" i="86"/>
  <c r="BT31" i="86"/>
  <c r="BS31" i="86"/>
  <c r="BR31" i="86"/>
  <c r="BP31" i="86"/>
  <c r="AI31" i="86"/>
  <c r="AH31" i="86"/>
  <c r="AG31" i="86"/>
  <c r="AF31" i="86"/>
  <c r="AE31" i="86"/>
  <c r="AC31" i="86"/>
  <c r="AB31" i="86"/>
  <c r="AA31" i="86"/>
  <c r="Z31" i="86"/>
  <c r="X31" i="86"/>
  <c r="W31" i="86"/>
  <c r="V31" i="86"/>
  <c r="DH30" i="86"/>
  <c r="DK30" i="86" s="1"/>
  <c r="DG30" i="86"/>
  <c r="DJ30" i="86" s="1"/>
  <c r="DF30" i="86"/>
  <c r="DI30" i="86" s="1"/>
  <c r="BZ30" i="86"/>
  <c r="BY30" i="86"/>
  <c r="BX30" i="86"/>
  <c r="BW30" i="86"/>
  <c r="BV30" i="86"/>
  <c r="BU30" i="86"/>
  <c r="BT30" i="86"/>
  <c r="BS30" i="86"/>
  <c r="BR30" i="86"/>
  <c r="BP30" i="86"/>
  <c r="AI30" i="86"/>
  <c r="AH30" i="86"/>
  <c r="AG30" i="86"/>
  <c r="AF30" i="86"/>
  <c r="AE30" i="86"/>
  <c r="AD30" i="86"/>
  <c r="AC30" i="86"/>
  <c r="AB30" i="86"/>
  <c r="AA30" i="86"/>
  <c r="Z30" i="86"/>
  <c r="X30" i="86"/>
  <c r="W30" i="86"/>
  <c r="V30" i="86"/>
  <c r="DH29" i="86"/>
  <c r="DK29" i="86" s="1"/>
  <c r="DG29" i="86"/>
  <c r="DJ29" i="86" s="1"/>
  <c r="DF29" i="86"/>
  <c r="DI29" i="86" s="1"/>
  <c r="BZ29" i="86"/>
  <c r="BY29" i="86"/>
  <c r="BX29" i="86"/>
  <c r="BW29" i="86"/>
  <c r="BV29" i="86"/>
  <c r="BU29" i="86"/>
  <c r="BT29" i="86"/>
  <c r="BS29" i="86"/>
  <c r="BR29" i="86"/>
  <c r="BP29" i="86"/>
  <c r="AI29" i="86"/>
  <c r="AH29" i="86"/>
  <c r="AG29" i="86"/>
  <c r="AF29" i="86"/>
  <c r="AE29" i="86"/>
  <c r="AD29" i="86"/>
  <c r="AC29" i="86"/>
  <c r="AB29" i="86"/>
  <c r="AA29" i="86"/>
  <c r="Z29" i="86"/>
  <c r="X29" i="86"/>
  <c r="W29" i="86"/>
  <c r="V29" i="86"/>
  <c r="DH28" i="86"/>
  <c r="DK28" i="86" s="1"/>
  <c r="DG28" i="86"/>
  <c r="DJ28" i="86" s="1"/>
  <c r="DF28" i="86"/>
  <c r="DI28" i="86" s="1"/>
  <c r="BZ28" i="86"/>
  <c r="BY28" i="86"/>
  <c r="BX28" i="86"/>
  <c r="BW28" i="86"/>
  <c r="BV28" i="86"/>
  <c r="BU28" i="86"/>
  <c r="BT28" i="86"/>
  <c r="BS28" i="86"/>
  <c r="BR28" i="86"/>
  <c r="BP28" i="86"/>
  <c r="AI28" i="86"/>
  <c r="AH28" i="86"/>
  <c r="AG28" i="86"/>
  <c r="AF28" i="86"/>
  <c r="AE28" i="86"/>
  <c r="AD28" i="86"/>
  <c r="AC28" i="86"/>
  <c r="AB28" i="86"/>
  <c r="AA28" i="86"/>
  <c r="Z28" i="86"/>
  <c r="X28" i="86"/>
  <c r="W28" i="86"/>
  <c r="V28" i="86"/>
  <c r="DH27" i="86"/>
  <c r="DK27" i="86" s="1"/>
  <c r="DG27" i="86"/>
  <c r="DJ27" i="86" s="1"/>
  <c r="DF27" i="86"/>
  <c r="DI27" i="86" s="1"/>
  <c r="BZ27" i="86"/>
  <c r="BY27" i="86"/>
  <c r="BX27" i="86"/>
  <c r="BW27" i="86"/>
  <c r="BV27" i="86"/>
  <c r="BU27" i="86"/>
  <c r="BT27" i="86"/>
  <c r="BS27" i="86"/>
  <c r="BR27" i="86"/>
  <c r="BP27" i="86"/>
  <c r="AI27" i="86"/>
  <c r="AH27" i="86"/>
  <c r="AG27" i="86"/>
  <c r="AF27" i="86"/>
  <c r="AE27" i="86"/>
  <c r="AD27" i="86"/>
  <c r="AC27" i="86"/>
  <c r="AB27" i="86"/>
  <c r="AA27" i="86"/>
  <c r="Z27" i="86"/>
  <c r="X27" i="86"/>
  <c r="W27" i="86"/>
  <c r="V27" i="86"/>
  <c r="DH26" i="86"/>
  <c r="DK26" i="86" s="1"/>
  <c r="DG26" i="86"/>
  <c r="DJ26" i="86" s="1"/>
  <c r="DF26" i="86"/>
  <c r="DI26" i="86" s="1"/>
  <c r="BZ26" i="86"/>
  <c r="BY26" i="86"/>
  <c r="BX26" i="86"/>
  <c r="BW26" i="86"/>
  <c r="BV26" i="86"/>
  <c r="BU26" i="86"/>
  <c r="BT26" i="86"/>
  <c r="BS26" i="86"/>
  <c r="BR26" i="86"/>
  <c r="BP26" i="86"/>
  <c r="AI26" i="86"/>
  <c r="AH26" i="86"/>
  <c r="AG26" i="86"/>
  <c r="AF26" i="86"/>
  <c r="AE26" i="86"/>
  <c r="AD26" i="86"/>
  <c r="AC26" i="86"/>
  <c r="AB26" i="86"/>
  <c r="AA26" i="86"/>
  <c r="Z26" i="86"/>
  <c r="X26" i="86"/>
  <c r="W26" i="86"/>
  <c r="V26" i="86"/>
  <c r="DH25" i="86"/>
  <c r="DK25" i="86" s="1"/>
  <c r="DG25" i="86"/>
  <c r="DJ25" i="86" s="1"/>
  <c r="DF25" i="86"/>
  <c r="DI25" i="86" s="1"/>
  <c r="BZ25" i="86"/>
  <c r="BY25" i="86"/>
  <c r="BX25" i="86"/>
  <c r="BW25" i="86"/>
  <c r="BV25" i="86"/>
  <c r="BU25" i="86"/>
  <c r="BT25" i="86"/>
  <c r="BS25" i="86"/>
  <c r="BR25" i="86"/>
  <c r="BP25" i="86"/>
  <c r="AI25" i="86"/>
  <c r="AH25" i="86"/>
  <c r="AG25" i="86"/>
  <c r="AF25" i="86"/>
  <c r="AE25" i="86"/>
  <c r="AD25" i="86"/>
  <c r="AC25" i="86"/>
  <c r="AB25" i="86"/>
  <c r="AA25" i="86"/>
  <c r="Z25" i="86"/>
  <c r="X25" i="86"/>
  <c r="W25" i="86"/>
  <c r="V25" i="86"/>
  <c r="DH24" i="86"/>
  <c r="DK24" i="86" s="1"/>
  <c r="DG24" i="86"/>
  <c r="DJ24" i="86" s="1"/>
  <c r="DF24" i="86"/>
  <c r="DI24" i="86" s="1"/>
  <c r="BZ24" i="86"/>
  <c r="BY24" i="86"/>
  <c r="BT24" i="86"/>
  <c r="BS24" i="86"/>
  <c r="BR24" i="86"/>
  <c r="BP24" i="86"/>
  <c r="AI24" i="86"/>
  <c r="AH24" i="86"/>
  <c r="AC24" i="86"/>
  <c r="AB24" i="86"/>
  <c r="AA24" i="86"/>
  <c r="Z24" i="86"/>
  <c r="X24" i="86"/>
  <c r="W24" i="86"/>
  <c r="V24" i="86"/>
  <c r="DH23" i="86"/>
  <c r="DK23" i="86" s="1"/>
  <c r="DG23" i="86"/>
  <c r="DJ23" i="86" s="1"/>
  <c r="DF23" i="86"/>
  <c r="DI23" i="86" s="1"/>
  <c r="BZ23" i="86"/>
  <c r="BY23" i="86"/>
  <c r="BX23" i="86"/>
  <c r="BW23" i="86"/>
  <c r="BV23" i="86"/>
  <c r="BU23" i="86"/>
  <c r="BT23" i="86"/>
  <c r="BS23" i="86"/>
  <c r="BR23" i="86"/>
  <c r="BP23" i="86"/>
  <c r="AI23" i="86"/>
  <c r="AH23" i="86"/>
  <c r="AG23" i="86"/>
  <c r="AF23" i="86"/>
  <c r="AE23" i="86"/>
  <c r="AD23" i="86"/>
  <c r="AC23" i="86"/>
  <c r="AB23" i="86"/>
  <c r="AA23" i="86"/>
  <c r="Z23" i="86"/>
  <c r="X23" i="86"/>
  <c r="W23" i="86"/>
  <c r="V23" i="86"/>
  <c r="DH22" i="86"/>
  <c r="DK22" i="86" s="1"/>
  <c r="DG22" i="86"/>
  <c r="DJ22" i="86" s="1"/>
  <c r="DF22" i="86"/>
  <c r="DI22" i="86" s="1"/>
  <c r="BZ22" i="86"/>
  <c r="BY22" i="86"/>
  <c r="BX22" i="86"/>
  <c r="BW22" i="86"/>
  <c r="BV22" i="86"/>
  <c r="BU22" i="86"/>
  <c r="BT22" i="86"/>
  <c r="BS22" i="86"/>
  <c r="BR22" i="86"/>
  <c r="BP22" i="86"/>
  <c r="AI22" i="86"/>
  <c r="AH22" i="86"/>
  <c r="AG22" i="86"/>
  <c r="AF22" i="86"/>
  <c r="AE22" i="86"/>
  <c r="AD22" i="86"/>
  <c r="AC22" i="86"/>
  <c r="AB22" i="86"/>
  <c r="AA22" i="86"/>
  <c r="Z22" i="86"/>
  <c r="X22" i="86"/>
  <c r="W22" i="86"/>
  <c r="V22" i="86"/>
  <c r="DH21" i="86"/>
  <c r="DK21" i="86" s="1"/>
  <c r="DG21" i="86"/>
  <c r="DJ21" i="86" s="1"/>
  <c r="DF21" i="86"/>
  <c r="DI21" i="86" s="1"/>
  <c r="BZ21" i="86"/>
  <c r="BY21" i="86"/>
  <c r="BX21" i="86"/>
  <c r="BW21" i="86"/>
  <c r="BV21" i="86"/>
  <c r="BU21" i="86"/>
  <c r="BT21" i="86"/>
  <c r="BS21" i="86"/>
  <c r="BR21" i="86"/>
  <c r="BP21" i="86"/>
  <c r="AI21" i="86"/>
  <c r="AH21" i="86"/>
  <c r="AG21" i="86"/>
  <c r="AF21" i="86"/>
  <c r="AE21" i="86"/>
  <c r="AD21" i="86"/>
  <c r="AC21" i="86"/>
  <c r="AB21" i="86"/>
  <c r="AA21" i="86"/>
  <c r="Z21" i="86"/>
  <c r="X21" i="86"/>
  <c r="W21" i="86"/>
  <c r="V21" i="86"/>
  <c r="DH20" i="86"/>
  <c r="DK20" i="86" s="1"/>
  <c r="DG20" i="86"/>
  <c r="DJ20" i="86" s="1"/>
  <c r="DF20" i="86"/>
  <c r="DI20" i="86" s="1"/>
  <c r="BZ20" i="86"/>
  <c r="BY20" i="86"/>
  <c r="BX20" i="86"/>
  <c r="BW20" i="86"/>
  <c r="BV20" i="86"/>
  <c r="BU20" i="86"/>
  <c r="BT20" i="86"/>
  <c r="BS20" i="86"/>
  <c r="BR20" i="86"/>
  <c r="BP20" i="86"/>
  <c r="AI20" i="86"/>
  <c r="AH20" i="86"/>
  <c r="AG20" i="86"/>
  <c r="AF20" i="86"/>
  <c r="AE20" i="86"/>
  <c r="AD20" i="86"/>
  <c r="AC20" i="86"/>
  <c r="AB20" i="86"/>
  <c r="AA20" i="86"/>
  <c r="Z20" i="86"/>
  <c r="X20" i="86"/>
  <c r="W20" i="86"/>
  <c r="V20" i="86"/>
  <c r="DH19" i="86"/>
  <c r="DK19" i="86" s="1"/>
  <c r="DG19" i="86"/>
  <c r="DJ19" i="86" s="1"/>
  <c r="DF19" i="86"/>
  <c r="DI19" i="86" s="1"/>
  <c r="BZ19" i="86"/>
  <c r="BY19" i="86"/>
  <c r="BX19" i="86"/>
  <c r="BW19" i="86"/>
  <c r="BV19" i="86"/>
  <c r="BU19" i="86"/>
  <c r="BT19" i="86"/>
  <c r="BS19" i="86"/>
  <c r="BR19" i="86"/>
  <c r="BP19" i="86"/>
  <c r="AI19" i="86"/>
  <c r="AH19" i="86"/>
  <c r="AG19" i="86"/>
  <c r="AF19" i="86"/>
  <c r="AE19" i="86"/>
  <c r="AD19" i="86"/>
  <c r="AC19" i="86"/>
  <c r="AB19" i="86"/>
  <c r="AA19" i="86"/>
  <c r="Z19" i="86"/>
  <c r="X19" i="86"/>
  <c r="W19" i="86"/>
  <c r="V19" i="86"/>
  <c r="DH18" i="86"/>
  <c r="DK18" i="86" s="1"/>
  <c r="DG18" i="86"/>
  <c r="DJ18" i="86" s="1"/>
  <c r="DF18" i="86"/>
  <c r="DI18" i="86" s="1"/>
  <c r="BZ18" i="86"/>
  <c r="BY18" i="86"/>
  <c r="BX18" i="86"/>
  <c r="BW18" i="86"/>
  <c r="BV18" i="86"/>
  <c r="BU18" i="86"/>
  <c r="BT18" i="86"/>
  <c r="BS18" i="86"/>
  <c r="BR18" i="86"/>
  <c r="BP18" i="86"/>
  <c r="AI18" i="86"/>
  <c r="AH18" i="86"/>
  <c r="AG18" i="86"/>
  <c r="AF18" i="86"/>
  <c r="AE18" i="86"/>
  <c r="AD18" i="86"/>
  <c r="AC18" i="86"/>
  <c r="AB18" i="86"/>
  <c r="AA18" i="86"/>
  <c r="Z18" i="86"/>
  <c r="X18" i="86"/>
  <c r="W18" i="86"/>
  <c r="V18" i="86"/>
  <c r="DH17" i="86"/>
  <c r="DK17" i="86" s="1"/>
  <c r="DG17" i="86"/>
  <c r="DJ17" i="86" s="1"/>
  <c r="DF17" i="86"/>
  <c r="DI17" i="86" s="1"/>
  <c r="BZ17" i="86"/>
  <c r="BY17" i="86"/>
  <c r="BX17" i="86"/>
  <c r="BT17" i="86"/>
  <c r="BS17" i="86"/>
  <c r="BR17" i="86"/>
  <c r="BP17" i="86"/>
  <c r="AI17" i="86"/>
  <c r="AH17" i="86"/>
  <c r="AG17" i="86"/>
  <c r="AC17" i="86"/>
  <c r="AB17" i="86"/>
  <c r="AA17" i="86"/>
  <c r="Z17" i="86"/>
  <c r="X17" i="86"/>
  <c r="DH16" i="86"/>
  <c r="DK16" i="86" s="1"/>
  <c r="DG16" i="86"/>
  <c r="DJ16" i="86" s="1"/>
  <c r="DF16" i="86"/>
  <c r="DI16" i="86" s="1"/>
  <c r="BZ16" i="86"/>
  <c r="BY16" i="86"/>
  <c r="BX16" i="86"/>
  <c r="BW16" i="86"/>
  <c r="BV16" i="86"/>
  <c r="BU16" i="86"/>
  <c r="BT16" i="86"/>
  <c r="BS16" i="86"/>
  <c r="BR16" i="86"/>
  <c r="BP16" i="86"/>
  <c r="AI16" i="86"/>
  <c r="AH16" i="86"/>
  <c r="AG16" i="86"/>
  <c r="AF16" i="86"/>
  <c r="AE16" i="86"/>
  <c r="AD16" i="86"/>
  <c r="AC16" i="86"/>
  <c r="AB16" i="86"/>
  <c r="AA16" i="86"/>
  <c r="Z16" i="86"/>
  <c r="X16" i="86"/>
  <c r="W16" i="86"/>
  <c r="V16" i="86"/>
  <c r="DH15" i="86"/>
  <c r="DK15" i="86" s="1"/>
  <c r="DG15" i="86"/>
  <c r="DJ15" i="86" s="1"/>
  <c r="DF15" i="86"/>
  <c r="DI15" i="86" s="1"/>
  <c r="BZ15" i="86"/>
  <c r="BY15" i="86"/>
  <c r="BX15" i="86"/>
  <c r="BW15" i="86"/>
  <c r="BV15" i="86"/>
  <c r="BU15" i="86"/>
  <c r="BT15" i="86"/>
  <c r="BS15" i="86"/>
  <c r="BR15" i="86"/>
  <c r="BP15" i="86"/>
  <c r="AI15" i="86"/>
  <c r="AH15" i="86"/>
  <c r="AG15" i="86"/>
  <c r="AF15" i="86"/>
  <c r="AE15" i="86"/>
  <c r="AD15" i="86"/>
  <c r="AC15" i="86"/>
  <c r="AB15" i="86"/>
  <c r="AA15" i="86"/>
  <c r="Z15" i="86"/>
  <c r="X15" i="86"/>
  <c r="W15" i="86"/>
  <c r="V15" i="86"/>
  <c r="DH14" i="86"/>
  <c r="DK14" i="86" s="1"/>
  <c r="DG14" i="86"/>
  <c r="DJ14" i="86" s="1"/>
  <c r="DF14" i="86"/>
  <c r="DI14" i="86" s="1"/>
  <c r="BZ14" i="86"/>
  <c r="BY14" i="86"/>
  <c r="BX14" i="86"/>
  <c r="BW14" i="86"/>
  <c r="BV14" i="86"/>
  <c r="BU14" i="86"/>
  <c r="BT14" i="86"/>
  <c r="BS14" i="86"/>
  <c r="BR14" i="86"/>
  <c r="BP14" i="86"/>
  <c r="AI14" i="86"/>
  <c r="AH14" i="86"/>
  <c r="AG14" i="86"/>
  <c r="AF14" i="86"/>
  <c r="AE14" i="86"/>
  <c r="AD14" i="86"/>
  <c r="AC14" i="86"/>
  <c r="AB14" i="86"/>
  <c r="AA14" i="86"/>
  <c r="Z14" i="86"/>
  <c r="X14" i="86"/>
  <c r="W14" i="86"/>
  <c r="V14" i="86"/>
  <c r="DH13" i="86"/>
  <c r="DK13" i="86" s="1"/>
  <c r="DG13" i="86"/>
  <c r="DJ13" i="86" s="1"/>
  <c r="DF13" i="86"/>
  <c r="DI13" i="86" s="1"/>
  <c r="BZ13" i="86"/>
  <c r="BY13" i="86"/>
  <c r="BX13" i="86"/>
  <c r="BW13" i="86"/>
  <c r="BV13" i="86"/>
  <c r="BU13" i="86"/>
  <c r="BT13" i="86"/>
  <c r="BS13" i="86"/>
  <c r="BR13" i="86"/>
  <c r="BP13" i="86"/>
  <c r="AI13" i="86"/>
  <c r="AH13" i="86"/>
  <c r="AG13" i="86"/>
  <c r="AF13" i="86"/>
  <c r="AE13" i="86"/>
  <c r="AD13" i="86"/>
  <c r="AC13" i="86"/>
  <c r="AB13" i="86"/>
  <c r="AA13" i="86"/>
  <c r="Z13" i="86"/>
  <c r="X13" i="86"/>
  <c r="W13" i="86"/>
  <c r="V13" i="86"/>
  <c r="DH12" i="86"/>
  <c r="DK12" i="86" s="1"/>
  <c r="DG12" i="86"/>
  <c r="DJ12" i="86" s="1"/>
  <c r="DF12" i="86"/>
  <c r="DI12" i="86" s="1"/>
  <c r="BZ12" i="86"/>
  <c r="BY12" i="86"/>
  <c r="BX12" i="86"/>
  <c r="BW12" i="86"/>
  <c r="BV12" i="86"/>
  <c r="BU12" i="86"/>
  <c r="BT12" i="86"/>
  <c r="BS12" i="86"/>
  <c r="BR12" i="86"/>
  <c r="BP12" i="86"/>
  <c r="AI12" i="86"/>
  <c r="AH12" i="86"/>
  <c r="AG12" i="86"/>
  <c r="AF12" i="86"/>
  <c r="AE12" i="86"/>
  <c r="AD12" i="86"/>
  <c r="AC12" i="86"/>
  <c r="AB12" i="86"/>
  <c r="AA12" i="86"/>
  <c r="Z12" i="86"/>
  <c r="X12" i="86"/>
  <c r="W12" i="86"/>
  <c r="V12" i="86"/>
  <c r="DH11" i="86"/>
  <c r="DK11" i="86" s="1"/>
  <c r="DG11" i="86"/>
  <c r="DJ11" i="86" s="1"/>
  <c r="DF11" i="86"/>
  <c r="DI11" i="86" s="1"/>
  <c r="BZ11" i="86"/>
  <c r="BY11" i="86"/>
  <c r="BX11" i="86"/>
  <c r="BW11" i="86"/>
  <c r="BV11" i="86"/>
  <c r="BU11" i="86"/>
  <c r="BT11" i="86"/>
  <c r="BS11" i="86"/>
  <c r="BR11" i="86"/>
  <c r="BP11" i="86"/>
  <c r="AI11" i="86"/>
  <c r="AH11" i="86"/>
  <c r="AG11" i="86"/>
  <c r="AF11" i="86"/>
  <c r="AE11" i="86"/>
  <c r="AD11" i="86"/>
  <c r="AC11" i="86"/>
  <c r="AB11" i="86"/>
  <c r="AA11" i="86"/>
  <c r="Z11" i="86"/>
  <c r="X11" i="86"/>
  <c r="W11" i="86"/>
  <c r="V11" i="86"/>
  <c r="DH10" i="86"/>
  <c r="DK10" i="86" s="1"/>
  <c r="DG10" i="86"/>
  <c r="DJ10" i="86" s="1"/>
  <c r="DF10" i="86"/>
  <c r="DI10" i="86" s="1"/>
  <c r="BZ10" i="86"/>
  <c r="BY10" i="86"/>
  <c r="BW10" i="86"/>
  <c r="BT10" i="86"/>
  <c r="BS10" i="86"/>
  <c r="BR10" i="86"/>
  <c r="BP10" i="86"/>
  <c r="AI10" i="86"/>
  <c r="AH10" i="86"/>
  <c r="AF10" i="86"/>
  <c r="AC10" i="86"/>
  <c r="AB10" i="86"/>
  <c r="AA10" i="86"/>
  <c r="Z10" i="86"/>
  <c r="X10" i="86"/>
  <c r="W10" i="86"/>
  <c r="V10" i="86"/>
  <c r="A10" i="86"/>
  <c r="A6" i="86"/>
  <c r="A1" i="86"/>
  <c r="AW79" i="85"/>
  <c r="CN79" i="85" s="1"/>
  <c r="AW78" i="85"/>
  <c r="CN78" i="85" s="1"/>
  <c r="AW77" i="85"/>
  <c r="CN77" i="85" s="1"/>
  <c r="AW76" i="85"/>
  <c r="CN76" i="85" s="1"/>
  <c r="A51" i="85"/>
  <c r="A47" i="85"/>
  <c r="A46" i="85"/>
  <c r="A45" i="85"/>
  <c r="A44" i="85"/>
  <c r="A42" i="85"/>
  <c r="DK40" i="85"/>
  <c r="DJ40" i="85"/>
  <c r="U40" i="85"/>
  <c r="T40" i="85"/>
  <c r="DH39" i="85"/>
  <c r="DK39" i="85" s="1"/>
  <c r="DG39" i="85"/>
  <c r="DJ39" i="85" s="1"/>
  <c r="DF39" i="85"/>
  <c r="DI39" i="85" s="1"/>
  <c r="BZ39" i="85"/>
  <c r="BY39" i="85"/>
  <c r="BX39" i="85"/>
  <c r="BW39" i="85"/>
  <c r="BV39" i="85"/>
  <c r="BU39" i="85"/>
  <c r="BT39" i="85"/>
  <c r="BS39" i="85"/>
  <c r="BR39" i="85"/>
  <c r="BP39" i="85"/>
  <c r="AI39" i="85"/>
  <c r="AH39" i="85"/>
  <c r="AG39" i="85"/>
  <c r="AF39" i="85"/>
  <c r="AE39" i="85"/>
  <c r="AD39" i="85"/>
  <c r="AC39" i="85"/>
  <c r="AB39" i="85"/>
  <c r="AA39" i="85"/>
  <c r="Z39" i="85"/>
  <c r="X39" i="85"/>
  <c r="W39" i="85"/>
  <c r="V39" i="85"/>
  <c r="DH38" i="85"/>
  <c r="DK38" i="85" s="1"/>
  <c r="DG38" i="85"/>
  <c r="DJ38" i="85" s="1"/>
  <c r="DF38" i="85"/>
  <c r="DI38" i="85" s="1"/>
  <c r="BZ38" i="85"/>
  <c r="BY38" i="85"/>
  <c r="BX38" i="85"/>
  <c r="BW38" i="85"/>
  <c r="BV38" i="85"/>
  <c r="BU38" i="85"/>
  <c r="BT38" i="85"/>
  <c r="BS38" i="85"/>
  <c r="BR38" i="85"/>
  <c r="BP38" i="85"/>
  <c r="AI38" i="85"/>
  <c r="AH38" i="85"/>
  <c r="AG38" i="85"/>
  <c r="AF38" i="85"/>
  <c r="AE38" i="85"/>
  <c r="AD38" i="85"/>
  <c r="AC38" i="85"/>
  <c r="AB38" i="85"/>
  <c r="AA38" i="85"/>
  <c r="Z38" i="85"/>
  <c r="X38" i="85"/>
  <c r="W38" i="85"/>
  <c r="V38" i="85"/>
  <c r="DH37" i="85"/>
  <c r="DK37" i="85" s="1"/>
  <c r="DG37" i="85"/>
  <c r="DJ37" i="85" s="1"/>
  <c r="DF37" i="85"/>
  <c r="DI37" i="85" s="1"/>
  <c r="BZ37" i="85"/>
  <c r="BY37" i="85"/>
  <c r="BX37" i="85"/>
  <c r="BW37" i="85"/>
  <c r="BV37" i="85"/>
  <c r="BU37" i="85"/>
  <c r="BT37" i="85"/>
  <c r="BS37" i="85"/>
  <c r="BR37" i="85"/>
  <c r="BP37" i="85"/>
  <c r="AI37" i="85"/>
  <c r="AH37" i="85"/>
  <c r="AG37" i="85"/>
  <c r="AF37" i="85"/>
  <c r="AE37" i="85"/>
  <c r="AD37" i="85"/>
  <c r="AC37" i="85"/>
  <c r="AB37" i="85"/>
  <c r="AA37" i="85"/>
  <c r="Z37" i="85"/>
  <c r="X37" i="85"/>
  <c r="W37" i="85"/>
  <c r="V37" i="85"/>
  <c r="DH36" i="85"/>
  <c r="DK36" i="85" s="1"/>
  <c r="DG36" i="85"/>
  <c r="DJ36" i="85" s="1"/>
  <c r="DF36" i="85"/>
  <c r="DI36" i="85" s="1"/>
  <c r="BZ36" i="85"/>
  <c r="BY36" i="85"/>
  <c r="BX36" i="85"/>
  <c r="BW36" i="85"/>
  <c r="BV36" i="85"/>
  <c r="BU36" i="85"/>
  <c r="BT36" i="85"/>
  <c r="BS36" i="85"/>
  <c r="BR36" i="85"/>
  <c r="BP36" i="85"/>
  <c r="AI36" i="85"/>
  <c r="AH36" i="85"/>
  <c r="AG36" i="85"/>
  <c r="AF36" i="85"/>
  <c r="AE36" i="85"/>
  <c r="AD36" i="85"/>
  <c r="AC36" i="85"/>
  <c r="AB36" i="85"/>
  <c r="AA36" i="85"/>
  <c r="Z36" i="85"/>
  <c r="X36" i="85"/>
  <c r="W36" i="85"/>
  <c r="V36" i="85"/>
  <c r="DH35" i="85"/>
  <c r="DK35" i="85" s="1"/>
  <c r="DG35" i="85"/>
  <c r="DJ35" i="85" s="1"/>
  <c r="DF35" i="85"/>
  <c r="DI35" i="85" s="1"/>
  <c r="BZ35" i="85"/>
  <c r="BY35" i="85"/>
  <c r="BX35" i="85"/>
  <c r="BW35" i="85"/>
  <c r="BV35" i="85"/>
  <c r="BU35" i="85"/>
  <c r="BT35" i="85"/>
  <c r="BS35" i="85"/>
  <c r="BR35" i="85"/>
  <c r="BP35" i="85"/>
  <c r="AI35" i="85"/>
  <c r="AH35" i="85"/>
  <c r="AG35" i="85"/>
  <c r="AF35" i="85"/>
  <c r="AE35" i="85"/>
  <c r="AD35" i="85"/>
  <c r="AC35" i="85"/>
  <c r="AB35" i="85"/>
  <c r="AA35" i="85"/>
  <c r="Z35" i="85"/>
  <c r="X35" i="85"/>
  <c r="W35" i="85"/>
  <c r="V35" i="85"/>
  <c r="DH34" i="85"/>
  <c r="DK34" i="85" s="1"/>
  <c r="DG34" i="85"/>
  <c r="DJ34" i="85" s="1"/>
  <c r="DF34" i="85"/>
  <c r="DI34" i="85" s="1"/>
  <c r="BZ34" i="85"/>
  <c r="BY34" i="85"/>
  <c r="BX34" i="85"/>
  <c r="BW34" i="85"/>
  <c r="BV34" i="85"/>
  <c r="BU34" i="85"/>
  <c r="BT34" i="85"/>
  <c r="BS34" i="85"/>
  <c r="BR34" i="85"/>
  <c r="BP34" i="85"/>
  <c r="AI34" i="85"/>
  <c r="AH34" i="85"/>
  <c r="AG34" i="85"/>
  <c r="AF34" i="85"/>
  <c r="AE34" i="85"/>
  <c r="AD34" i="85"/>
  <c r="AC34" i="85"/>
  <c r="AB34" i="85"/>
  <c r="AA34" i="85"/>
  <c r="Z34" i="85"/>
  <c r="X34" i="85"/>
  <c r="W34" i="85"/>
  <c r="V34" i="85"/>
  <c r="DH33" i="85"/>
  <c r="DK33" i="85" s="1"/>
  <c r="DG33" i="85"/>
  <c r="DJ33" i="85" s="1"/>
  <c r="DF33" i="85"/>
  <c r="DI33" i="85" s="1"/>
  <c r="BZ33" i="85"/>
  <c r="BY33" i="85"/>
  <c r="BT33" i="85"/>
  <c r="BS33" i="85"/>
  <c r="BR33" i="85"/>
  <c r="BP33" i="85"/>
  <c r="AI33" i="85"/>
  <c r="AH33" i="85"/>
  <c r="AC33" i="85"/>
  <c r="AB33" i="85"/>
  <c r="AA33" i="85"/>
  <c r="Z33" i="85"/>
  <c r="X33" i="85"/>
  <c r="W33" i="85"/>
  <c r="V33" i="85"/>
  <c r="DH32" i="85"/>
  <c r="DK32" i="85" s="1"/>
  <c r="DG32" i="85"/>
  <c r="DJ32" i="85" s="1"/>
  <c r="DF32" i="85"/>
  <c r="DI32" i="85" s="1"/>
  <c r="BZ32" i="85"/>
  <c r="BY32" i="85"/>
  <c r="BX32" i="85"/>
  <c r="BW32" i="85"/>
  <c r="BV32" i="85"/>
  <c r="BU32" i="85"/>
  <c r="BT32" i="85"/>
  <c r="BS32" i="85"/>
  <c r="BR32" i="85"/>
  <c r="BP32" i="85"/>
  <c r="AI32" i="85"/>
  <c r="AH32" i="85"/>
  <c r="AG32" i="85"/>
  <c r="AF32" i="85"/>
  <c r="AE32" i="85"/>
  <c r="AD32" i="85"/>
  <c r="AC32" i="85"/>
  <c r="AB32" i="85"/>
  <c r="AA32" i="85"/>
  <c r="Z32" i="85"/>
  <c r="X32" i="85"/>
  <c r="W32" i="85"/>
  <c r="V32" i="85"/>
  <c r="DH31" i="85"/>
  <c r="DK31" i="85" s="1"/>
  <c r="DG31" i="85"/>
  <c r="DJ31" i="85" s="1"/>
  <c r="DF31" i="85"/>
  <c r="DI31" i="85" s="1"/>
  <c r="BZ31" i="85"/>
  <c r="BY31" i="85"/>
  <c r="BX31" i="85"/>
  <c r="BW31" i="85"/>
  <c r="BV31" i="85"/>
  <c r="BU31" i="85"/>
  <c r="BT31" i="85"/>
  <c r="BS31" i="85"/>
  <c r="BR31" i="85"/>
  <c r="BP31" i="85"/>
  <c r="AI31" i="85"/>
  <c r="AH31" i="85"/>
  <c r="AG31" i="85"/>
  <c r="AF31" i="85"/>
  <c r="AE31" i="85"/>
  <c r="AD31" i="85"/>
  <c r="AC31" i="85"/>
  <c r="AB31" i="85"/>
  <c r="AA31" i="85"/>
  <c r="Z31" i="85"/>
  <c r="X31" i="85"/>
  <c r="W31" i="85"/>
  <c r="V31" i="85"/>
  <c r="DH30" i="85"/>
  <c r="DK30" i="85" s="1"/>
  <c r="DG30" i="85"/>
  <c r="DJ30" i="85" s="1"/>
  <c r="DF30" i="85"/>
  <c r="DI30" i="85" s="1"/>
  <c r="BZ30" i="85"/>
  <c r="BY30" i="85"/>
  <c r="BX30" i="85"/>
  <c r="BW30" i="85"/>
  <c r="BV30" i="85"/>
  <c r="BU30" i="85"/>
  <c r="BT30" i="85"/>
  <c r="BS30" i="85"/>
  <c r="BR30" i="85"/>
  <c r="BP30" i="85"/>
  <c r="AI30" i="85"/>
  <c r="AH30" i="85"/>
  <c r="AG30" i="85"/>
  <c r="AF30" i="85"/>
  <c r="AE30" i="85"/>
  <c r="AD30" i="85"/>
  <c r="AC30" i="85"/>
  <c r="AB30" i="85"/>
  <c r="AA30" i="85"/>
  <c r="Z30" i="85"/>
  <c r="X30" i="85"/>
  <c r="W30" i="85"/>
  <c r="V30" i="85"/>
  <c r="DH29" i="85"/>
  <c r="DK29" i="85" s="1"/>
  <c r="DG29" i="85"/>
  <c r="DJ29" i="85" s="1"/>
  <c r="DF29" i="85"/>
  <c r="DI29" i="85" s="1"/>
  <c r="BZ29" i="85"/>
  <c r="BY29" i="85"/>
  <c r="BX29" i="85"/>
  <c r="BW29" i="85"/>
  <c r="BV29" i="85"/>
  <c r="BU29" i="85"/>
  <c r="BT29" i="85"/>
  <c r="BS29" i="85"/>
  <c r="BR29" i="85"/>
  <c r="BP29" i="85"/>
  <c r="AI29" i="85"/>
  <c r="AH29" i="85"/>
  <c r="AG29" i="85"/>
  <c r="AF29" i="85"/>
  <c r="AE29" i="85"/>
  <c r="AD29" i="85"/>
  <c r="AC29" i="85"/>
  <c r="AB29" i="85"/>
  <c r="AA29" i="85"/>
  <c r="Z29" i="85"/>
  <c r="X29" i="85"/>
  <c r="W29" i="85"/>
  <c r="V29" i="85"/>
  <c r="DH28" i="85"/>
  <c r="DK28" i="85" s="1"/>
  <c r="DG28" i="85"/>
  <c r="DJ28" i="85" s="1"/>
  <c r="DF28" i="85"/>
  <c r="DI28" i="85" s="1"/>
  <c r="BZ28" i="85"/>
  <c r="BY28" i="85"/>
  <c r="BX28" i="85"/>
  <c r="BW28" i="85"/>
  <c r="BV28" i="85"/>
  <c r="BU28" i="85"/>
  <c r="BT28" i="85"/>
  <c r="BS28" i="85"/>
  <c r="BR28" i="85"/>
  <c r="BP28" i="85"/>
  <c r="AI28" i="85"/>
  <c r="AH28" i="85"/>
  <c r="AG28" i="85"/>
  <c r="AF28" i="85"/>
  <c r="AE28" i="85"/>
  <c r="AD28" i="85"/>
  <c r="AC28" i="85"/>
  <c r="AB28" i="85"/>
  <c r="AA28" i="85"/>
  <c r="Z28" i="85"/>
  <c r="X28" i="85"/>
  <c r="W28" i="85"/>
  <c r="V28" i="85"/>
  <c r="DH27" i="85"/>
  <c r="DK27" i="85" s="1"/>
  <c r="DG27" i="85"/>
  <c r="DJ27" i="85" s="1"/>
  <c r="DF27" i="85"/>
  <c r="DI27" i="85" s="1"/>
  <c r="BZ27" i="85"/>
  <c r="BY27" i="85"/>
  <c r="BX27" i="85"/>
  <c r="BW27" i="85"/>
  <c r="BV27" i="85"/>
  <c r="BU27" i="85"/>
  <c r="BT27" i="85"/>
  <c r="BS27" i="85"/>
  <c r="BR27" i="85"/>
  <c r="BP27" i="85"/>
  <c r="AI27" i="85"/>
  <c r="AH27" i="85"/>
  <c r="AG27" i="85"/>
  <c r="AF27" i="85"/>
  <c r="AE27" i="85"/>
  <c r="AD27" i="85"/>
  <c r="AC27" i="85"/>
  <c r="AB27" i="85"/>
  <c r="AA27" i="85"/>
  <c r="Z27" i="85"/>
  <c r="X27" i="85"/>
  <c r="W27" i="85"/>
  <c r="V27" i="85"/>
  <c r="DH26" i="85"/>
  <c r="DK26" i="85" s="1"/>
  <c r="DG26" i="85"/>
  <c r="DJ26" i="85" s="1"/>
  <c r="DF26" i="85"/>
  <c r="DI26" i="85" s="1"/>
  <c r="BZ26" i="85"/>
  <c r="BY26" i="85"/>
  <c r="BT26" i="85"/>
  <c r="BS26" i="85"/>
  <c r="BR26" i="85"/>
  <c r="BP26" i="85"/>
  <c r="AI26" i="85"/>
  <c r="AH26" i="85"/>
  <c r="AC26" i="85"/>
  <c r="AB26" i="85"/>
  <c r="AA26" i="85"/>
  <c r="Z26" i="85"/>
  <c r="X26" i="85"/>
  <c r="W26" i="85"/>
  <c r="V26" i="85"/>
  <c r="DH25" i="85"/>
  <c r="DK25" i="85" s="1"/>
  <c r="DG25" i="85"/>
  <c r="DJ25" i="85" s="1"/>
  <c r="DF25" i="85"/>
  <c r="DI25" i="85" s="1"/>
  <c r="BZ25" i="85"/>
  <c r="BY25" i="85"/>
  <c r="BX25" i="85"/>
  <c r="BW25" i="85"/>
  <c r="BV25" i="85"/>
  <c r="BU25" i="85"/>
  <c r="BT25" i="85"/>
  <c r="BS25" i="85"/>
  <c r="BR25" i="85"/>
  <c r="BP25" i="85"/>
  <c r="AI25" i="85"/>
  <c r="AH25" i="85"/>
  <c r="AG25" i="85"/>
  <c r="AF25" i="85"/>
  <c r="AE25" i="85"/>
  <c r="AD25" i="85"/>
  <c r="AC25" i="85"/>
  <c r="AB25" i="85"/>
  <c r="AA25" i="85"/>
  <c r="Z25" i="85"/>
  <c r="X25" i="85"/>
  <c r="W25" i="85"/>
  <c r="V25" i="85"/>
  <c r="DH24" i="85"/>
  <c r="DK24" i="85" s="1"/>
  <c r="DG24" i="85"/>
  <c r="DJ24" i="85" s="1"/>
  <c r="DF24" i="85"/>
  <c r="DI24" i="85" s="1"/>
  <c r="BZ24" i="85"/>
  <c r="BY24" i="85"/>
  <c r="BX24" i="85"/>
  <c r="BW24" i="85"/>
  <c r="BV24" i="85"/>
  <c r="BU24" i="85"/>
  <c r="BT24" i="85"/>
  <c r="BS24" i="85"/>
  <c r="BR24" i="85"/>
  <c r="BP24" i="85"/>
  <c r="AI24" i="85"/>
  <c r="AH24" i="85"/>
  <c r="AG24" i="85"/>
  <c r="AF24" i="85"/>
  <c r="AE24" i="85"/>
  <c r="AD24" i="85"/>
  <c r="AC24" i="85"/>
  <c r="AB24" i="85"/>
  <c r="AA24" i="85"/>
  <c r="Z24" i="85"/>
  <c r="X24" i="85"/>
  <c r="W24" i="85"/>
  <c r="V24" i="85"/>
  <c r="DH23" i="85"/>
  <c r="DK23" i="85" s="1"/>
  <c r="DG23" i="85"/>
  <c r="DJ23" i="85" s="1"/>
  <c r="DF23" i="85"/>
  <c r="DI23" i="85" s="1"/>
  <c r="BZ23" i="85"/>
  <c r="BY23" i="85"/>
  <c r="BX23" i="85"/>
  <c r="BW23" i="85"/>
  <c r="BV23" i="85"/>
  <c r="BU23" i="85"/>
  <c r="BT23" i="85"/>
  <c r="BS23" i="85"/>
  <c r="BR23" i="85"/>
  <c r="BP23" i="85"/>
  <c r="AI23" i="85"/>
  <c r="AH23" i="85"/>
  <c r="AG23" i="85"/>
  <c r="AF23" i="85"/>
  <c r="AE23" i="85"/>
  <c r="AD23" i="85"/>
  <c r="AC23" i="85"/>
  <c r="AB23" i="85"/>
  <c r="AA23" i="85"/>
  <c r="Z23" i="85"/>
  <c r="X23" i="85"/>
  <c r="W23" i="85"/>
  <c r="V23" i="85"/>
  <c r="DH22" i="85"/>
  <c r="DK22" i="85" s="1"/>
  <c r="DG22" i="85"/>
  <c r="DJ22" i="85" s="1"/>
  <c r="DF22" i="85"/>
  <c r="DI22" i="85" s="1"/>
  <c r="BZ22" i="85"/>
  <c r="BY22" i="85"/>
  <c r="BX22" i="85"/>
  <c r="BW22" i="85"/>
  <c r="BV22" i="85"/>
  <c r="BU22" i="85"/>
  <c r="BT22" i="85"/>
  <c r="BS22" i="85"/>
  <c r="BR22" i="85"/>
  <c r="BP22" i="85"/>
  <c r="AI22" i="85"/>
  <c r="AH22" i="85"/>
  <c r="AG22" i="85"/>
  <c r="AF22" i="85"/>
  <c r="AE22" i="85"/>
  <c r="AD22" i="85"/>
  <c r="AC22" i="85"/>
  <c r="AB22" i="85"/>
  <c r="AA22" i="85"/>
  <c r="Z22" i="85"/>
  <c r="X22" i="85"/>
  <c r="W22" i="85"/>
  <c r="V22" i="85"/>
  <c r="DH21" i="85"/>
  <c r="DK21" i="85" s="1"/>
  <c r="DG21" i="85"/>
  <c r="DJ21" i="85" s="1"/>
  <c r="DF21" i="85"/>
  <c r="DI21" i="85" s="1"/>
  <c r="BZ21" i="85"/>
  <c r="BY21" i="85"/>
  <c r="BX21" i="85"/>
  <c r="BW21" i="85"/>
  <c r="BV21" i="85"/>
  <c r="BU21" i="85"/>
  <c r="BT21" i="85"/>
  <c r="BS21" i="85"/>
  <c r="BR21" i="85"/>
  <c r="BP21" i="85"/>
  <c r="AI21" i="85"/>
  <c r="AH21" i="85"/>
  <c r="AG21" i="85"/>
  <c r="AF21" i="85"/>
  <c r="AE21" i="85"/>
  <c r="AD21" i="85"/>
  <c r="AC21" i="85"/>
  <c r="AB21" i="85"/>
  <c r="AA21" i="85"/>
  <c r="Z21" i="85"/>
  <c r="X21" i="85"/>
  <c r="W21" i="85"/>
  <c r="V21" i="85"/>
  <c r="DH20" i="85"/>
  <c r="DK20" i="85" s="1"/>
  <c r="DG20" i="85"/>
  <c r="DJ20" i="85" s="1"/>
  <c r="DF20" i="85"/>
  <c r="DI20" i="85" s="1"/>
  <c r="BZ20" i="85"/>
  <c r="BY20" i="85"/>
  <c r="BX20" i="85"/>
  <c r="BW20" i="85"/>
  <c r="BV20" i="85"/>
  <c r="BU20" i="85"/>
  <c r="BT20" i="85"/>
  <c r="BS20" i="85"/>
  <c r="BR20" i="85"/>
  <c r="BP20" i="85"/>
  <c r="AI20" i="85"/>
  <c r="AH20" i="85"/>
  <c r="AG20" i="85"/>
  <c r="AF20" i="85"/>
  <c r="AE20" i="85"/>
  <c r="AD20" i="85"/>
  <c r="AC20" i="85"/>
  <c r="AB20" i="85"/>
  <c r="AA20" i="85"/>
  <c r="Z20" i="85"/>
  <c r="X20" i="85"/>
  <c r="W20" i="85"/>
  <c r="V20" i="85"/>
  <c r="DH19" i="85"/>
  <c r="DK19" i="85" s="1"/>
  <c r="DG19" i="85"/>
  <c r="DJ19" i="85" s="1"/>
  <c r="DF19" i="85"/>
  <c r="DI19" i="85" s="1"/>
  <c r="BZ19" i="85"/>
  <c r="BY19" i="85"/>
  <c r="BX19" i="85"/>
  <c r="BT19" i="85"/>
  <c r="BS19" i="85"/>
  <c r="BR19" i="85"/>
  <c r="BP19" i="85"/>
  <c r="AI19" i="85"/>
  <c r="AH19" i="85"/>
  <c r="AG19" i="85"/>
  <c r="AC19" i="85"/>
  <c r="AB19" i="85"/>
  <c r="AA19" i="85"/>
  <c r="Z19" i="85"/>
  <c r="X19" i="85"/>
  <c r="W19" i="85"/>
  <c r="V19" i="85"/>
  <c r="DH18" i="85"/>
  <c r="DK18" i="85" s="1"/>
  <c r="DG18" i="85"/>
  <c r="DJ18" i="85" s="1"/>
  <c r="DF18" i="85"/>
  <c r="DI18" i="85" s="1"/>
  <c r="BZ18" i="85"/>
  <c r="BY18" i="85"/>
  <c r="BX18" i="85"/>
  <c r="BW18" i="85"/>
  <c r="BV18" i="85"/>
  <c r="BU18" i="85"/>
  <c r="BT18" i="85"/>
  <c r="BS18" i="85"/>
  <c r="BR18" i="85"/>
  <c r="BP18" i="85"/>
  <c r="AI18" i="85"/>
  <c r="AH18" i="85"/>
  <c r="AG18" i="85"/>
  <c r="AF18" i="85"/>
  <c r="AE18" i="85"/>
  <c r="AD18" i="85"/>
  <c r="AC18" i="85"/>
  <c r="AB18" i="85"/>
  <c r="AA18" i="85"/>
  <c r="Z18" i="85"/>
  <c r="X18" i="85"/>
  <c r="W18" i="85"/>
  <c r="V18" i="85"/>
  <c r="DH17" i="85"/>
  <c r="DK17" i="85" s="1"/>
  <c r="DG17" i="85"/>
  <c r="DJ17" i="85" s="1"/>
  <c r="DF17" i="85"/>
  <c r="DI17" i="85" s="1"/>
  <c r="BZ17" i="85"/>
  <c r="BY17" i="85"/>
  <c r="BX17" i="85"/>
  <c r="BW17" i="85"/>
  <c r="BV17" i="85"/>
  <c r="BU17" i="85"/>
  <c r="BT17" i="85"/>
  <c r="BS17" i="85"/>
  <c r="BR17" i="85"/>
  <c r="BP17" i="85"/>
  <c r="AI17" i="85"/>
  <c r="AH17" i="85"/>
  <c r="AG17" i="85"/>
  <c r="AF17" i="85"/>
  <c r="AE17" i="85"/>
  <c r="AD17" i="85"/>
  <c r="AC17" i="85"/>
  <c r="AB17" i="85"/>
  <c r="AA17" i="85"/>
  <c r="Z17" i="85"/>
  <c r="X17" i="85"/>
  <c r="DH16" i="85"/>
  <c r="DK16" i="85" s="1"/>
  <c r="DG16" i="85"/>
  <c r="DJ16" i="85" s="1"/>
  <c r="DF16" i="85"/>
  <c r="DI16" i="85" s="1"/>
  <c r="BZ16" i="85"/>
  <c r="BY16" i="85"/>
  <c r="BX16" i="85"/>
  <c r="BW16" i="85"/>
  <c r="BV16" i="85"/>
  <c r="BU16" i="85"/>
  <c r="BT16" i="85"/>
  <c r="BS16" i="85"/>
  <c r="BR16" i="85"/>
  <c r="BP16" i="85"/>
  <c r="AI16" i="85"/>
  <c r="AH16" i="85"/>
  <c r="AG16" i="85"/>
  <c r="AF16" i="85"/>
  <c r="AE16" i="85"/>
  <c r="AD16" i="85"/>
  <c r="AC16" i="85"/>
  <c r="AB16" i="85"/>
  <c r="AA16" i="85"/>
  <c r="Z16" i="85"/>
  <c r="X16" i="85"/>
  <c r="W16" i="85"/>
  <c r="V16" i="85"/>
  <c r="DH15" i="85"/>
  <c r="DK15" i="85" s="1"/>
  <c r="DG15" i="85"/>
  <c r="DJ15" i="85" s="1"/>
  <c r="DF15" i="85"/>
  <c r="DI15" i="85" s="1"/>
  <c r="BZ15" i="85"/>
  <c r="BY15" i="85"/>
  <c r="BX15" i="85"/>
  <c r="BW15" i="85"/>
  <c r="BV15" i="85"/>
  <c r="BU15" i="85"/>
  <c r="BT15" i="85"/>
  <c r="BS15" i="85"/>
  <c r="BR15" i="85"/>
  <c r="BP15" i="85"/>
  <c r="AI15" i="85"/>
  <c r="AH15" i="85"/>
  <c r="AG15" i="85"/>
  <c r="AF15" i="85"/>
  <c r="AE15" i="85"/>
  <c r="AD15" i="85"/>
  <c r="AC15" i="85"/>
  <c r="AB15" i="85"/>
  <c r="AA15" i="85"/>
  <c r="Z15" i="85"/>
  <c r="X15" i="85"/>
  <c r="W15" i="85"/>
  <c r="V15" i="85"/>
  <c r="DH14" i="85"/>
  <c r="DK14" i="85" s="1"/>
  <c r="DG14" i="85"/>
  <c r="DJ14" i="85" s="1"/>
  <c r="DF14" i="85"/>
  <c r="DI14" i="85" s="1"/>
  <c r="BZ14" i="85"/>
  <c r="BY14" i="85"/>
  <c r="BX14" i="85"/>
  <c r="BW14" i="85"/>
  <c r="BV14" i="85"/>
  <c r="BU14" i="85"/>
  <c r="BT14" i="85"/>
  <c r="BS14" i="85"/>
  <c r="BR14" i="85"/>
  <c r="BP14" i="85"/>
  <c r="AI14" i="85"/>
  <c r="AH14" i="85"/>
  <c r="AG14" i="85"/>
  <c r="AF14" i="85"/>
  <c r="AE14" i="85"/>
  <c r="AD14" i="85"/>
  <c r="AC14" i="85"/>
  <c r="AB14" i="85"/>
  <c r="AA14" i="85"/>
  <c r="Z14" i="85"/>
  <c r="X14" i="85"/>
  <c r="W14" i="85"/>
  <c r="V14" i="85"/>
  <c r="DH13" i="85"/>
  <c r="DK13" i="85" s="1"/>
  <c r="DG13" i="85"/>
  <c r="DJ13" i="85" s="1"/>
  <c r="DF13" i="85"/>
  <c r="DI13" i="85" s="1"/>
  <c r="BZ13" i="85"/>
  <c r="BY13" i="85"/>
  <c r="BX13" i="85"/>
  <c r="BW13" i="85"/>
  <c r="BV13" i="85"/>
  <c r="BU13" i="85"/>
  <c r="BT13" i="85"/>
  <c r="BS13" i="85"/>
  <c r="BR13" i="85"/>
  <c r="BP13" i="85"/>
  <c r="AI13" i="85"/>
  <c r="AH13" i="85"/>
  <c r="AG13" i="85"/>
  <c r="AF13" i="85"/>
  <c r="AE13" i="85"/>
  <c r="AD13" i="85"/>
  <c r="AC13" i="85"/>
  <c r="AB13" i="85"/>
  <c r="AA13" i="85"/>
  <c r="Z13" i="85"/>
  <c r="X13" i="85"/>
  <c r="W13" i="85"/>
  <c r="V13" i="85"/>
  <c r="DH12" i="85"/>
  <c r="DK12" i="85" s="1"/>
  <c r="DG12" i="85"/>
  <c r="DJ12" i="85" s="1"/>
  <c r="DF12" i="85"/>
  <c r="DI12" i="85" s="1"/>
  <c r="BZ12" i="85"/>
  <c r="BY12" i="85"/>
  <c r="BW12" i="85"/>
  <c r="BT12" i="85"/>
  <c r="BS12" i="85"/>
  <c r="BR12" i="85"/>
  <c r="BP12" i="85"/>
  <c r="AI12" i="85"/>
  <c r="AH12" i="85"/>
  <c r="AF12" i="85"/>
  <c r="AC12" i="85"/>
  <c r="AB12" i="85"/>
  <c r="AA12" i="85"/>
  <c r="Z12" i="85"/>
  <c r="X12" i="85"/>
  <c r="W12" i="85"/>
  <c r="V12" i="85"/>
  <c r="DH11" i="85"/>
  <c r="DK11" i="85" s="1"/>
  <c r="DG11" i="85"/>
  <c r="DJ11" i="85" s="1"/>
  <c r="DF11" i="85"/>
  <c r="DI11" i="85" s="1"/>
  <c r="BZ11" i="85"/>
  <c r="BY11" i="85"/>
  <c r="BX11" i="85"/>
  <c r="BW11" i="85"/>
  <c r="BV11" i="85"/>
  <c r="BU11" i="85"/>
  <c r="BT11" i="85"/>
  <c r="BS11" i="85"/>
  <c r="BR11" i="85"/>
  <c r="BP11" i="85"/>
  <c r="AI11" i="85"/>
  <c r="AH11" i="85"/>
  <c r="AG11" i="85"/>
  <c r="AF11" i="85"/>
  <c r="AE11" i="85"/>
  <c r="AD11" i="85"/>
  <c r="AC11" i="85"/>
  <c r="AB11" i="85"/>
  <c r="AA11" i="85"/>
  <c r="Z11" i="85"/>
  <c r="X11" i="85"/>
  <c r="W11" i="85"/>
  <c r="V11" i="85"/>
  <c r="DH10" i="85"/>
  <c r="DK10" i="85" s="1"/>
  <c r="DG10" i="85"/>
  <c r="DJ10" i="85" s="1"/>
  <c r="DF10" i="85"/>
  <c r="DI10" i="85" s="1"/>
  <c r="BZ10" i="85"/>
  <c r="BY10" i="85"/>
  <c r="BX10" i="85"/>
  <c r="BW10" i="85"/>
  <c r="BV10" i="85"/>
  <c r="BU10" i="85"/>
  <c r="BT10" i="85"/>
  <c r="BS10" i="85"/>
  <c r="BR10" i="85"/>
  <c r="BP10" i="85"/>
  <c r="AI10" i="85"/>
  <c r="AH10" i="85"/>
  <c r="AG10" i="85"/>
  <c r="AF10" i="85"/>
  <c r="AE10" i="85"/>
  <c r="AD10" i="85"/>
  <c r="AC10" i="85"/>
  <c r="AB10" i="85"/>
  <c r="AA10" i="85"/>
  <c r="Z10" i="85"/>
  <c r="X10" i="85"/>
  <c r="W10" i="85"/>
  <c r="V10" i="85"/>
  <c r="A10" i="85"/>
  <c r="A6" i="85"/>
  <c r="A1" i="85"/>
  <c r="AW80" i="84"/>
  <c r="CN80" i="84" s="1"/>
  <c r="AW79" i="84"/>
  <c r="CN79" i="84" s="1"/>
  <c r="AW78" i="84"/>
  <c r="CN78" i="84" s="1"/>
  <c r="AW77" i="84"/>
  <c r="CN77" i="84" s="1"/>
  <c r="A52" i="84"/>
  <c r="A48" i="84"/>
  <c r="A47" i="84"/>
  <c r="A46" i="84"/>
  <c r="A45" i="84"/>
  <c r="A43" i="84"/>
  <c r="DK41" i="84"/>
  <c r="DJ41" i="84"/>
  <c r="U41" i="84"/>
  <c r="T41" i="84"/>
  <c r="DH40" i="84"/>
  <c r="DK40" i="84" s="1"/>
  <c r="DG40" i="84"/>
  <c r="DJ40" i="84" s="1"/>
  <c r="DF40" i="84"/>
  <c r="DI40" i="84" s="1"/>
  <c r="BZ40" i="84"/>
  <c r="BY40" i="84"/>
  <c r="BX40" i="84"/>
  <c r="BW40" i="84"/>
  <c r="BV40" i="84"/>
  <c r="BU40" i="84"/>
  <c r="BT40" i="84"/>
  <c r="BS40" i="84"/>
  <c r="BR40" i="84"/>
  <c r="BP40" i="84"/>
  <c r="AI40" i="84"/>
  <c r="AH40" i="84"/>
  <c r="AG40" i="84"/>
  <c r="AF40" i="84"/>
  <c r="AE40" i="84"/>
  <c r="AD40" i="84"/>
  <c r="AC40" i="84"/>
  <c r="AB40" i="84"/>
  <c r="AA40" i="84"/>
  <c r="Z40" i="84"/>
  <c r="X40" i="84"/>
  <c r="W40" i="84"/>
  <c r="V40" i="84"/>
  <c r="DH39" i="84"/>
  <c r="DK39" i="84" s="1"/>
  <c r="DG39" i="84"/>
  <c r="DJ39" i="84" s="1"/>
  <c r="DF39" i="84"/>
  <c r="DI39" i="84" s="1"/>
  <c r="BZ39" i="84"/>
  <c r="BY39" i="84"/>
  <c r="BX39" i="84"/>
  <c r="BW39" i="84"/>
  <c r="BV39" i="84"/>
  <c r="BU39" i="84"/>
  <c r="BT39" i="84"/>
  <c r="BS39" i="84"/>
  <c r="BR39" i="84"/>
  <c r="BP39" i="84"/>
  <c r="AI39" i="84"/>
  <c r="AH39" i="84"/>
  <c r="AG39" i="84"/>
  <c r="AF39" i="84"/>
  <c r="AE39" i="84"/>
  <c r="AD39" i="84"/>
  <c r="AC39" i="84"/>
  <c r="AB39" i="84"/>
  <c r="AA39" i="84"/>
  <c r="Z39" i="84"/>
  <c r="X39" i="84"/>
  <c r="W39" i="84"/>
  <c r="V39" i="84"/>
  <c r="DH38" i="84"/>
  <c r="DK38" i="84" s="1"/>
  <c r="DG38" i="84"/>
  <c r="DJ38" i="84" s="1"/>
  <c r="DF38" i="84"/>
  <c r="DI38" i="84" s="1"/>
  <c r="BZ38" i="84"/>
  <c r="BY38" i="84"/>
  <c r="BX38" i="84"/>
  <c r="BW38" i="84"/>
  <c r="BV38" i="84"/>
  <c r="BU38" i="84"/>
  <c r="BT38" i="84"/>
  <c r="BS38" i="84"/>
  <c r="BR38" i="84"/>
  <c r="BP38" i="84"/>
  <c r="AI38" i="84"/>
  <c r="AH38" i="84"/>
  <c r="AG38" i="84"/>
  <c r="AF38" i="84"/>
  <c r="AE38" i="84"/>
  <c r="AD38" i="84"/>
  <c r="AC38" i="84"/>
  <c r="AB38" i="84"/>
  <c r="AA38" i="84"/>
  <c r="Z38" i="84"/>
  <c r="X38" i="84"/>
  <c r="W38" i="84"/>
  <c r="V38" i="84"/>
  <c r="DH37" i="84"/>
  <c r="DK37" i="84" s="1"/>
  <c r="DG37" i="84"/>
  <c r="DJ37" i="84" s="1"/>
  <c r="DF37" i="84"/>
  <c r="DI37" i="84" s="1"/>
  <c r="BZ37" i="84"/>
  <c r="BY37" i="84"/>
  <c r="BX37" i="84"/>
  <c r="BW37" i="84"/>
  <c r="BV37" i="84"/>
  <c r="BU37" i="84"/>
  <c r="BT37" i="84"/>
  <c r="BS37" i="84"/>
  <c r="BR37" i="84"/>
  <c r="BP37" i="84"/>
  <c r="AI37" i="84"/>
  <c r="AH37" i="84"/>
  <c r="AG37" i="84"/>
  <c r="AF37" i="84"/>
  <c r="AE37" i="84"/>
  <c r="AD37" i="84"/>
  <c r="AC37" i="84"/>
  <c r="AB37" i="84"/>
  <c r="AA37" i="84"/>
  <c r="Z37" i="84"/>
  <c r="X37" i="84"/>
  <c r="W37" i="84"/>
  <c r="V37" i="84"/>
  <c r="DH36" i="84"/>
  <c r="DK36" i="84" s="1"/>
  <c r="DG36" i="84"/>
  <c r="DJ36" i="84" s="1"/>
  <c r="DF36" i="84"/>
  <c r="DI36" i="84" s="1"/>
  <c r="BZ36" i="84"/>
  <c r="BY36" i="84"/>
  <c r="BT36" i="84"/>
  <c r="BS36" i="84"/>
  <c r="BR36" i="84"/>
  <c r="BP36" i="84"/>
  <c r="AI36" i="84"/>
  <c r="AH36" i="84"/>
  <c r="AC36" i="84"/>
  <c r="AB36" i="84"/>
  <c r="AA36" i="84"/>
  <c r="Z36" i="84"/>
  <c r="X36" i="84"/>
  <c r="W36" i="84"/>
  <c r="V36" i="84"/>
  <c r="DH35" i="84"/>
  <c r="DK35" i="84" s="1"/>
  <c r="DG35" i="84"/>
  <c r="DJ35" i="84" s="1"/>
  <c r="DF35" i="84"/>
  <c r="DI35" i="84" s="1"/>
  <c r="BZ35" i="84"/>
  <c r="BY35" i="84"/>
  <c r="BX35" i="84"/>
  <c r="BW35" i="84"/>
  <c r="BV35" i="84"/>
  <c r="BU35" i="84"/>
  <c r="BT35" i="84"/>
  <c r="BS35" i="84"/>
  <c r="BR35" i="84"/>
  <c r="BP35" i="84"/>
  <c r="AI35" i="84"/>
  <c r="AH35" i="84"/>
  <c r="AG35" i="84"/>
  <c r="AF35" i="84"/>
  <c r="AE35" i="84"/>
  <c r="AD35" i="84"/>
  <c r="AC35" i="84"/>
  <c r="AB35" i="84"/>
  <c r="AA35" i="84"/>
  <c r="Z35" i="84"/>
  <c r="X35" i="84"/>
  <c r="W35" i="84"/>
  <c r="V35" i="84"/>
  <c r="DH34" i="84"/>
  <c r="DK34" i="84" s="1"/>
  <c r="DG34" i="84"/>
  <c r="DJ34" i="84" s="1"/>
  <c r="DF34" i="84"/>
  <c r="DI34" i="84" s="1"/>
  <c r="BZ34" i="84"/>
  <c r="BY34" i="84"/>
  <c r="BX34" i="84"/>
  <c r="BW34" i="84"/>
  <c r="BV34" i="84"/>
  <c r="BU34" i="84"/>
  <c r="BT34" i="84"/>
  <c r="BS34" i="84"/>
  <c r="BR34" i="84"/>
  <c r="BP34" i="84"/>
  <c r="AI34" i="84"/>
  <c r="AH34" i="84"/>
  <c r="AG34" i="84"/>
  <c r="AF34" i="84"/>
  <c r="AE34" i="84"/>
  <c r="AD34" i="84"/>
  <c r="AC34" i="84"/>
  <c r="AB34" i="84"/>
  <c r="AA34" i="84"/>
  <c r="Z34" i="84"/>
  <c r="X34" i="84"/>
  <c r="W34" i="84"/>
  <c r="V34" i="84"/>
  <c r="DH33" i="84"/>
  <c r="DK33" i="84" s="1"/>
  <c r="DG33" i="84"/>
  <c r="DJ33" i="84" s="1"/>
  <c r="DF33" i="84"/>
  <c r="DI33" i="84" s="1"/>
  <c r="BZ33" i="84"/>
  <c r="BY33" i="84"/>
  <c r="BX33" i="84"/>
  <c r="BW33" i="84"/>
  <c r="BV33" i="84"/>
  <c r="BU33" i="84"/>
  <c r="BT33" i="84"/>
  <c r="BS33" i="84"/>
  <c r="BR33" i="84"/>
  <c r="BP33" i="84"/>
  <c r="AI33" i="84"/>
  <c r="AH33" i="84"/>
  <c r="AG33" i="84"/>
  <c r="AF33" i="84"/>
  <c r="AE33" i="84"/>
  <c r="AD33" i="84"/>
  <c r="AC33" i="84"/>
  <c r="AB33" i="84"/>
  <c r="AA33" i="84"/>
  <c r="Z33" i="84"/>
  <c r="X33" i="84"/>
  <c r="W33" i="84"/>
  <c r="V33" i="84"/>
  <c r="DH32" i="84"/>
  <c r="DK32" i="84" s="1"/>
  <c r="DG32" i="84"/>
  <c r="DJ32" i="84" s="1"/>
  <c r="DF32" i="84"/>
  <c r="DI32" i="84" s="1"/>
  <c r="BZ32" i="84"/>
  <c r="BY32" i="84"/>
  <c r="BX32" i="84"/>
  <c r="BW32" i="84"/>
  <c r="BV32" i="84"/>
  <c r="BU32" i="84"/>
  <c r="BT32" i="84"/>
  <c r="BS32" i="84"/>
  <c r="BR32" i="84"/>
  <c r="BP32" i="84"/>
  <c r="AI32" i="84"/>
  <c r="AH32" i="84"/>
  <c r="AG32" i="84"/>
  <c r="AF32" i="84"/>
  <c r="AE32" i="84"/>
  <c r="AD32" i="84"/>
  <c r="AC32" i="84"/>
  <c r="AB32" i="84"/>
  <c r="AA32" i="84"/>
  <c r="Z32" i="84"/>
  <c r="X32" i="84"/>
  <c r="W32" i="84"/>
  <c r="V32" i="84"/>
  <c r="DH31" i="84"/>
  <c r="DK31" i="84" s="1"/>
  <c r="DG31" i="84"/>
  <c r="DJ31" i="84" s="1"/>
  <c r="DF31" i="84"/>
  <c r="DI31" i="84" s="1"/>
  <c r="BZ31" i="84"/>
  <c r="BY31" i="84"/>
  <c r="BX31" i="84"/>
  <c r="BW31" i="84"/>
  <c r="BV31" i="84"/>
  <c r="BU31" i="84"/>
  <c r="BT31" i="84"/>
  <c r="BS31" i="84"/>
  <c r="BR31" i="84"/>
  <c r="BP31" i="84"/>
  <c r="AI31" i="84"/>
  <c r="AH31" i="84"/>
  <c r="AG31" i="84"/>
  <c r="AF31" i="84"/>
  <c r="AE31" i="84"/>
  <c r="AD31" i="84"/>
  <c r="AC31" i="84"/>
  <c r="AB31" i="84"/>
  <c r="AA31" i="84"/>
  <c r="Z31" i="84"/>
  <c r="X31" i="84"/>
  <c r="W31" i="84"/>
  <c r="V31" i="84"/>
  <c r="DH30" i="84"/>
  <c r="DK30" i="84" s="1"/>
  <c r="DG30" i="84"/>
  <c r="DJ30" i="84" s="1"/>
  <c r="DF30" i="84"/>
  <c r="DI30" i="84" s="1"/>
  <c r="BZ30" i="84"/>
  <c r="BY30" i="84"/>
  <c r="BX30" i="84"/>
  <c r="BW30" i="84"/>
  <c r="BV30" i="84"/>
  <c r="BU30" i="84"/>
  <c r="BT30" i="84"/>
  <c r="BS30" i="84"/>
  <c r="BR30" i="84"/>
  <c r="BP30" i="84"/>
  <c r="AI30" i="84"/>
  <c r="AH30" i="84"/>
  <c r="AG30" i="84"/>
  <c r="AF30" i="84"/>
  <c r="AE30" i="84"/>
  <c r="AD30" i="84"/>
  <c r="AC30" i="84"/>
  <c r="AB30" i="84"/>
  <c r="AA30" i="84"/>
  <c r="Z30" i="84"/>
  <c r="X30" i="84"/>
  <c r="W30" i="84"/>
  <c r="V30" i="84"/>
  <c r="DH29" i="84"/>
  <c r="DK29" i="84" s="1"/>
  <c r="DG29" i="84"/>
  <c r="DJ29" i="84" s="1"/>
  <c r="DF29" i="84"/>
  <c r="DI29" i="84" s="1"/>
  <c r="BZ29" i="84"/>
  <c r="BY29" i="84"/>
  <c r="BX29" i="84"/>
  <c r="BW29" i="84"/>
  <c r="BV29" i="84"/>
  <c r="BU29" i="84"/>
  <c r="BT29" i="84"/>
  <c r="BS29" i="84"/>
  <c r="BR29" i="84"/>
  <c r="BP29" i="84"/>
  <c r="AI29" i="84"/>
  <c r="AH29" i="84"/>
  <c r="AG29" i="84"/>
  <c r="AF29" i="84"/>
  <c r="AE29" i="84"/>
  <c r="AD29" i="84"/>
  <c r="AC29" i="84"/>
  <c r="AB29" i="84"/>
  <c r="AA29" i="84"/>
  <c r="Z29" i="84"/>
  <c r="X29" i="84"/>
  <c r="W29" i="84"/>
  <c r="V29" i="84"/>
  <c r="DH28" i="84"/>
  <c r="DK28" i="84" s="1"/>
  <c r="DG28" i="84"/>
  <c r="DJ28" i="84" s="1"/>
  <c r="DF28" i="84"/>
  <c r="DI28" i="84" s="1"/>
  <c r="BZ28" i="84"/>
  <c r="BY28" i="84"/>
  <c r="BX28" i="84"/>
  <c r="BW28" i="84"/>
  <c r="BV28" i="84"/>
  <c r="BU28" i="84"/>
  <c r="BT28" i="84"/>
  <c r="BS28" i="84"/>
  <c r="BR28" i="84"/>
  <c r="BP28" i="84"/>
  <c r="AI28" i="84"/>
  <c r="AH28" i="84"/>
  <c r="AG28" i="84"/>
  <c r="AF28" i="84"/>
  <c r="AE28" i="84"/>
  <c r="AD28" i="84"/>
  <c r="AC28" i="84"/>
  <c r="AB28" i="84"/>
  <c r="AA28" i="84"/>
  <c r="Z28" i="84"/>
  <c r="X28" i="84"/>
  <c r="W28" i="84"/>
  <c r="V28" i="84"/>
  <c r="DH27" i="84"/>
  <c r="DK27" i="84" s="1"/>
  <c r="DG27" i="84"/>
  <c r="DJ27" i="84" s="1"/>
  <c r="DF27" i="84"/>
  <c r="DI27" i="84" s="1"/>
  <c r="BZ27" i="84"/>
  <c r="BY27" i="84"/>
  <c r="BX27" i="84"/>
  <c r="BW27" i="84"/>
  <c r="BV27" i="84"/>
  <c r="BU27" i="84"/>
  <c r="BT27" i="84"/>
  <c r="BS27" i="84"/>
  <c r="BR27" i="84"/>
  <c r="BP27" i="84"/>
  <c r="AI27" i="84"/>
  <c r="AH27" i="84"/>
  <c r="AG27" i="84"/>
  <c r="AF27" i="84"/>
  <c r="AE27" i="84"/>
  <c r="AD27" i="84"/>
  <c r="AC27" i="84"/>
  <c r="AB27" i="84"/>
  <c r="AA27" i="84"/>
  <c r="Z27" i="84"/>
  <c r="X27" i="84"/>
  <c r="W27" i="84"/>
  <c r="V27" i="84"/>
  <c r="DH26" i="84"/>
  <c r="DK26" i="84" s="1"/>
  <c r="DG26" i="84"/>
  <c r="DJ26" i="84" s="1"/>
  <c r="DF26" i="84"/>
  <c r="DI26" i="84" s="1"/>
  <c r="BZ26" i="84"/>
  <c r="BY26" i="84"/>
  <c r="BX26" i="84"/>
  <c r="BW26" i="84"/>
  <c r="BV26" i="84"/>
  <c r="BU26" i="84"/>
  <c r="BT26" i="84"/>
  <c r="BS26" i="84"/>
  <c r="BR26" i="84"/>
  <c r="BP26" i="84"/>
  <c r="AI26" i="84"/>
  <c r="AH26" i="84"/>
  <c r="AG26" i="84"/>
  <c r="AF26" i="84"/>
  <c r="AE26" i="84"/>
  <c r="AD26" i="84"/>
  <c r="AC26" i="84"/>
  <c r="AB26" i="84"/>
  <c r="AA26" i="84"/>
  <c r="Z26" i="84"/>
  <c r="X26" i="84"/>
  <c r="W26" i="84"/>
  <c r="V26" i="84"/>
  <c r="DH25" i="84"/>
  <c r="DK25" i="84" s="1"/>
  <c r="DG25" i="84"/>
  <c r="DJ25" i="84" s="1"/>
  <c r="DF25" i="84"/>
  <c r="DI25" i="84" s="1"/>
  <c r="BZ25" i="84"/>
  <c r="BY25" i="84"/>
  <c r="BX25" i="84"/>
  <c r="BW25" i="84"/>
  <c r="BV25" i="84"/>
  <c r="BU25" i="84"/>
  <c r="BT25" i="84"/>
  <c r="BS25" i="84"/>
  <c r="BR25" i="84"/>
  <c r="BP25" i="84"/>
  <c r="AI25" i="84"/>
  <c r="AH25" i="84"/>
  <c r="AG25" i="84"/>
  <c r="AF25" i="84"/>
  <c r="AE25" i="84"/>
  <c r="AD25" i="84"/>
  <c r="AC25" i="84"/>
  <c r="AB25" i="84"/>
  <c r="AA25" i="84"/>
  <c r="Z25" i="84"/>
  <c r="X25" i="84"/>
  <c r="W25" i="84"/>
  <c r="V25" i="84"/>
  <c r="DH24" i="84"/>
  <c r="DK24" i="84" s="1"/>
  <c r="DG24" i="84"/>
  <c r="DJ24" i="84" s="1"/>
  <c r="DF24" i="84"/>
  <c r="DI24" i="84" s="1"/>
  <c r="BZ24" i="84"/>
  <c r="BY24" i="84"/>
  <c r="BX24" i="84"/>
  <c r="BW24" i="84"/>
  <c r="BV24" i="84"/>
  <c r="BU24" i="84"/>
  <c r="BT24" i="84"/>
  <c r="BS24" i="84"/>
  <c r="BR24" i="84"/>
  <c r="BP24" i="84"/>
  <c r="AI24" i="84"/>
  <c r="AH24" i="84"/>
  <c r="AG24" i="84"/>
  <c r="AF24" i="84"/>
  <c r="AE24" i="84"/>
  <c r="AD24" i="84"/>
  <c r="AC24" i="84"/>
  <c r="AB24" i="84"/>
  <c r="AA24" i="84"/>
  <c r="Z24" i="84"/>
  <c r="X24" i="84"/>
  <c r="W24" i="84"/>
  <c r="V24" i="84"/>
  <c r="DH23" i="84"/>
  <c r="DK23" i="84" s="1"/>
  <c r="DG23" i="84"/>
  <c r="DJ23" i="84" s="1"/>
  <c r="DF23" i="84"/>
  <c r="DI23" i="84" s="1"/>
  <c r="BZ23" i="84"/>
  <c r="BY23" i="84"/>
  <c r="BX23" i="84"/>
  <c r="BW23" i="84"/>
  <c r="BV23" i="84"/>
  <c r="BU23" i="84"/>
  <c r="BT23" i="84"/>
  <c r="BS23" i="84"/>
  <c r="BR23" i="84"/>
  <c r="BP23" i="84"/>
  <c r="AI23" i="84"/>
  <c r="AH23" i="84"/>
  <c r="AG23" i="84"/>
  <c r="AF23" i="84"/>
  <c r="AE23" i="84"/>
  <c r="AD23" i="84"/>
  <c r="AC23" i="84"/>
  <c r="AB23" i="84"/>
  <c r="AA23" i="84"/>
  <c r="Z23" i="84"/>
  <c r="X23" i="84"/>
  <c r="W23" i="84"/>
  <c r="V23" i="84"/>
  <c r="DH22" i="84"/>
  <c r="DK22" i="84" s="1"/>
  <c r="DG22" i="84"/>
  <c r="DJ22" i="84" s="1"/>
  <c r="DF22" i="84"/>
  <c r="DI22" i="84" s="1"/>
  <c r="BZ22" i="84"/>
  <c r="BY22" i="84"/>
  <c r="BX22" i="84"/>
  <c r="BT22" i="84"/>
  <c r="BS22" i="84"/>
  <c r="BR22" i="84"/>
  <c r="BP22" i="84"/>
  <c r="AI22" i="84"/>
  <c r="AH22" i="84"/>
  <c r="AG22" i="84"/>
  <c r="AC22" i="84"/>
  <c r="AB22" i="84"/>
  <c r="AA22" i="84"/>
  <c r="Z22" i="84"/>
  <c r="X22" i="84"/>
  <c r="W22" i="84"/>
  <c r="V22" i="84"/>
  <c r="DH21" i="84"/>
  <c r="DK21" i="84" s="1"/>
  <c r="DG21" i="84"/>
  <c r="DJ21" i="84" s="1"/>
  <c r="DF21" i="84"/>
  <c r="DI21" i="84" s="1"/>
  <c r="BZ21" i="84"/>
  <c r="BY21" i="84"/>
  <c r="BX21" i="84"/>
  <c r="BW21" i="84"/>
  <c r="BV21" i="84"/>
  <c r="BU21" i="84"/>
  <c r="BT21" i="84"/>
  <c r="BS21" i="84"/>
  <c r="BR21" i="84"/>
  <c r="BP21" i="84"/>
  <c r="AI21" i="84"/>
  <c r="AH21" i="84"/>
  <c r="AG21" i="84"/>
  <c r="AF21" i="84"/>
  <c r="AE21" i="84"/>
  <c r="AD21" i="84"/>
  <c r="AC21" i="84"/>
  <c r="AB21" i="84"/>
  <c r="AA21" i="84"/>
  <c r="Z21" i="84"/>
  <c r="X21" i="84"/>
  <c r="W21" i="84"/>
  <c r="V21" i="84"/>
  <c r="DH20" i="84"/>
  <c r="DK20" i="84" s="1"/>
  <c r="DG20" i="84"/>
  <c r="DJ20" i="84" s="1"/>
  <c r="DF20" i="84"/>
  <c r="DI20" i="84" s="1"/>
  <c r="BZ20" i="84"/>
  <c r="BY20" i="84"/>
  <c r="BX20" i="84"/>
  <c r="BW20" i="84"/>
  <c r="BV20" i="84"/>
  <c r="BU20" i="84"/>
  <c r="BT20" i="84"/>
  <c r="BS20" i="84"/>
  <c r="BR20" i="84"/>
  <c r="BP20" i="84"/>
  <c r="AI20" i="84"/>
  <c r="AH20" i="84"/>
  <c r="AG20" i="84"/>
  <c r="AF20" i="84"/>
  <c r="AE20" i="84"/>
  <c r="AD20" i="84"/>
  <c r="AC20" i="84"/>
  <c r="AB20" i="84"/>
  <c r="AA20" i="84"/>
  <c r="Z20" i="84"/>
  <c r="X20" i="84"/>
  <c r="W20" i="84"/>
  <c r="V20" i="84"/>
  <c r="DH19" i="84"/>
  <c r="DK19" i="84" s="1"/>
  <c r="DG19" i="84"/>
  <c r="DJ19" i="84" s="1"/>
  <c r="DF19" i="84"/>
  <c r="DI19" i="84" s="1"/>
  <c r="BZ19" i="84"/>
  <c r="BY19" i="84"/>
  <c r="BX19" i="84"/>
  <c r="BW19" i="84"/>
  <c r="BV19" i="84"/>
  <c r="BU19" i="84"/>
  <c r="BT19" i="84"/>
  <c r="BS19" i="84"/>
  <c r="BR19" i="84"/>
  <c r="BP19" i="84"/>
  <c r="AI19" i="84"/>
  <c r="AH19" i="84"/>
  <c r="AG19" i="84"/>
  <c r="AF19" i="84"/>
  <c r="AE19" i="84"/>
  <c r="AD19" i="84"/>
  <c r="AC19" i="84"/>
  <c r="AB19" i="84"/>
  <c r="AA19" i="84"/>
  <c r="Z19" i="84"/>
  <c r="X19" i="84"/>
  <c r="W19" i="84"/>
  <c r="V19" i="84"/>
  <c r="DH18" i="84"/>
  <c r="DK18" i="84" s="1"/>
  <c r="DG18" i="84"/>
  <c r="DJ18" i="84" s="1"/>
  <c r="DF18" i="84"/>
  <c r="DI18" i="84" s="1"/>
  <c r="BZ18" i="84"/>
  <c r="BY18" i="84"/>
  <c r="BX18" i="84"/>
  <c r="BW18" i="84"/>
  <c r="BV18" i="84"/>
  <c r="BU18" i="84"/>
  <c r="BT18" i="84"/>
  <c r="BS18" i="84"/>
  <c r="BR18" i="84"/>
  <c r="BP18" i="84"/>
  <c r="AI18" i="84"/>
  <c r="AH18" i="84"/>
  <c r="AG18" i="84"/>
  <c r="AF18" i="84"/>
  <c r="AE18" i="84"/>
  <c r="AD18" i="84"/>
  <c r="AC18" i="84"/>
  <c r="AB18" i="84"/>
  <c r="AA18" i="84"/>
  <c r="Z18" i="84"/>
  <c r="X18" i="84"/>
  <c r="W18" i="84"/>
  <c r="V18" i="84"/>
  <c r="DH17" i="84"/>
  <c r="DK17" i="84" s="1"/>
  <c r="DG17" i="84"/>
  <c r="DJ17" i="84" s="1"/>
  <c r="DF17" i="84"/>
  <c r="DI17" i="84" s="1"/>
  <c r="BZ17" i="84"/>
  <c r="BY17" i="84"/>
  <c r="BX17" i="84"/>
  <c r="BW17" i="84"/>
  <c r="BV17" i="84"/>
  <c r="BU17" i="84"/>
  <c r="BT17" i="84"/>
  <c r="BS17" i="84"/>
  <c r="BR17" i="84"/>
  <c r="BP17" i="84"/>
  <c r="AI17" i="84"/>
  <c r="AH17" i="84"/>
  <c r="AG17" i="84"/>
  <c r="AF17" i="84"/>
  <c r="AE17" i="84"/>
  <c r="AD17" i="84"/>
  <c r="AC17" i="84"/>
  <c r="AB17" i="84"/>
  <c r="AA17" i="84"/>
  <c r="Z17" i="84"/>
  <c r="X17" i="84"/>
  <c r="DH16" i="84"/>
  <c r="DK16" i="84" s="1"/>
  <c r="DG16" i="84"/>
  <c r="DJ16" i="84" s="1"/>
  <c r="DF16" i="84"/>
  <c r="DI16" i="84" s="1"/>
  <c r="BZ16" i="84"/>
  <c r="BY16" i="84"/>
  <c r="BX16" i="84"/>
  <c r="BW16" i="84"/>
  <c r="BV16" i="84"/>
  <c r="BU16" i="84"/>
  <c r="BT16" i="84"/>
  <c r="BS16" i="84"/>
  <c r="BR16" i="84"/>
  <c r="BP16" i="84"/>
  <c r="AI16" i="84"/>
  <c r="AH16" i="84"/>
  <c r="AG16" i="84"/>
  <c r="AF16" i="84"/>
  <c r="AE16" i="84"/>
  <c r="AD16" i="84"/>
  <c r="AC16" i="84"/>
  <c r="AB16" i="84"/>
  <c r="AA16" i="84"/>
  <c r="Z16" i="84"/>
  <c r="X16" i="84"/>
  <c r="W16" i="84"/>
  <c r="V16" i="84"/>
  <c r="DH15" i="84"/>
  <c r="DK15" i="84" s="1"/>
  <c r="DG15" i="84"/>
  <c r="DJ15" i="84" s="1"/>
  <c r="DF15" i="84"/>
  <c r="DI15" i="84" s="1"/>
  <c r="BZ15" i="84"/>
  <c r="BY15" i="84"/>
  <c r="BX15" i="84"/>
  <c r="BW15" i="84"/>
  <c r="BT15" i="84"/>
  <c r="BS15" i="84"/>
  <c r="BR15" i="84"/>
  <c r="BP15" i="84"/>
  <c r="AI15" i="84"/>
  <c r="AH15" i="84"/>
  <c r="AG15" i="84"/>
  <c r="AF15" i="84"/>
  <c r="AC15" i="84"/>
  <c r="AB15" i="84"/>
  <c r="AA15" i="84"/>
  <c r="Z15" i="84"/>
  <c r="X15" i="84"/>
  <c r="W15" i="84"/>
  <c r="V15" i="84"/>
  <c r="DH14" i="84"/>
  <c r="DK14" i="84" s="1"/>
  <c r="DG14" i="84"/>
  <c r="DJ14" i="84" s="1"/>
  <c r="DF14" i="84"/>
  <c r="DI14" i="84" s="1"/>
  <c r="BZ14" i="84"/>
  <c r="BY14" i="84"/>
  <c r="BX14" i="84"/>
  <c r="BW14" i="84"/>
  <c r="BV14" i="84"/>
  <c r="BU14" i="84"/>
  <c r="BT14" i="84"/>
  <c r="BS14" i="84"/>
  <c r="BR14" i="84"/>
  <c r="BP14" i="84"/>
  <c r="AI14" i="84"/>
  <c r="AH14" i="84"/>
  <c r="AG14" i="84"/>
  <c r="AF14" i="84"/>
  <c r="AE14" i="84"/>
  <c r="AD14" i="84"/>
  <c r="AC14" i="84"/>
  <c r="AB14" i="84"/>
  <c r="AA14" i="84"/>
  <c r="Z14" i="84"/>
  <c r="X14" i="84"/>
  <c r="W14" i="84"/>
  <c r="V14" i="84"/>
  <c r="DH13" i="84"/>
  <c r="DK13" i="84" s="1"/>
  <c r="DG13" i="84"/>
  <c r="DJ13" i="84" s="1"/>
  <c r="DF13" i="84"/>
  <c r="DI13" i="84" s="1"/>
  <c r="BZ13" i="84"/>
  <c r="BY13" i="84"/>
  <c r="BX13" i="84"/>
  <c r="BW13" i="84"/>
  <c r="BV13" i="84"/>
  <c r="BU13" i="84"/>
  <c r="BT13" i="84"/>
  <c r="BS13" i="84"/>
  <c r="BR13" i="84"/>
  <c r="BP13" i="84"/>
  <c r="AI13" i="84"/>
  <c r="AH13" i="84"/>
  <c r="AG13" i="84"/>
  <c r="AF13" i="84"/>
  <c r="AE13" i="84"/>
  <c r="AD13" i="84"/>
  <c r="AC13" i="84"/>
  <c r="AB13" i="84"/>
  <c r="AA13" i="84"/>
  <c r="Z13" i="84"/>
  <c r="X13" i="84"/>
  <c r="W13" i="84"/>
  <c r="V13" i="84"/>
  <c r="DH12" i="84"/>
  <c r="DK12" i="84" s="1"/>
  <c r="DG12" i="84"/>
  <c r="DJ12" i="84" s="1"/>
  <c r="DF12" i="84"/>
  <c r="DI12" i="84" s="1"/>
  <c r="BZ12" i="84"/>
  <c r="BY12" i="84"/>
  <c r="BX12" i="84"/>
  <c r="BW12" i="84"/>
  <c r="BV12" i="84"/>
  <c r="BU12" i="84"/>
  <c r="BT12" i="84"/>
  <c r="BS12" i="84"/>
  <c r="BR12" i="84"/>
  <c r="BP12" i="84"/>
  <c r="AI12" i="84"/>
  <c r="AH12" i="84"/>
  <c r="AG12" i="84"/>
  <c r="AF12" i="84"/>
  <c r="AE12" i="84"/>
  <c r="AD12" i="84"/>
  <c r="AC12" i="84"/>
  <c r="AB12" i="84"/>
  <c r="AA12" i="84"/>
  <c r="Z12" i="84"/>
  <c r="X12" i="84"/>
  <c r="W12" i="84"/>
  <c r="V12" i="84"/>
  <c r="DH11" i="84"/>
  <c r="DK11" i="84" s="1"/>
  <c r="DG11" i="84"/>
  <c r="DJ11" i="84" s="1"/>
  <c r="DF11" i="84"/>
  <c r="DI11" i="84" s="1"/>
  <c r="BZ11" i="84"/>
  <c r="BY11" i="84"/>
  <c r="BX11" i="84"/>
  <c r="BW11" i="84"/>
  <c r="BV11" i="84"/>
  <c r="BU11" i="84"/>
  <c r="BT11" i="84"/>
  <c r="BS11" i="84"/>
  <c r="BR11" i="84"/>
  <c r="BP11" i="84"/>
  <c r="AI11" i="84"/>
  <c r="AH11" i="84"/>
  <c r="AG11" i="84"/>
  <c r="AF11" i="84"/>
  <c r="AE11" i="84"/>
  <c r="AD11" i="84"/>
  <c r="AC11" i="84"/>
  <c r="AB11" i="84"/>
  <c r="AA11" i="84"/>
  <c r="Z11" i="84"/>
  <c r="X11" i="84"/>
  <c r="W11" i="84"/>
  <c r="V11" i="84"/>
  <c r="DH10" i="84"/>
  <c r="DK10" i="84" s="1"/>
  <c r="DG10" i="84"/>
  <c r="DJ10" i="84" s="1"/>
  <c r="DF10" i="84"/>
  <c r="DI10" i="84" s="1"/>
  <c r="BZ10" i="84"/>
  <c r="BY10" i="84"/>
  <c r="BX10" i="84"/>
  <c r="BW10" i="84"/>
  <c r="BV10" i="84"/>
  <c r="BU10" i="84"/>
  <c r="BT10" i="84"/>
  <c r="BS10" i="84"/>
  <c r="BR10" i="84"/>
  <c r="BP10" i="84"/>
  <c r="AI10" i="84"/>
  <c r="AH10" i="84"/>
  <c r="AG10" i="84"/>
  <c r="AF10" i="84"/>
  <c r="AE10" i="84"/>
  <c r="AD10" i="84"/>
  <c r="AC10" i="84"/>
  <c r="AB10" i="84"/>
  <c r="AA10" i="84"/>
  <c r="Z10" i="84"/>
  <c r="X10" i="84"/>
  <c r="W10" i="84"/>
  <c r="V10" i="84"/>
  <c r="A10" i="84"/>
  <c r="A6" i="84"/>
  <c r="A1" i="84"/>
  <c r="D62" i="83"/>
  <c r="D76" i="83"/>
  <c r="H45" i="83" s="1"/>
  <c r="D75" i="83"/>
  <c r="D74" i="83"/>
  <c r="D73" i="83"/>
  <c r="D72" i="83"/>
  <c r="D71" i="83"/>
  <c r="H44" i="83" s="1"/>
  <c r="I44" i="83" s="1"/>
  <c r="D70" i="83"/>
  <c r="D69" i="83"/>
  <c r="D68" i="83"/>
  <c r="D67" i="83"/>
  <c r="D66" i="83"/>
  <c r="D65" i="83"/>
  <c r="D64" i="83"/>
  <c r="D63" i="83"/>
  <c r="D60" i="83"/>
  <c r="D57" i="83"/>
  <c r="D56" i="83"/>
  <c r="D55" i="83"/>
  <c r="D54" i="83"/>
  <c r="D60" i="41"/>
  <c r="U40" i="83"/>
  <c r="T40" i="83"/>
  <c r="S40" i="83"/>
  <c r="M40" i="83"/>
  <c r="AW80" i="83"/>
  <c r="CN80" i="83" s="1"/>
  <c r="AW79" i="83"/>
  <c r="CN79" i="83" s="1"/>
  <c r="AW78" i="83"/>
  <c r="CN78" i="83" s="1"/>
  <c r="AW77" i="83"/>
  <c r="CN77" i="83" s="1"/>
  <c r="A51" i="83"/>
  <c r="A48" i="83"/>
  <c r="A47" i="83"/>
  <c r="A46" i="83"/>
  <c r="A45" i="83"/>
  <c r="A44" i="83"/>
  <c r="A42" i="83"/>
  <c r="DK40" i="83"/>
  <c r="DJ40" i="83"/>
  <c r="DH39" i="83"/>
  <c r="DK39" i="83" s="1"/>
  <c r="DG39" i="83"/>
  <c r="DJ39" i="83" s="1"/>
  <c r="DF39" i="83"/>
  <c r="DI39" i="83" s="1"/>
  <c r="BZ39" i="83"/>
  <c r="BY39" i="83"/>
  <c r="BX39" i="83"/>
  <c r="BW39" i="83"/>
  <c r="BV39" i="83"/>
  <c r="BU39" i="83"/>
  <c r="BT39" i="83"/>
  <c r="BS39" i="83"/>
  <c r="BR39" i="83"/>
  <c r="BP39" i="83"/>
  <c r="AI39" i="83"/>
  <c r="AH39" i="83"/>
  <c r="AG39" i="83"/>
  <c r="AF39" i="83"/>
  <c r="AE39" i="83"/>
  <c r="AD39" i="83"/>
  <c r="AC39" i="83"/>
  <c r="AB39" i="83"/>
  <c r="AA39" i="83"/>
  <c r="Z39" i="83"/>
  <c r="X39" i="83"/>
  <c r="W39" i="83"/>
  <c r="V39" i="83"/>
  <c r="DH38" i="83"/>
  <c r="DK38" i="83" s="1"/>
  <c r="DG38" i="83"/>
  <c r="DJ38" i="83" s="1"/>
  <c r="DF38" i="83"/>
  <c r="DI38" i="83" s="1"/>
  <c r="BZ38" i="83"/>
  <c r="BY38" i="83"/>
  <c r="BW38" i="83"/>
  <c r="BV38" i="83"/>
  <c r="BT38" i="83"/>
  <c r="BS38" i="83"/>
  <c r="BR38" i="83"/>
  <c r="BP38" i="83"/>
  <c r="AI38" i="83"/>
  <c r="AH38" i="83"/>
  <c r="AF38" i="83"/>
  <c r="AE38" i="83"/>
  <c r="AC38" i="83"/>
  <c r="AB38" i="83"/>
  <c r="AA38" i="83"/>
  <c r="Z38" i="83"/>
  <c r="X38" i="83"/>
  <c r="W38" i="83"/>
  <c r="V38" i="83"/>
  <c r="DH37" i="83"/>
  <c r="DK37" i="83" s="1"/>
  <c r="DG37" i="83"/>
  <c r="DJ37" i="83" s="1"/>
  <c r="DF37" i="83"/>
  <c r="DI37" i="83" s="1"/>
  <c r="BZ37" i="83"/>
  <c r="BY37" i="83"/>
  <c r="BX37" i="83"/>
  <c r="BW37" i="83"/>
  <c r="BV37" i="83"/>
  <c r="BU37" i="83"/>
  <c r="BT37" i="83"/>
  <c r="BS37" i="83"/>
  <c r="BR37" i="83"/>
  <c r="BP37" i="83"/>
  <c r="AI37" i="83"/>
  <c r="AH37" i="83"/>
  <c r="AG37" i="83"/>
  <c r="AF37" i="83"/>
  <c r="AE37" i="83"/>
  <c r="AD37" i="83"/>
  <c r="AC37" i="83"/>
  <c r="AB37" i="83"/>
  <c r="AA37" i="83"/>
  <c r="Z37" i="83"/>
  <c r="X37" i="83"/>
  <c r="W37" i="83"/>
  <c r="V37" i="83"/>
  <c r="DH36" i="83"/>
  <c r="DK36" i="83" s="1"/>
  <c r="DG36" i="83"/>
  <c r="DJ36" i="83" s="1"/>
  <c r="DF36" i="83"/>
  <c r="DI36" i="83" s="1"/>
  <c r="BZ36" i="83"/>
  <c r="BY36" i="83"/>
  <c r="BX36" i="83"/>
  <c r="BW36" i="83"/>
  <c r="BV36" i="83"/>
  <c r="BU36" i="83"/>
  <c r="BT36" i="83"/>
  <c r="BS36" i="83"/>
  <c r="BR36" i="83"/>
  <c r="BP36" i="83"/>
  <c r="AI36" i="83"/>
  <c r="AH36" i="83"/>
  <c r="AG36" i="83"/>
  <c r="AF36" i="83"/>
  <c r="AE36" i="83"/>
  <c r="AD36" i="83"/>
  <c r="AC36" i="83"/>
  <c r="AB36" i="83"/>
  <c r="AA36" i="83"/>
  <c r="Z36" i="83"/>
  <c r="X36" i="83"/>
  <c r="W36" i="83"/>
  <c r="V36" i="83"/>
  <c r="DH35" i="83"/>
  <c r="DK35" i="83" s="1"/>
  <c r="DG35" i="83"/>
  <c r="DJ35" i="83" s="1"/>
  <c r="DF35" i="83"/>
  <c r="DI35" i="83" s="1"/>
  <c r="BZ35" i="83"/>
  <c r="BY35" i="83"/>
  <c r="BX35" i="83"/>
  <c r="BW35" i="83"/>
  <c r="BV35" i="83"/>
  <c r="BU35" i="83"/>
  <c r="BT35" i="83"/>
  <c r="BS35" i="83"/>
  <c r="BR35" i="83"/>
  <c r="BP35" i="83"/>
  <c r="AI35" i="83"/>
  <c r="AH35" i="83"/>
  <c r="AG35" i="83"/>
  <c r="AF35" i="83"/>
  <c r="AE35" i="83"/>
  <c r="AD35" i="83"/>
  <c r="AC35" i="83"/>
  <c r="AB35" i="83"/>
  <c r="AA35" i="83"/>
  <c r="Z35" i="83"/>
  <c r="X35" i="83"/>
  <c r="W35" i="83"/>
  <c r="V35" i="83"/>
  <c r="DH34" i="83"/>
  <c r="DK34" i="83" s="1"/>
  <c r="DG34" i="83"/>
  <c r="DJ34" i="83" s="1"/>
  <c r="DF34" i="83"/>
  <c r="DI34" i="83" s="1"/>
  <c r="BZ34" i="83"/>
  <c r="BY34" i="83"/>
  <c r="BX34" i="83"/>
  <c r="BW34" i="83"/>
  <c r="BV34" i="83"/>
  <c r="BU34" i="83"/>
  <c r="BT34" i="83"/>
  <c r="BS34" i="83"/>
  <c r="BR34" i="83"/>
  <c r="BP34" i="83"/>
  <c r="AI34" i="83"/>
  <c r="AH34" i="83"/>
  <c r="AG34" i="83"/>
  <c r="AF34" i="83"/>
  <c r="AE34" i="83"/>
  <c r="AD34" i="83"/>
  <c r="AC34" i="83"/>
  <c r="AB34" i="83"/>
  <c r="AA34" i="83"/>
  <c r="Z34" i="83"/>
  <c r="X34" i="83"/>
  <c r="W34" i="83"/>
  <c r="V34" i="83"/>
  <c r="DH33" i="83"/>
  <c r="DK33" i="83" s="1"/>
  <c r="DG33" i="83"/>
  <c r="DJ33" i="83" s="1"/>
  <c r="DF33" i="83"/>
  <c r="DI33" i="83" s="1"/>
  <c r="BZ33" i="83"/>
  <c r="BY33" i="83"/>
  <c r="BX33" i="83"/>
  <c r="BW33" i="83"/>
  <c r="BV33" i="83"/>
  <c r="BU33" i="83"/>
  <c r="BT33" i="83"/>
  <c r="BS33" i="83"/>
  <c r="BR33" i="83"/>
  <c r="BP33" i="83"/>
  <c r="AI33" i="83"/>
  <c r="AH33" i="83"/>
  <c r="AG33" i="83"/>
  <c r="AF33" i="83"/>
  <c r="AE33" i="83"/>
  <c r="AD33" i="83"/>
  <c r="AC33" i="83"/>
  <c r="AB33" i="83"/>
  <c r="AA33" i="83"/>
  <c r="Z33" i="83"/>
  <c r="X33" i="83"/>
  <c r="W33" i="83"/>
  <c r="V33" i="83"/>
  <c r="DH32" i="83"/>
  <c r="DK32" i="83" s="1"/>
  <c r="DG32" i="83"/>
  <c r="DJ32" i="83" s="1"/>
  <c r="DF32" i="83"/>
  <c r="DI32" i="83" s="1"/>
  <c r="BZ32" i="83"/>
  <c r="BY32" i="83"/>
  <c r="BX32" i="83"/>
  <c r="BW32" i="83"/>
  <c r="BV32" i="83"/>
  <c r="BU32" i="83"/>
  <c r="BT32" i="83"/>
  <c r="BS32" i="83"/>
  <c r="BR32" i="83"/>
  <c r="BP32" i="83"/>
  <c r="AI32" i="83"/>
  <c r="AH32" i="83"/>
  <c r="AG32" i="83"/>
  <c r="AF32" i="83"/>
  <c r="AE32" i="83"/>
  <c r="AD32" i="83"/>
  <c r="AC32" i="83"/>
  <c r="AB32" i="83"/>
  <c r="AA32" i="83"/>
  <c r="Z32" i="83"/>
  <c r="X32" i="83"/>
  <c r="W32" i="83"/>
  <c r="V32" i="83"/>
  <c r="DH31" i="83"/>
  <c r="DK31" i="83" s="1"/>
  <c r="DG31" i="83"/>
  <c r="DJ31" i="83" s="1"/>
  <c r="DF31" i="83"/>
  <c r="DI31" i="83" s="1"/>
  <c r="BZ31" i="83"/>
  <c r="BY31" i="83"/>
  <c r="BU31" i="83"/>
  <c r="BT31" i="83"/>
  <c r="BS31" i="83"/>
  <c r="BR31" i="83"/>
  <c r="BP31" i="83"/>
  <c r="AI31" i="83"/>
  <c r="AH31" i="83"/>
  <c r="AD31" i="83"/>
  <c r="AC31" i="83"/>
  <c r="AB31" i="83"/>
  <c r="AA31" i="83"/>
  <c r="Z31" i="83"/>
  <c r="X31" i="83"/>
  <c r="W31" i="83"/>
  <c r="V31" i="83"/>
  <c r="DH30" i="83"/>
  <c r="DK30" i="83" s="1"/>
  <c r="DG30" i="83"/>
  <c r="DJ30" i="83" s="1"/>
  <c r="DF30" i="83"/>
  <c r="DI30" i="83" s="1"/>
  <c r="BZ30" i="83"/>
  <c r="BY30" i="83"/>
  <c r="BX30" i="83"/>
  <c r="BW30" i="83"/>
  <c r="BV30" i="83"/>
  <c r="BU30" i="83"/>
  <c r="BT30" i="83"/>
  <c r="BS30" i="83"/>
  <c r="BR30" i="83"/>
  <c r="BP30" i="83"/>
  <c r="AI30" i="83"/>
  <c r="AH30" i="83"/>
  <c r="AG30" i="83"/>
  <c r="AF30" i="83"/>
  <c r="AE30" i="83"/>
  <c r="AD30" i="83"/>
  <c r="AC30" i="83"/>
  <c r="AB30" i="83"/>
  <c r="AA30" i="83"/>
  <c r="Z30" i="83"/>
  <c r="X30" i="83"/>
  <c r="W30" i="83"/>
  <c r="V30" i="83"/>
  <c r="DH29" i="83"/>
  <c r="DK29" i="83" s="1"/>
  <c r="DG29" i="83"/>
  <c r="DJ29" i="83" s="1"/>
  <c r="DF29" i="83"/>
  <c r="DI29" i="83" s="1"/>
  <c r="BZ29" i="83"/>
  <c r="BY29" i="83"/>
  <c r="BX29" i="83"/>
  <c r="BW29" i="83"/>
  <c r="BV29" i="83"/>
  <c r="BU29" i="83"/>
  <c r="BT29" i="83"/>
  <c r="BS29" i="83"/>
  <c r="BR29" i="83"/>
  <c r="BP29" i="83"/>
  <c r="AI29" i="83"/>
  <c r="AH29" i="83"/>
  <c r="AG29" i="83"/>
  <c r="AF29" i="83"/>
  <c r="AE29" i="83"/>
  <c r="AD29" i="83"/>
  <c r="AC29" i="83"/>
  <c r="AB29" i="83"/>
  <c r="AA29" i="83"/>
  <c r="Z29" i="83"/>
  <c r="X29" i="83"/>
  <c r="W29" i="83"/>
  <c r="V29" i="83"/>
  <c r="DH28" i="83"/>
  <c r="DK28" i="83" s="1"/>
  <c r="DG28" i="83"/>
  <c r="DJ28" i="83" s="1"/>
  <c r="DF28" i="83"/>
  <c r="DI28" i="83" s="1"/>
  <c r="BZ28" i="83"/>
  <c r="BY28" i="83"/>
  <c r="BX28" i="83"/>
  <c r="BW28" i="83"/>
  <c r="BV28" i="83"/>
  <c r="BU28" i="83"/>
  <c r="BT28" i="83"/>
  <c r="BS28" i="83"/>
  <c r="BR28" i="83"/>
  <c r="BP28" i="83"/>
  <c r="AI28" i="83"/>
  <c r="AH28" i="83"/>
  <c r="AG28" i="83"/>
  <c r="AF28" i="83"/>
  <c r="AE28" i="83"/>
  <c r="AD28" i="83"/>
  <c r="AC28" i="83"/>
  <c r="AB28" i="83"/>
  <c r="AA28" i="83"/>
  <c r="Z28" i="83"/>
  <c r="X28" i="83"/>
  <c r="W28" i="83"/>
  <c r="V28" i="83"/>
  <c r="DH27" i="83"/>
  <c r="DK27" i="83" s="1"/>
  <c r="DG27" i="83"/>
  <c r="DJ27" i="83" s="1"/>
  <c r="DF27" i="83"/>
  <c r="DI27" i="83" s="1"/>
  <c r="BZ27" i="83"/>
  <c r="BY27" i="83"/>
  <c r="BX27" i="83"/>
  <c r="BW27" i="83"/>
  <c r="BV27" i="83"/>
  <c r="BU27" i="83"/>
  <c r="BT27" i="83"/>
  <c r="BS27" i="83"/>
  <c r="BR27" i="83"/>
  <c r="BP27" i="83"/>
  <c r="AI27" i="83"/>
  <c r="AH27" i="83"/>
  <c r="AG27" i="83"/>
  <c r="AF27" i="83"/>
  <c r="AE27" i="83"/>
  <c r="AD27" i="83"/>
  <c r="AC27" i="83"/>
  <c r="AB27" i="83"/>
  <c r="AA27" i="83"/>
  <c r="Z27" i="83"/>
  <c r="X27" i="83"/>
  <c r="W27" i="83"/>
  <c r="V27" i="83"/>
  <c r="DH26" i="83"/>
  <c r="DK26" i="83" s="1"/>
  <c r="DG26" i="83"/>
  <c r="DJ26" i="83" s="1"/>
  <c r="DF26" i="83"/>
  <c r="DI26" i="83" s="1"/>
  <c r="BZ26" i="83"/>
  <c r="BY26" i="83"/>
  <c r="BX26" i="83"/>
  <c r="BW26" i="83"/>
  <c r="BV26" i="83"/>
  <c r="BU26" i="83"/>
  <c r="BT26" i="83"/>
  <c r="BS26" i="83"/>
  <c r="BR26" i="83"/>
  <c r="BP26" i="83"/>
  <c r="AI26" i="83"/>
  <c r="AH26" i="83"/>
  <c r="AG26" i="83"/>
  <c r="AF26" i="83"/>
  <c r="AE26" i="83"/>
  <c r="AD26" i="83"/>
  <c r="AC26" i="83"/>
  <c r="AB26" i="83"/>
  <c r="AA26" i="83"/>
  <c r="Z26" i="83"/>
  <c r="X26" i="83"/>
  <c r="W26" i="83"/>
  <c r="V26" i="83"/>
  <c r="DH25" i="83"/>
  <c r="DK25" i="83" s="1"/>
  <c r="DG25" i="83"/>
  <c r="DJ25" i="83" s="1"/>
  <c r="DF25" i="83"/>
  <c r="DI25" i="83" s="1"/>
  <c r="BZ25" i="83"/>
  <c r="BY25" i="83"/>
  <c r="BX25" i="83"/>
  <c r="BW25" i="83"/>
  <c r="BV25" i="83"/>
  <c r="BU25" i="83"/>
  <c r="BT25" i="83"/>
  <c r="BS25" i="83"/>
  <c r="BR25" i="83"/>
  <c r="BP25" i="83"/>
  <c r="AI25" i="83"/>
  <c r="AH25" i="83"/>
  <c r="AG25" i="83"/>
  <c r="AF25" i="83"/>
  <c r="AE25" i="83"/>
  <c r="AD25" i="83"/>
  <c r="AC25" i="83"/>
  <c r="AB25" i="83"/>
  <c r="AA25" i="83"/>
  <c r="Z25" i="83"/>
  <c r="X25" i="83"/>
  <c r="W25" i="83"/>
  <c r="V25" i="83"/>
  <c r="DH24" i="83"/>
  <c r="DK24" i="83" s="1"/>
  <c r="DG24" i="83"/>
  <c r="DJ24" i="83" s="1"/>
  <c r="DF24" i="83"/>
  <c r="DI24" i="83" s="1"/>
  <c r="BZ24" i="83"/>
  <c r="BY24" i="83"/>
  <c r="BX24" i="83"/>
  <c r="BT24" i="83"/>
  <c r="BS24" i="83"/>
  <c r="BR24" i="83"/>
  <c r="BP24" i="83"/>
  <c r="AI24" i="83"/>
  <c r="AH24" i="83"/>
  <c r="AG24" i="83"/>
  <c r="AC24" i="83"/>
  <c r="AB24" i="83"/>
  <c r="AA24" i="83"/>
  <c r="Z24" i="83"/>
  <c r="X24" i="83"/>
  <c r="W24" i="83"/>
  <c r="V24" i="83"/>
  <c r="DH23" i="83"/>
  <c r="DK23" i="83" s="1"/>
  <c r="DG23" i="83"/>
  <c r="DJ23" i="83" s="1"/>
  <c r="DF23" i="83"/>
  <c r="DI23" i="83" s="1"/>
  <c r="BZ23" i="83"/>
  <c r="BY23" i="83"/>
  <c r="BX23" i="83"/>
  <c r="BW23" i="83"/>
  <c r="BV23" i="83"/>
  <c r="BU23" i="83"/>
  <c r="BT23" i="83"/>
  <c r="BS23" i="83"/>
  <c r="BR23" i="83"/>
  <c r="BP23" i="83"/>
  <c r="AI23" i="83"/>
  <c r="AH23" i="83"/>
  <c r="AG23" i="83"/>
  <c r="AF23" i="83"/>
  <c r="AE23" i="83"/>
  <c r="AD23" i="83"/>
  <c r="AC23" i="83"/>
  <c r="AB23" i="83"/>
  <c r="AA23" i="83"/>
  <c r="Z23" i="83"/>
  <c r="X23" i="83"/>
  <c r="W23" i="83"/>
  <c r="V23" i="83"/>
  <c r="DH22" i="83"/>
  <c r="DK22" i="83" s="1"/>
  <c r="DG22" i="83"/>
  <c r="DJ22" i="83" s="1"/>
  <c r="DF22" i="83"/>
  <c r="DI22" i="83" s="1"/>
  <c r="BZ22" i="83"/>
  <c r="BY22" i="83"/>
  <c r="BX22" i="83"/>
  <c r="BW22" i="83"/>
  <c r="BV22" i="83"/>
  <c r="BU22" i="83"/>
  <c r="BT22" i="83"/>
  <c r="BS22" i="83"/>
  <c r="BR22" i="83"/>
  <c r="BP22" i="83"/>
  <c r="AI22" i="83"/>
  <c r="AH22" i="83"/>
  <c r="AG22" i="83"/>
  <c r="AF22" i="83"/>
  <c r="AE22" i="83"/>
  <c r="AD22" i="83"/>
  <c r="AC22" i="83"/>
  <c r="AB22" i="83"/>
  <c r="AA22" i="83"/>
  <c r="Z22" i="83"/>
  <c r="X22" i="83"/>
  <c r="W22" i="83"/>
  <c r="V22" i="83"/>
  <c r="DH21" i="83"/>
  <c r="DK21" i="83" s="1"/>
  <c r="DG21" i="83"/>
  <c r="DJ21" i="83" s="1"/>
  <c r="DF21" i="83"/>
  <c r="DI21" i="83" s="1"/>
  <c r="BZ21" i="83"/>
  <c r="BY21" i="83"/>
  <c r="BX21" i="83"/>
  <c r="BW21" i="83"/>
  <c r="BV21" i="83"/>
  <c r="BU21" i="83"/>
  <c r="BT21" i="83"/>
  <c r="BS21" i="83"/>
  <c r="BR21" i="83"/>
  <c r="BP21" i="83"/>
  <c r="AI21" i="83"/>
  <c r="AH21" i="83"/>
  <c r="AG21" i="83"/>
  <c r="AF21" i="83"/>
  <c r="AE21" i="83"/>
  <c r="AD21" i="83"/>
  <c r="AC21" i="83"/>
  <c r="AB21" i="83"/>
  <c r="AA21" i="83"/>
  <c r="Z21" i="83"/>
  <c r="X21" i="83"/>
  <c r="W21" i="83"/>
  <c r="V21" i="83"/>
  <c r="DH20" i="83"/>
  <c r="DK20" i="83" s="1"/>
  <c r="DG20" i="83"/>
  <c r="DJ20" i="83" s="1"/>
  <c r="DF20" i="83"/>
  <c r="DI20" i="83" s="1"/>
  <c r="BZ20" i="83"/>
  <c r="BY20" i="83"/>
  <c r="BX20" i="83"/>
  <c r="BW20" i="83"/>
  <c r="BV20" i="83"/>
  <c r="BU20" i="83"/>
  <c r="BT20" i="83"/>
  <c r="BS20" i="83"/>
  <c r="BR20" i="83"/>
  <c r="BP20" i="83"/>
  <c r="AI20" i="83"/>
  <c r="AH20" i="83"/>
  <c r="AG20" i="83"/>
  <c r="AF20" i="83"/>
  <c r="AE20" i="83"/>
  <c r="AD20" i="83"/>
  <c r="AC20" i="83"/>
  <c r="AB20" i="83"/>
  <c r="AA20" i="83"/>
  <c r="Z20" i="83"/>
  <c r="X20" i="83"/>
  <c r="W20" i="83"/>
  <c r="V20" i="83"/>
  <c r="DH19" i="83"/>
  <c r="DK19" i="83" s="1"/>
  <c r="DG19" i="83"/>
  <c r="DJ19" i="83" s="1"/>
  <c r="DF19" i="83"/>
  <c r="DI19" i="83" s="1"/>
  <c r="BZ19" i="83"/>
  <c r="BY19" i="83"/>
  <c r="BX19" i="83"/>
  <c r="BW19" i="83"/>
  <c r="BV19" i="83"/>
  <c r="BU19" i="83"/>
  <c r="BT19" i="83"/>
  <c r="BS19" i="83"/>
  <c r="BR19" i="83"/>
  <c r="BP19" i="83"/>
  <c r="AI19" i="83"/>
  <c r="AH19" i="83"/>
  <c r="AG19" i="83"/>
  <c r="AF19" i="83"/>
  <c r="AE19" i="83"/>
  <c r="AD19" i="83"/>
  <c r="AC19" i="83"/>
  <c r="AB19" i="83"/>
  <c r="AA19" i="83"/>
  <c r="Z19" i="83"/>
  <c r="X19" i="83"/>
  <c r="W19" i="83"/>
  <c r="V19" i="83"/>
  <c r="DH18" i="83"/>
  <c r="DK18" i="83" s="1"/>
  <c r="DG18" i="83"/>
  <c r="DJ18" i="83" s="1"/>
  <c r="DF18" i="83"/>
  <c r="DI18" i="83" s="1"/>
  <c r="BZ18" i="83"/>
  <c r="BY18" i="83"/>
  <c r="BX18" i="83"/>
  <c r="BW18" i="83"/>
  <c r="BV18" i="83"/>
  <c r="BU18" i="83"/>
  <c r="BT18" i="83"/>
  <c r="BS18" i="83"/>
  <c r="BR18" i="83"/>
  <c r="BP18" i="83"/>
  <c r="AI18" i="83"/>
  <c r="AH18" i="83"/>
  <c r="AG18" i="83"/>
  <c r="AF18" i="83"/>
  <c r="AE18" i="83"/>
  <c r="AD18" i="83"/>
  <c r="AC18" i="83"/>
  <c r="AB18" i="83"/>
  <c r="AA18" i="83"/>
  <c r="Z18" i="83"/>
  <c r="X18" i="83"/>
  <c r="W18" i="83"/>
  <c r="V18" i="83"/>
  <c r="DH17" i="83"/>
  <c r="DK17" i="83" s="1"/>
  <c r="DG17" i="83"/>
  <c r="DJ17" i="83" s="1"/>
  <c r="DF17" i="83"/>
  <c r="DI17" i="83" s="1"/>
  <c r="BZ17" i="83"/>
  <c r="BY17" i="83"/>
  <c r="BX17" i="83"/>
  <c r="BW17" i="83"/>
  <c r="BT17" i="83"/>
  <c r="BS17" i="83"/>
  <c r="BR17" i="83"/>
  <c r="BP17" i="83"/>
  <c r="AI17" i="83"/>
  <c r="AH17" i="83"/>
  <c r="AG17" i="83"/>
  <c r="AF17" i="83"/>
  <c r="AC17" i="83"/>
  <c r="AB17" i="83"/>
  <c r="AA17" i="83"/>
  <c r="Z17" i="83"/>
  <c r="X17" i="83"/>
  <c r="DH16" i="83"/>
  <c r="DK16" i="83" s="1"/>
  <c r="DG16" i="83"/>
  <c r="DJ16" i="83" s="1"/>
  <c r="DF16" i="83"/>
  <c r="DI16" i="83" s="1"/>
  <c r="BZ16" i="83"/>
  <c r="BY16" i="83"/>
  <c r="BX16" i="83"/>
  <c r="BW16" i="83"/>
  <c r="BV16" i="83"/>
  <c r="BU16" i="83"/>
  <c r="BT16" i="83"/>
  <c r="BS16" i="83"/>
  <c r="BR16" i="83"/>
  <c r="BP16" i="83"/>
  <c r="AI16" i="83"/>
  <c r="AH16" i="83"/>
  <c r="AG16" i="83"/>
  <c r="AF16" i="83"/>
  <c r="AE16" i="83"/>
  <c r="AD16" i="83"/>
  <c r="AC16" i="83"/>
  <c r="AB16" i="83"/>
  <c r="AA16" i="83"/>
  <c r="Z16" i="83"/>
  <c r="X16" i="83"/>
  <c r="W16" i="83"/>
  <c r="V16" i="83"/>
  <c r="DH15" i="83"/>
  <c r="DK15" i="83" s="1"/>
  <c r="DG15" i="83"/>
  <c r="DJ15" i="83" s="1"/>
  <c r="DF15" i="83"/>
  <c r="DI15" i="83" s="1"/>
  <c r="BZ15" i="83"/>
  <c r="BY15" i="83"/>
  <c r="BX15" i="83"/>
  <c r="BW15" i="83"/>
  <c r="BV15" i="83"/>
  <c r="BU15" i="83"/>
  <c r="BT15" i="83"/>
  <c r="BS15" i="83"/>
  <c r="BR15" i="83"/>
  <c r="BP15" i="83"/>
  <c r="AI15" i="83"/>
  <c r="AH15" i="83"/>
  <c r="AG15" i="83"/>
  <c r="AF15" i="83"/>
  <c r="AE15" i="83"/>
  <c r="AD15" i="83"/>
  <c r="AC15" i="83"/>
  <c r="AB15" i="83"/>
  <c r="AA15" i="83"/>
  <c r="Z15" i="83"/>
  <c r="X15" i="83"/>
  <c r="W15" i="83"/>
  <c r="V15" i="83"/>
  <c r="DH14" i="83"/>
  <c r="DK14" i="83" s="1"/>
  <c r="DG14" i="83"/>
  <c r="DJ14" i="83" s="1"/>
  <c r="DF14" i="83"/>
  <c r="DI14" i="83" s="1"/>
  <c r="BZ14" i="83"/>
  <c r="BY14" i="83"/>
  <c r="BX14" i="83"/>
  <c r="BW14" i="83"/>
  <c r="BV14" i="83"/>
  <c r="BU14" i="83"/>
  <c r="BT14" i="83"/>
  <c r="BS14" i="83"/>
  <c r="BR14" i="83"/>
  <c r="BP14" i="83"/>
  <c r="AI14" i="83"/>
  <c r="AH14" i="83"/>
  <c r="AG14" i="83"/>
  <c r="AF14" i="83"/>
  <c r="AE14" i="83"/>
  <c r="AD14" i="83"/>
  <c r="AC14" i="83"/>
  <c r="AB14" i="83"/>
  <c r="AA14" i="83"/>
  <c r="Z14" i="83"/>
  <c r="X14" i="83"/>
  <c r="W14" i="83"/>
  <c r="V14" i="83"/>
  <c r="DH13" i="83"/>
  <c r="DK13" i="83" s="1"/>
  <c r="DG13" i="83"/>
  <c r="DJ13" i="83" s="1"/>
  <c r="DF13" i="83"/>
  <c r="DI13" i="83" s="1"/>
  <c r="BZ13" i="83"/>
  <c r="BY13" i="83"/>
  <c r="BX13" i="83"/>
  <c r="BV13" i="83"/>
  <c r="BU13" i="83"/>
  <c r="BT13" i="83"/>
  <c r="BS13" i="83"/>
  <c r="BR13" i="83"/>
  <c r="BP13" i="83"/>
  <c r="AI13" i="83"/>
  <c r="AH13" i="83"/>
  <c r="AG13" i="83"/>
  <c r="AE13" i="83"/>
  <c r="AD13" i="83"/>
  <c r="AC13" i="83"/>
  <c r="AB13" i="83"/>
  <c r="AA13" i="83"/>
  <c r="Z13" i="83"/>
  <c r="X13" i="83"/>
  <c r="W13" i="83"/>
  <c r="V13" i="83"/>
  <c r="DH12" i="83"/>
  <c r="DK12" i="83" s="1"/>
  <c r="DG12" i="83"/>
  <c r="DJ12" i="83" s="1"/>
  <c r="DF12" i="83"/>
  <c r="DI12" i="83" s="1"/>
  <c r="BZ12" i="83"/>
  <c r="BY12" i="83"/>
  <c r="BX12" i="83"/>
  <c r="BW12" i="83"/>
  <c r="BV12" i="83"/>
  <c r="BU12" i="83"/>
  <c r="BT12" i="83"/>
  <c r="BS12" i="83"/>
  <c r="BR12" i="83"/>
  <c r="BP12" i="83"/>
  <c r="AI12" i="83"/>
  <c r="AH12" i="83"/>
  <c r="AG12" i="83"/>
  <c r="AF12" i="83"/>
  <c r="AE12" i="83"/>
  <c r="AD12" i="83"/>
  <c r="AC12" i="83"/>
  <c r="AB12" i="83"/>
  <c r="AA12" i="83"/>
  <c r="Z12" i="83"/>
  <c r="X12" i="83"/>
  <c r="W12" i="83"/>
  <c r="V12" i="83"/>
  <c r="DH11" i="83"/>
  <c r="DK11" i="83" s="1"/>
  <c r="DG11" i="83"/>
  <c r="DJ11" i="83" s="1"/>
  <c r="DF11" i="83"/>
  <c r="DI11" i="83" s="1"/>
  <c r="BZ11" i="83"/>
  <c r="BY11" i="83"/>
  <c r="BX11" i="83"/>
  <c r="BW11" i="83"/>
  <c r="BV11" i="83"/>
  <c r="BU11" i="83"/>
  <c r="BT11" i="83"/>
  <c r="BS11" i="83"/>
  <c r="BR11" i="83"/>
  <c r="BP11" i="83"/>
  <c r="AI11" i="83"/>
  <c r="AH11" i="83"/>
  <c r="AG11" i="83"/>
  <c r="AF11" i="83"/>
  <c r="AE11" i="83"/>
  <c r="AD11" i="83"/>
  <c r="AC11" i="83"/>
  <c r="AB11" i="83"/>
  <c r="AA11" i="83"/>
  <c r="Z11" i="83"/>
  <c r="X11" i="83"/>
  <c r="W11" i="83"/>
  <c r="V11" i="83"/>
  <c r="DH10" i="83"/>
  <c r="DK10" i="83" s="1"/>
  <c r="DG10" i="83"/>
  <c r="DJ10" i="83" s="1"/>
  <c r="DF10" i="83"/>
  <c r="DI10" i="83" s="1"/>
  <c r="BZ10" i="83"/>
  <c r="BY10" i="83"/>
  <c r="BW10" i="83"/>
  <c r="BV10" i="83"/>
  <c r="BT10" i="83"/>
  <c r="BS10" i="83"/>
  <c r="BR10" i="83"/>
  <c r="BP10" i="83"/>
  <c r="AI10" i="83"/>
  <c r="AH10" i="83"/>
  <c r="AF10" i="83"/>
  <c r="AE10" i="83"/>
  <c r="AC10" i="83"/>
  <c r="AB10" i="83"/>
  <c r="AA10" i="83"/>
  <c r="Z10" i="83"/>
  <c r="X10" i="83"/>
  <c r="W10" i="83"/>
  <c r="V10" i="83"/>
  <c r="A10" i="83"/>
  <c r="A6" i="83"/>
  <c r="A1" i="83"/>
  <c r="A11" i="41"/>
  <c r="U57" i="41"/>
  <c r="U43" i="83" s="1"/>
  <c r="T57" i="41"/>
  <c r="T43" i="83" s="1"/>
  <c r="T51" i="83" s="1"/>
  <c r="T44" i="84" s="1"/>
  <c r="T52" i="84" s="1"/>
  <c r="T43" i="85" s="1"/>
  <c r="T51" i="85" s="1"/>
  <c r="T44" i="86" s="1"/>
  <c r="T52" i="86" s="1"/>
  <c r="T44" i="87" s="1"/>
  <c r="T52" i="87" s="1"/>
  <c r="T42" i="88" s="1"/>
  <c r="T50" i="88" s="1"/>
  <c r="T44" i="89" s="1"/>
  <c r="T52" i="89" s="1"/>
  <c r="T43" i="90" s="1"/>
  <c r="T51" i="90" s="1"/>
  <c r="T44" i="91" s="1"/>
  <c r="T52" i="91" s="1"/>
  <c r="T43" i="92" s="1"/>
  <c r="T51" i="92" s="1"/>
  <c r="T44" i="93" s="1"/>
  <c r="T52" i="93" s="1"/>
  <c r="BR16" i="41"/>
  <c r="BR17" i="41"/>
  <c r="BR18" i="41"/>
  <c r="BR19" i="41"/>
  <c r="BR20" i="41"/>
  <c r="BR21" i="41"/>
  <c r="BR22" i="41"/>
  <c r="BR23" i="41"/>
  <c r="BR24" i="41"/>
  <c r="BR25" i="41"/>
  <c r="BR26" i="41"/>
  <c r="BR27" i="41"/>
  <c r="BR28" i="41"/>
  <c r="BR29" i="41"/>
  <c r="BR30" i="41"/>
  <c r="BR31" i="41"/>
  <c r="BR32" i="41"/>
  <c r="BR33" i="41"/>
  <c r="BR34" i="41"/>
  <c r="BR35" i="41"/>
  <c r="BR36" i="41"/>
  <c r="BR37" i="41"/>
  <c r="BR38" i="41"/>
  <c r="BR39" i="41"/>
  <c r="BR40" i="41"/>
  <c r="BR41" i="41"/>
  <c r="BR42" i="41"/>
  <c r="BR43" i="41"/>
  <c r="BR44" i="41"/>
  <c r="BR45" i="41"/>
  <c r="BR15" i="41"/>
  <c r="Z15" i="41"/>
  <c r="H47" i="92" l="1"/>
  <c r="H46" i="88"/>
  <c r="H47" i="85"/>
  <c r="H48" i="87"/>
  <c r="H48" i="91"/>
  <c r="H47" i="83"/>
  <c r="H48" i="84"/>
  <c r="H48" i="86"/>
  <c r="H48" i="89"/>
  <c r="H48" i="93"/>
  <c r="H47" i="90"/>
  <c r="DL35" i="87"/>
  <c r="AC28" i="24" s="1"/>
  <c r="DL34" i="93"/>
  <c r="AC27" i="25" s="1"/>
  <c r="DL38" i="93"/>
  <c r="AC31" i="25" s="1"/>
  <c r="DL30" i="85"/>
  <c r="S23" i="24" s="1"/>
  <c r="DL41" i="86"/>
  <c r="DL30" i="93"/>
  <c r="AC23" i="25" s="1"/>
  <c r="A11" i="93"/>
  <c r="B11" i="93" s="1"/>
  <c r="AS3" i="23"/>
  <c r="Z3" i="25"/>
  <c r="U3" i="25"/>
  <c r="AO3" i="23"/>
  <c r="DL14" i="92"/>
  <c r="X7" i="25" s="1"/>
  <c r="I50" i="92"/>
  <c r="B10" i="91"/>
  <c r="CQ10" i="91" s="1"/>
  <c r="AK3" i="23"/>
  <c r="P3" i="25"/>
  <c r="DL18" i="90"/>
  <c r="N11" i="25" s="1"/>
  <c r="DL19" i="90"/>
  <c r="N12" i="25" s="1"/>
  <c r="DL29" i="90"/>
  <c r="N22" i="25" s="1"/>
  <c r="B10" i="89"/>
  <c r="CQ10" i="89" s="1"/>
  <c r="F3" i="25"/>
  <c r="AC3" i="23"/>
  <c r="A11" i="87"/>
  <c r="B11" i="87" s="1"/>
  <c r="U3" i="23"/>
  <c r="Z3" i="24"/>
  <c r="A11" i="86"/>
  <c r="B11" i="86" s="1"/>
  <c r="Q3" i="23"/>
  <c r="U3" i="24"/>
  <c r="B10" i="85"/>
  <c r="P3" i="24"/>
  <c r="M3" i="23"/>
  <c r="DL14" i="85"/>
  <c r="S7" i="24" s="1"/>
  <c r="DL11" i="84"/>
  <c r="N4" i="24" s="1"/>
  <c r="DL18" i="84"/>
  <c r="N11" i="24" s="1"/>
  <c r="B10" i="84"/>
  <c r="CV10" i="84" s="1"/>
  <c r="K3" i="24"/>
  <c r="I3" i="23"/>
  <c r="B10" i="83"/>
  <c r="D10" i="83" s="1"/>
  <c r="H3" i="23" s="1"/>
  <c r="F3" i="24"/>
  <c r="I51" i="93"/>
  <c r="DL30" i="91"/>
  <c r="S23" i="25" s="1"/>
  <c r="I51" i="91"/>
  <c r="I50" i="90"/>
  <c r="I51" i="89"/>
  <c r="I49" i="88"/>
  <c r="I51" i="87"/>
  <c r="I51" i="86"/>
  <c r="I51" i="84"/>
  <c r="I50" i="83"/>
  <c r="AK10" i="91"/>
  <c r="AJ10" i="91"/>
  <c r="AR16" i="43"/>
  <c r="B10" i="48"/>
  <c r="AD16" i="43"/>
  <c r="B10" i="49"/>
  <c r="P16" i="43"/>
  <c r="B10" i="47"/>
  <c r="I50" i="85"/>
  <c r="DL16" i="92"/>
  <c r="X9" i="25" s="1"/>
  <c r="DL26" i="90"/>
  <c r="N19" i="25" s="1"/>
  <c r="DL36" i="90"/>
  <c r="N29" i="25" s="1"/>
  <c r="A11" i="90"/>
  <c r="B11" i="90" s="1"/>
  <c r="AG3" i="23"/>
  <c r="K3" i="25"/>
  <c r="Y3" i="23"/>
  <c r="A3" i="25"/>
  <c r="BR41" i="87"/>
  <c r="AI41" i="89"/>
  <c r="AI39" i="88"/>
  <c r="AH41" i="87"/>
  <c r="AI41" i="84"/>
  <c r="AI40" i="85"/>
  <c r="AH40" i="90"/>
  <c r="AI41" i="93"/>
  <c r="AH40" i="83"/>
  <c r="AH41" i="86"/>
  <c r="AI40" i="90"/>
  <c r="AH40" i="92"/>
  <c r="AI40" i="83"/>
  <c r="AI41" i="86"/>
  <c r="AI40" i="92"/>
  <c r="AH41" i="84"/>
  <c r="AH41" i="89"/>
  <c r="AI41" i="87"/>
  <c r="AH41" i="91"/>
  <c r="AG41" i="93"/>
  <c r="AH40" i="85"/>
  <c r="AH39" i="88"/>
  <c r="AI41" i="91"/>
  <c r="AH41" i="93"/>
  <c r="I45" i="85"/>
  <c r="G37" i="23"/>
  <c r="I46" i="86"/>
  <c r="I45" i="83"/>
  <c r="E3" i="23"/>
  <c r="DL21" i="88"/>
  <c r="D14" i="25" s="1"/>
  <c r="DL33" i="88"/>
  <c r="D26" i="25" s="1"/>
  <c r="DL23" i="88"/>
  <c r="D16" i="25" s="1"/>
  <c r="DL24" i="88"/>
  <c r="D17" i="25" s="1"/>
  <c r="I44" i="88"/>
  <c r="DL17" i="93"/>
  <c r="AC10" i="25" s="1"/>
  <c r="DL11" i="93"/>
  <c r="AC4" i="25" s="1"/>
  <c r="DL41" i="93"/>
  <c r="DL22" i="93"/>
  <c r="AC15" i="25" s="1"/>
  <c r="DL37" i="93"/>
  <c r="AC30" i="25" s="1"/>
  <c r="DL24" i="92"/>
  <c r="X17" i="25" s="1"/>
  <c r="DL19" i="92"/>
  <c r="X12" i="25" s="1"/>
  <c r="DL31" i="92"/>
  <c r="X24" i="25" s="1"/>
  <c r="DL10" i="92"/>
  <c r="X3" i="25" s="1"/>
  <c r="DL11" i="91"/>
  <c r="S4" i="25" s="1"/>
  <c r="I46" i="91"/>
  <c r="DL33" i="90"/>
  <c r="N26" i="25" s="1"/>
  <c r="I45" i="90"/>
  <c r="H43" i="88"/>
  <c r="I43" i="88" s="1"/>
  <c r="DL16" i="88"/>
  <c r="D9" i="25" s="1"/>
  <c r="DL26" i="88"/>
  <c r="D19" i="25" s="1"/>
  <c r="DL18" i="88"/>
  <c r="D11" i="25" s="1"/>
  <c r="DL38" i="88"/>
  <c r="D31" i="25" s="1"/>
  <c r="DL22" i="88"/>
  <c r="D15" i="25" s="1"/>
  <c r="DL14" i="87"/>
  <c r="AC7" i="24" s="1"/>
  <c r="DL24" i="87"/>
  <c r="AC17" i="24" s="1"/>
  <c r="DL26" i="87"/>
  <c r="AC19" i="24" s="1"/>
  <c r="DL34" i="87"/>
  <c r="AC27" i="24" s="1"/>
  <c r="DL37" i="87"/>
  <c r="AC30" i="24" s="1"/>
  <c r="DL26" i="86"/>
  <c r="X19" i="24" s="1"/>
  <c r="DL18" i="85"/>
  <c r="S11" i="24" s="1"/>
  <c r="DL26" i="85"/>
  <c r="S19" i="24" s="1"/>
  <c r="DL22" i="84"/>
  <c r="N15" i="24" s="1"/>
  <c r="DL40" i="93"/>
  <c r="AC33" i="25" s="1"/>
  <c r="I46" i="93"/>
  <c r="DL32" i="93"/>
  <c r="AC25" i="25" s="1"/>
  <c r="DL19" i="91"/>
  <c r="S12" i="25" s="1"/>
  <c r="DL23" i="91"/>
  <c r="S16" i="25" s="1"/>
  <c r="DL41" i="91"/>
  <c r="DL12" i="91"/>
  <c r="S5" i="25" s="1"/>
  <c r="DL14" i="91"/>
  <c r="S7" i="25" s="1"/>
  <c r="DL16" i="91"/>
  <c r="S9" i="25" s="1"/>
  <c r="DL31" i="89"/>
  <c r="I24" i="25" s="1"/>
  <c r="DL20" i="89"/>
  <c r="I13" i="25" s="1"/>
  <c r="DL24" i="89"/>
  <c r="I17" i="25" s="1"/>
  <c r="I46" i="89"/>
  <c r="DL35" i="89"/>
  <c r="I28" i="25" s="1"/>
  <c r="DL16" i="87"/>
  <c r="AC9" i="24" s="1"/>
  <c r="DL17" i="87"/>
  <c r="AC10" i="24" s="1"/>
  <c r="DL28" i="87"/>
  <c r="AC21" i="24" s="1"/>
  <c r="DL32" i="87"/>
  <c r="AC25" i="24" s="1"/>
  <c r="DL11" i="86"/>
  <c r="X4" i="24" s="1"/>
  <c r="DL19" i="86"/>
  <c r="X12" i="24" s="1"/>
  <c r="DL26" i="84"/>
  <c r="N19" i="24" s="1"/>
  <c r="DL41" i="84"/>
  <c r="DL15" i="84"/>
  <c r="N8" i="24" s="1"/>
  <c r="DL30" i="84"/>
  <c r="N23" i="24" s="1"/>
  <c r="DL40" i="84"/>
  <c r="N33" i="24" s="1"/>
  <c r="DL34" i="92"/>
  <c r="X27" i="25" s="1"/>
  <c r="DL11" i="92"/>
  <c r="X4" i="25" s="1"/>
  <c r="DL15" i="92"/>
  <c r="X8" i="25" s="1"/>
  <c r="DL28" i="92"/>
  <c r="X21" i="25" s="1"/>
  <c r="DL21" i="92"/>
  <c r="X14" i="25" s="1"/>
  <c r="DL38" i="92"/>
  <c r="X31" i="25" s="1"/>
  <c r="DL32" i="92"/>
  <c r="X25" i="25" s="1"/>
  <c r="DL20" i="92"/>
  <c r="X13" i="25" s="1"/>
  <c r="DL17" i="92"/>
  <c r="X10" i="25" s="1"/>
  <c r="DL29" i="92"/>
  <c r="X22" i="25" s="1"/>
  <c r="DL21" i="90"/>
  <c r="N14" i="25" s="1"/>
  <c r="DL37" i="90"/>
  <c r="N30" i="25" s="1"/>
  <c r="DL40" i="90"/>
  <c r="DL24" i="90"/>
  <c r="N17" i="25" s="1"/>
  <c r="DL27" i="90"/>
  <c r="N20" i="25" s="1"/>
  <c r="DL14" i="90"/>
  <c r="N7" i="25" s="1"/>
  <c r="DL23" i="90"/>
  <c r="N16" i="25" s="1"/>
  <c r="Z40" i="90"/>
  <c r="DL12" i="90"/>
  <c r="N5" i="25" s="1"/>
  <c r="DL28" i="90"/>
  <c r="N21" i="25" s="1"/>
  <c r="DL30" i="90"/>
  <c r="N23" i="25" s="1"/>
  <c r="DL32" i="90"/>
  <c r="N25" i="25" s="1"/>
  <c r="DL36" i="85"/>
  <c r="S29" i="24" s="1"/>
  <c r="DL13" i="85"/>
  <c r="S6" i="24" s="1"/>
  <c r="DL32" i="85"/>
  <c r="S25" i="24" s="1"/>
  <c r="DL11" i="85"/>
  <c r="S4" i="24" s="1"/>
  <c r="DL34" i="85"/>
  <c r="S27" i="24" s="1"/>
  <c r="DL38" i="85"/>
  <c r="S31" i="24" s="1"/>
  <c r="F6" i="50"/>
  <c r="U51" i="83"/>
  <c r="U44" i="84" s="1"/>
  <c r="DL36" i="92"/>
  <c r="X29" i="25" s="1"/>
  <c r="DL34" i="90"/>
  <c r="N27" i="25" s="1"/>
  <c r="DL23" i="92"/>
  <c r="X16" i="25" s="1"/>
  <c r="DL22" i="92"/>
  <c r="X15" i="25" s="1"/>
  <c r="DL17" i="85"/>
  <c r="S10" i="24" s="1"/>
  <c r="DL15" i="85"/>
  <c r="S8" i="24" s="1"/>
  <c r="BP40" i="92"/>
  <c r="DL28" i="91"/>
  <c r="S21" i="25" s="1"/>
  <c r="DL17" i="91"/>
  <c r="S10" i="25" s="1"/>
  <c r="DL10" i="90"/>
  <c r="N3" i="25" s="1"/>
  <c r="DL38" i="89"/>
  <c r="I31" i="25" s="1"/>
  <c r="DL17" i="90"/>
  <c r="N10" i="25" s="1"/>
  <c r="DL11" i="90"/>
  <c r="N4" i="25" s="1"/>
  <c r="DL15" i="89"/>
  <c r="I8" i="25" s="1"/>
  <c r="DL10" i="87"/>
  <c r="AC3" i="24" s="1"/>
  <c r="A88" i="84"/>
  <c r="DL11" i="83"/>
  <c r="I4" i="24" s="1"/>
  <c r="DL14" i="89"/>
  <c r="I7" i="25" s="1"/>
  <c r="DL29" i="89"/>
  <c r="I22" i="25" s="1"/>
  <c r="DL34" i="89"/>
  <c r="I27" i="25" s="1"/>
  <c r="DL37" i="89"/>
  <c r="I30" i="25" s="1"/>
  <c r="DL40" i="89"/>
  <c r="I33" i="25" s="1"/>
  <c r="DL41" i="89"/>
  <c r="DL30" i="89"/>
  <c r="I23" i="25" s="1"/>
  <c r="DL33" i="89"/>
  <c r="I26" i="25" s="1"/>
  <c r="DL27" i="89"/>
  <c r="I20" i="25" s="1"/>
  <c r="DL39" i="89"/>
  <c r="I32" i="25" s="1"/>
  <c r="DL16" i="89"/>
  <c r="I9" i="25" s="1"/>
  <c r="DL18" i="89"/>
  <c r="I11" i="25" s="1"/>
  <c r="DL11" i="89"/>
  <c r="I4" i="25" s="1"/>
  <c r="DL12" i="89"/>
  <c r="I5" i="25" s="1"/>
  <c r="DL23" i="89"/>
  <c r="I16" i="25" s="1"/>
  <c r="DL32" i="89"/>
  <c r="I25" i="25" s="1"/>
  <c r="DL18" i="91"/>
  <c r="S11" i="25" s="1"/>
  <c r="DL13" i="91"/>
  <c r="S6" i="25" s="1"/>
  <c r="DL29" i="91"/>
  <c r="S22" i="25" s="1"/>
  <c r="DL36" i="91"/>
  <c r="S29" i="25" s="1"/>
  <c r="DL20" i="91"/>
  <c r="S13" i="25" s="1"/>
  <c r="DL22" i="91"/>
  <c r="S15" i="25" s="1"/>
  <c r="DL24" i="91"/>
  <c r="S17" i="25" s="1"/>
  <c r="BS41" i="91"/>
  <c r="DL10" i="91"/>
  <c r="S3" i="25" s="1"/>
  <c r="DL10" i="93"/>
  <c r="AC3" i="25" s="1"/>
  <c r="DL23" i="93"/>
  <c r="AC16" i="25" s="1"/>
  <c r="DL27" i="93"/>
  <c r="AC20" i="25" s="1"/>
  <c r="DL35" i="93"/>
  <c r="AC28" i="25" s="1"/>
  <c r="BQ41" i="93"/>
  <c r="B10" i="93"/>
  <c r="DL20" i="93"/>
  <c r="AC13" i="25" s="1"/>
  <c r="DL26" i="93"/>
  <c r="AC19" i="25" s="1"/>
  <c r="DL36" i="93"/>
  <c r="AC29" i="25" s="1"/>
  <c r="DL39" i="93"/>
  <c r="AC32" i="25" s="1"/>
  <c r="DL19" i="93"/>
  <c r="AC12" i="25" s="1"/>
  <c r="DL14" i="93"/>
  <c r="AC7" i="25" s="1"/>
  <c r="DL15" i="93"/>
  <c r="AC8" i="25" s="1"/>
  <c r="DL30" i="87"/>
  <c r="AC23" i="24" s="1"/>
  <c r="DL33" i="87"/>
  <c r="AC26" i="24" s="1"/>
  <c r="DL13" i="87"/>
  <c r="AC6" i="24" s="1"/>
  <c r="DL21" i="87"/>
  <c r="AC14" i="24" s="1"/>
  <c r="DL12" i="87"/>
  <c r="AC5" i="24" s="1"/>
  <c r="DL20" i="87"/>
  <c r="AC13" i="24" s="1"/>
  <c r="DL38" i="87"/>
  <c r="AC31" i="24" s="1"/>
  <c r="DL40" i="87"/>
  <c r="AC33" i="24" s="1"/>
  <c r="AC41" i="87"/>
  <c r="BQ41" i="87"/>
  <c r="DL11" i="87"/>
  <c r="AC4" i="24" s="1"/>
  <c r="B10" i="92"/>
  <c r="DL17" i="86"/>
  <c r="X10" i="24" s="1"/>
  <c r="DL15" i="86"/>
  <c r="X8" i="24" s="1"/>
  <c r="DL39" i="86"/>
  <c r="X32" i="24" s="1"/>
  <c r="DL35" i="86"/>
  <c r="X28" i="24" s="1"/>
  <c r="DL27" i="86"/>
  <c r="X20" i="24" s="1"/>
  <c r="DL14" i="86"/>
  <c r="X7" i="24" s="1"/>
  <c r="DL16" i="86"/>
  <c r="X9" i="24" s="1"/>
  <c r="DL24" i="84"/>
  <c r="N17" i="24" s="1"/>
  <c r="DL28" i="84"/>
  <c r="N21" i="24" s="1"/>
  <c r="DL27" i="84"/>
  <c r="N20" i="24" s="1"/>
  <c r="DL34" i="84"/>
  <c r="N27" i="24" s="1"/>
  <c r="DL38" i="84"/>
  <c r="N31" i="24" s="1"/>
  <c r="DL35" i="84"/>
  <c r="N28" i="24" s="1"/>
  <c r="DL23" i="84"/>
  <c r="N16" i="24" s="1"/>
  <c r="DL14" i="84"/>
  <c r="N7" i="24" s="1"/>
  <c r="DL16" i="84"/>
  <c r="N9" i="24" s="1"/>
  <c r="DL20" i="84"/>
  <c r="N13" i="24" s="1"/>
  <c r="DL39" i="84"/>
  <c r="N32" i="24" s="1"/>
  <c r="AC41" i="84"/>
  <c r="BQ41" i="84"/>
  <c r="DL25" i="84"/>
  <c r="N18" i="24" s="1"/>
  <c r="DL29" i="84"/>
  <c r="N22" i="24" s="1"/>
  <c r="DL17" i="84"/>
  <c r="N10" i="24" s="1"/>
  <c r="DL19" i="84"/>
  <c r="N12" i="24" s="1"/>
  <c r="DL21" i="84"/>
  <c r="N14" i="24" s="1"/>
  <c r="DL31" i="84"/>
  <c r="N24" i="24" s="1"/>
  <c r="X41" i="93"/>
  <c r="BT41" i="93"/>
  <c r="AA40" i="92"/>
  <c r="AB40" i="90"/>
  <c r="BR40" i="90"/>
  <c r="BS40" i="90"/>
  <c r="Y40" i="90"/>
  <c r="DL32" i="88"/>
  <c r="D25" i="25" s="1"/>
  <c r="DL35" i="88"/>
  <c r="D28" i="25" s="1"/>
  <c r="DL17" i="88"/>
  <c r="D10" i="25" s="1"/>
  <c r="DL27" i="88"/>
  <c r="D20" i="25" s="1"/>
  <c r="DL11" i="88"/>
  <c r="D4" i="25" s="1"/>
  <c r="DL13" i="88"/>
  <c r="D6" i="25" s="1"/>
  <c r="DL15" i="88"/>
  <c r="D8" i="25" s="1"/>
  <c r="DL34" i="88"/>
  <c r="D27" i="25" s="1"/>
  <c r="DL19" i="88"/>
  <c r="D12" i="25" s="1"/>
  <c r="DL37" i="88"/>
  <c r="D30" i="25" s="1"/>
  <c r="DL36" i="88"/>
  <c r="D29" i="25" s="1"/>
  <c r="AC39" i="88"/>
  <c r="Y39" i="88"/>
  <c r="X39" i="88"/>
  <c r="BT39" i="88"/>
  <c r="Z39" i="88"/>
  <c r="Y41" i="87"/>
  <c r="AB41" i="87"/>
  <c r="BP41" i="87"/>
  <c r="X41" i="87"/>
  <c r="BT41" i="87"/>
  <c r="Z41" i="87"/>
  <c r="AA41" i="87"/>
  <c r="AA41" i="86"/>
  <c r="BT41" i="86"/>
  <c r="AB41" i="86"/>
  <c r="BQ41" i="86"/>
  <c r="BR41" i="86"/>
  <c r="A87" i="85"/>
  <c r="X40" i="85"/>
  <c r="BS41" i="84"/>
  <c r="X41" i="84"/>
  <c r="BT41" i="84"/>
  <c r="AA41" i="84"/>
  <c r="A11" i="92"/>
  <c r="A12" i="92" s="1"/>
  <c r="A11" i="91"/>
  <c r="B10" i="87"/>
  <c r="B10" i="86"/>
  <c r="A11" i="85"/>
  <c r="DL12" i="93"/>
  <c r="AC5" i="25" s="1"/>
  <c r="Y41" i="93"/>
  <c r="DL13" i="93"/>
  <c r="AC6" i="25" s="1"/>
  <c r="D77" i="92"/>
  <c r="H43" i="92" s="1"/>
  <c r="AP34" i="23" s="1"/>
  <c r="Z41" i="93"/>
  <c r="BS41" i="93"/>
  <c r="DL21" i="93"/>
  <c r="AC14" i="25" s="1"/>
  <c r="AA41" i="93"/>
  <c r="AC41" i="93"/>
  <c r="DL18" i="93"/>
  <c r="AC11" i="25" s="1"/>
  <c r="DL25" i="93"/>
  <c r="AC18" i="25" s="1"/>
  <c r="DL16" i="93"/>
  <c r="AC9" i="25" s="1"/>
  <c r="BP41" i="93"/>
  <c r="DL24" i="93"/>
  <c r="AC17" i="25" s="1"/>
  <c r="DL28" i="93"/>
  <c r="AC21" i="25" s="1"/>
  <c r="AB41" i="93"/>
  <c r="BR41" i="93"/>
  <c r="DL31" i="93"/>
  <c r="AC24" i="25" s="1"/>
  <c r="DL33" i="93"/>
  <c r="AC26" i="25" s="1"/>
  <c r="DL29" i="93"/>
  <c r="AC22" i="25" s="1"/>
  <c r="D78" i="93"/>
  <c r="H44" i="93" s="1"/>
  <c r="AT34" i="23" s="1"/>
  <c r="DL12" i="92"/>
  <c r="X5" i="25" s="1"/>
  <c r="AB40" i="92"/>
  <c r="AC40" i="92"/>
  <c r="BT40" i="92"/>
  <c r="DL13" i="92"/>
  <c r="X6" i="25" s="1"/>
  <c r="X40" i="92"/>
  <c r="Y40" i="92"/>
  <c r="BQ40" i="92"/>
  <c r="BR40" i="92"/>
  <c r="BS40" i="92"/>
  <c r="DL18" i="92"/>
  <c r="X11" i="25" s="1"/>
  <c r="DL26" i="92"/>
  <c r="X19" i="25" s="1"/>
  <c r="DL30" i="92"/>
  <c r="X23" i="25" s="1"/>
  <c r="DL25" i="92"/>
  <c r="X18" i="25" s="1"/>
  <c r="DL27" i="92"/>
  <c r="X20" i="25" s="1"/>
  <c r="Z40" i="92"/>
  <c r="DL33" i="92"/>
  <c r="X26" i="25" s="1"/>
  <c r="DL35" i="92"/>
  <c r="X28" i="25" s="1"/>
  <c r="DL37" i="92"/>
  <c r="X30" i="25" s="1"/>
  <c r="DL39" i="92"/>
  <c r="X32" i="25" s="1"/>
  <c r="DL40" i="92"/>
  <c r="Y41" i="91"/>
  <c r="Z41" i="91"/>
  <c r="D77" i="90"/>
  <c r="AC41" i="91"/>
  <c r="BT41" i="91"/>
  <c r="AB41" i="91"/>
  <c r="BP41" i="91"/>
  <c r="DL37" i="91"/>
  <c r="S30" i="25" s="1"/>
  <c r="DL21" i="91"/>
  <c r="S14" i="25" s="1"/>
  <c r="AA41" i="91"/>
  <c r="X41" i="91"/>
  <c r="BQ41" i="91"/>
  <c r="DL15" i="91"/>
  <c r="S8" i="25" s="1"/>
  <c r="DL27" i="91"/>
  <c r="S20" i="25" s="1"/>
  <c r="DL34" i="91"/>
  <c r="S27" i="25" s="1"/>
  <c r="DL25" i="91"/>
  <c r="S18" i="25" s="1"/>
  <c r="BR41" i="91"/>
  <c r="DL40" i="91"/>
  <c r="S33" i="25" s="1"/>
  <c r="DL35" i="91"/>
  <c r="S28" i="25" s="1"/>
  <c r="DL38" i="91"/>
  <c r="S31" i="25" s="1"/>
  <c r="DL32" i="91"/>
  <c r="S25" i="25" s="1"/>
  <c r="D78" i="91"/>
  <c r="H44" i="91" s="1"/>
  <c r="AL34" i="23" s="1"/>
  <c r="DL26" i="91"/>
  <c r="S19" i="25" s="1"/>
  <c r="DL33" i="91"/>
  <c r="S26" i="25" s="1"/>
  <c r="DL39" i="91"/>
  <c r="S32" i="25" s="1"/>
  <c r="DL31" i="91"/>
  <c r="S24" i="25" s="1"/>
  <c r="DL20" i="90"/>
  <c r="N13" i="25" s="1"/>
  <c r="DL13" i="90"/>
  <c r="N6" i="25" s="1"/>
  <c r="D78" i="89"/>
  <c r="H44" i="89" s="1"/>
  <c r="AD34" i="23" s="1"/>
  <c r="X40" i="90"/>
  <c r="BQ40" i="90"/>
  <c r="DL15" i="90"/>
  <c r="N8" i="25" s="1"/>
  <c r="B10" i="90"/>
  <c r="AA40" i="90"/>
  <c r="DL16" i="90"/>
  <c r="N9" i="25" s="1"/>
  <c r="DL22" i="90"/>
  <c r="N15" i="25" s="1"/>
  <c r="DL25" i="90"/>
  <c r="N18" i="25" s="1"/>
  <c r="AC40" i="90"/>
  <c r="BP40" i="90"/>
  <c r="DL35" i="90"/>
  <c r="N28" i="25" s="1"/>
  <c r="BT40" i="90"/>
  <c r="DL31" i="90"/>
  <c r="N24" i="25" s="1"/>
  <c r="DL38" i="90"/>
  <c r="N31" i="25" s="1"/>
  <c r="DL39" i="90"/>
  <c r="N32" i="25" s="1"/>
  <c r="X41" i="89"/>
  <c r="Y41" i="89"/>
  <c r="Z41" i="89"/>
  <c r="DL10" i="89"/>
  <c r="I3" i="25" s="1"/>
  <c r="BS41" i="89"/>
  <c r="DL26" i="89"/>
  <c r="I19" i="25" s="1"/>
  <c r="DL13" i="89"/>
  <c r="I6" i="25" s="1"/>
  <c r="D10" i="89"/>
  <c r="DL17" i="89"/>
  <c r="I10" i="25" s="1"/>
  <c r="AC41" i="89"/>
  <c r="BP41" i="89"/>
  <c r="DL19" i="89"/>
  <c r="I12" i="25" s="1"/>
  <c r="BQ41" i="89"/>
  <c r="A11" i="89"/>
  <c r="DL22" i="89"/>
  <c r="I15" i="25" s="1"/>
  <c r="DL28" i="89"/>
  <c r="I21" i="25" s="1"/>
  <c r="DL21" i="89"/>
  <c r="I14" i="25" s="1"/>
  <c r="AA41" i="89"/>
  <c r="BT41" i="89"/>
  <c r="DL25" i="89"/>
  <c r="I18" i="25" s="1"/>
  <c r="DL36" i="89"/>
  <c r="I29" i="25" s="1"/>
  <c r="AB41" i="89"/>
  <c r="BR41" i="89"/>
  <c r="B10" i="88"/>
  <c r="A11" i="88"/>
  <c r="DL10" i="88"/>
  <c r="D3" i="25" s="1"/>
  <c r="DL20" i="88"/>
  <c r="D13" i="25" s="1"/>
  <c r="DL12" i="88"/>
  <c r="D5" i="25" s="1"/>
  <c r="DL14" i="88"/>
  <c r="D7" i="25" s="1"/>
  <c r="D76" i="88"/>
  <c r="AA39" i="88"/>
  <c r="BP39" i="88"/>
  <c r="BQ39" i="88"/>
  <c r="BR39" i="88"/>
  <c r="DL30" i="88"/>
  <c r="D23" i="25" s="1"/>
  <c r="BS39" i="88"/>
  <c r="DL28" i="88"/>
  <c r="D21" i="25" s="1"/>
  <c r="DL29" i="88"/>
  <c r="D22" i="25" s="1"/>
  <c r="AB39" i="88"/>
  <c r="DL25" i="88"/>
  <c r="D18" i="25" s="1"/>
  <c r="DL31" i="88"/>
  <c r="D24" i="25" s="1"/>
  <c r="DL15" i="87"/>
  <c r="AC8" i="24" s="1"/>
  <c r="DL19" i="87"/>
  <c r="AC12" i="24" s="1"/>
  <c r="D78" i="86"/>
  <c r="BS41" i="87"/>
  <c r="DL18" i="87"/>
  <c r="AC11" i="24" s="1"/>
  <c r="DL22" i="87"/>
  <c r="AC15" i="24" s="1"/>
  <c r="DL23" i="87"/>
  <c r="AC16" i="24" s="1"/>
  <c r="DL25" i="87"/>
  <c r="AC18" i="24" s="1"/>
  <c r="DL27" i="87"/>
  <c r="AC20" i="24" s="1"/>
  <c r="DL31" i="87"/>
  <c r="AC24" i="24" s="1"/>
  <c r="DL29" i="87"/>
  <c r="AC22" i="24" s="1"/>
  <c r="DL39" i="87"/>
  <c r="AC32" i="24" s="1"/>
  <c r="DL36" i="87"/>
  <c r="AC29" i="24" s="1"/>
  <c r="D78" i="87"/>
  <c r="DL10" i="86"/>
  <c r="X3" i="24" s="1"/>
  <c r="DL13" i="86"/>
  <c r="X6" i="24" s="1"/>
  <c r="DL12" i="86"/>
  <c r="X5" i="24" s="1"/>
  <c r="DL18" i="86"/>
  <c r="X11" i="24" s="1"/>
  <c r="DL20" i="86"/>
  <c r="X13" i="24" s="1"/>
  <c r="DL23" i="86"/>
  <c r="X16" i="24" s="1"/>
  <c r="AC41" i="86"/>
  <c r="BS41" i="86"/>
  <c r="DL25" i="86"/>
  <c r="X18" i="24" s="1"/>
  <c r="X41" i="86"/>
  <c r="DL22" i="86"/>
  <c r="X15" i="24" s="1"/>
  <c r="D77" i="85"/>
  <c r="Y41" i="86"/>
  <c r="DL29" i="86"/>
  <c r="X22" i="24" s="1"/>
  <c r="Z41" i="86"/>
  <c r="BP41" i="86"/>
  <c r="DL21" i="86"/>
  <c r="X14" i="24" s="1"/>
  <c r="DL24" i="86"/>
  <c r="X17" i="24" s="1"/>
  <c r="DL33" i="86"/>
  <c r="X26" i="24" s="1"/>
  <c r="DL37" i="86"/>
  <c r="X30" i="24" s="1"/>
  <c r="DL28" i="86"/>
  <c r="X21" i="24" s="1"/>
  <c r="DL30" i="86"/>
  <c r="X23" i="24" s="1"/>
  <c r="DL34" i="86"/>
  <c r="X27" i="24" s="1"/>
  <c r="DL38" i="86"/>
  <c r="X31" i="24" s="1"/>
  <c r="DL32" i="86"/>
  <c r="X25" i="24" s="1"/>
  <c r="DL36" i="86"/>
  <c r="X29" i="24" s="1"/>
  <c r="DL40" i="86"/>
  <c r="X33" i="24" s="1"/>
  <c r="DL31" i="86"/>
  <c r="X24" i="24" s="1"/>
  <c r="DL10" i="85"/>
  <c r="S3" i="24" s="1"/>
  <c r="DL12" i="85"/>
  <c r="S5" i="24" s="1"/>
  <c r="DL24" i="85"/>
  <c r="S17" i="24" s="1"/>
  <c r="AC40" i="85"/>
  <c r="BP40" i="85"/>
  <c r="BQ40" i="85"/>
  <c r="Y40" i="85"/>
  <c r="BR40" i="85"/>
  <c r="Z40" i="85"/>
  <c r="BS40" i="85"/>
  <c r="AA40" i="85"/>
  <c r="BT40" i="85"/>
  <c r="DL16" i="85"/>
  <c r="S9" i="24" s="1"/>
  <c r="DL19" i="85"/>
  <c r="S12" i="24" s="1"/>
  <c r="DL20" i="85"/>
  <c r="S13" i="24" s="1"/>
  <c r="DL21" i="85"/>
  <c r="S14" i="24" s="1"/>
  <c r="DL22" i="85"/>
  <c r="S15" i="24" s="1"/>
  <c r="DL23" i="85"/>
  <c r="S16" i="24" s="1"/>
  <c r="D78" i="84"/>
  <c r="AB40" i="85"/>
  <c r="DL25" i="85"/>
  <c r="S18" i="24" s="1"/>
  <c r="DL27" i="85"/>
  <c r="S20" i="24" s="1"/>
  <c r="DL28" i="85"/>
  <c r="S21" i="24" s="1"/>
  <c r="DL29" i="85"/>
  <c r="S22" i="24" s="1"/>
  <c r="DL39" i="85"/>
  <c r="S32" i="24" s="1"/>
  <c r="DL31" i="85"/>
  <c r="S24" i="24" s="1"/>
  <c r="DL33" i="85"/>
  <c r="S26" i="24" s="1"/>
  <c r="DL35" i="85"/>
  <c r="S28" i="24" s="1"/>
  <c r="DL37" i="85"/>
  <c r="S30" i="24" s="1"/>
  <c r="DL40" i="85"/>
  <c r="DL13" i="84"/>
  <c r="N6" i="24" s="1"/>
  <c r="DL10" i="84"/>
  <c r="N3" i="24" s="1"/>
  <c r="DL12" i="84"/>
  <c r="N5" i="24" s="1"/>
  <c r="AB41" i="84"/>
  <c r="Y41" i="84"/>
  <c r="A11" i="84"/>
  <c r="BR41" i="84"/>
  <c r="Z41" i="84"/>
  <c r="BP41" i="84"/>
  <c r="DL33" i="84"/>
  <c r="N26" i="24" s="1"/>
  <c r="DL32" i="84"/>
  <c r="N25" i="24" s="1"/>
  <c r="DL37" i="84"/>
  <c r="N30" i="24" s="1"/>
  <c r="DL36" i="84"/>
  <c r="N29" i="24" s="1"/>
  <c r="DL40" i="83"/>
  <c r="DL19" i="83"/>
  <c r="I12" i="24" s="1"/>
  <c r="DL10" i="83"/>
  <c r="I3" i="24" s="1"/>
  <c r="DL28" i="83"/>
  <c r="I21" i="24" s="1"/>
  <c r="DL30" i="83"/>
  <c r="I23" i="24" s="1"/>
  <c r="DL24" i="83"/>
  <c r="I17" i="24" s="1"/>
  <c r="DL37" i="83"/>
  <c r="I30" i="24" s="1"/>
  <c r="DL38" i="83"/>
  <c r="I31" i="24" s="1"/>
  <c r="DL14" i="83"/>
  <c r="I7" i="24" s="1"/>
  <c r="DL23" i="83"/>
  <c r="I16" i="24" s="1"/>
  <c r="DL27" i="83"/>
  <c r="I20" i="24" s="1"/>
  <c r="DL29" i="83"/>
  <c r="I22" i="24" s="1"/>
  <c r="DL36" i="83"/>
  <c r="I29" i="24" s="1"/>
  <c r="D77" i="83"/>
  <c r="AB40" i="83"/>
  <c r="DL21" i="83"/>
  <c r="I14" i="24" s="1"/>
  <c r="DL22" i="83"/>
  <c r="I15" i="24" s="1"/>
  <c r="BS40" i="83"/>
  <c r="DL15" i="83"/>
  <c r="I8" i="24" s="1"/>
  <c r="AC40" i="83"/>
  <c r="DL13" i="83"/>
  <c r="I6" i="24" s="1"/>
  <c r="DL33" i="83"/>
  <c r="I26" i="24" s="1"/>
  <c r="BT40" i="83"/>
  <c r="DL16" i="83"/>
  <c r="I9" i="24" s="1"/>
  <c r="DL20" i="83"/>
  <c r="I13" i="24" s="1"/>
  <c r="DL12" i="83"/>
  <c r="I5" i="24" s="1"/>
  <c r="DL17" i="83"/>
  <c r="I10" i="24" s="1"/>
  <c r="BR40" i="83"/>
  <c r="DL18" i="83"/>
  <c r="I11" i="24" s="1"/>
  <c r="DL25" i="83"/>
  <c r="I18" i="24" s="1"/>
  <c r="DL26" i="83"/>
  <c r="I19" i="24" s="1"/>
  <c r="BP40" i="83"/>
  <c r="X40" i="83"/>
  <c r="A11" i="83"/>
  <c r="Y40" i="83"/>
  <c r="DL31" i="83"/>
  <c r="I24" i="24" s="1"/>
  <c r="Z40" i="83"/>
  <c r="AA40" i="83"/>
  <c r="BQ40" i="83"/>
  <c r="DL32" i="83"/>
  <c r="I25" i="24" s="1"/>
  <c r="DL39" i="83"/>
  <c r="I32" i="24" s="1"/>
  <c r="DL34" i="83"/>
  <c r="I27" i="24" s="1"/>
  <c r="DL35" i="83"/>
  <c r="I28" i="24" s="1"/>
  <c r="CF10" i="85" l="1"/>
  <c r="CF10" i="89"/>
  <c r="AV10" i="91"/>
  <c r="BM10" i="92"/>
  <c r="BE10" i="92"/>
  <c r="BL10" i="92"/>
  <c r="BD10" i="92"/>
  <c r="BK10" i="92"/>
  <c r="BJ10" i="92"/>
  <c r="BI10" i="92"/>
  <c r="BH10" i="92"/>
  <c r="BG10" i="92"/>
  <c r="BF10" i="92"/>
  <c r="CZ10" i="92"/>
  <c r="CY10" i="92"/>
  <c r="DB10" i="92"/>
  <c r="CX10" i="92"/>
  <c r="CW10" i="92"/>
  <c r="DD10" i="92"/>
  <c r="CV10" i="92"/>
  <c r="DC10" i="92"/>
  <c r="CU10" i="92"/>
  <c r="DA10" i="92"/>
  <c r="AP10" i="91"/>
  <c r="A12" i="87"/>
  <c r="Q3" i="25"/>
  <c r="BA10" i="91"/>
  <c r="AL3" i="23"/>
  <c r="AR10" i="91"/>
  <c r="AL10" i="91"/>
  <c r="AZ10" i="91"/>
  <c r="CH10" i="91"/>
  <c r="CT10" i="89"/>
  <c r="CN10" i="91"/>
  <c r="CO10" i="91"/>
  <c r="CK10" i="91"/>
  <c r="AM10" i="91"/>
  <c r="A12" i="90"/>
  <c r="CI10" i="91"/>
  <c r="AS10" i="91"/>
  <c r="AW10" i="91"/>
  <c r="CF10" i="91"/>
  <c r="CA10" i="91"/>
  <c r="CE10" i="91"/>
  <c r="AT10" i="91"/>
  <c r="AN10" i="91"/>
  <c r="CG10" i="91"/>
  <c r="D10" i="91"/>
  <c r="T3" i="25" s="1"/>
  <c r="BB10" i="91"/>
  <c r="AX10" i="91"/>
  <c r="CJ10" i="91"/>
  <c r="CD10" i="91"/>
  <c r="BC10" i="91"/>
  <c r="AO10" i="91"/>
  <c r="CM10" i="91"/>
  <c r="CB10" i="91"/>
  <c r="BK11" i="93"/>
  <c r="DA11" i="93"/>
  <c r="BJ11" i="93"/>
  <c r="DB11" i="93"/>
  <c r="BI11" i="93"/>
  <c r="DC11" i="93"/>
  <c r="BH11" i="93"/>
  <c r="CV11" i="93"/>
  <c r="DD11" i="93"/>
  <c r="BG11" i="93"/>
  <c r="CW11" i="93"/>
  <c r="BF11" i="93"/>
  <c r="CX11" i="93"/>
  <c r="BM11" i="93"/>
  <c r="BE11" i="93"/>
  <c r="CY11" i="93"/>
  <c r="CZ11" i="93"/>
  <c r="BL11" i="93"/>
  <c r="BD11" i="93"/>
  <c r="BM10" i="93"/>
  <c r="BE10" i="93"/>
  <c r="CU14" i="93"/>
  <c r="CU18" i="93"/>
  <c r="CU22" i="93"/>
  <c r="CU26" i="93"/>
  <c r="CU30" i="93"/>
  <c r="CU34" i="93"/>
  <c r="CU38" i="93"/>
  <c r="DD10" i="93"/>
  <c r="CV10" i="93"/>
  <c r="BL10" i="93"/>
  <c r="BD10" i="93"/>
  <c r="DC10" i="93"/>
  <c r="CU10" i="93"/>
  <c r="BK10" i="93"/>
  <c r="CU11" i="93"/>
  <c r="CU15" i="93"/>
  <c r="CU19" i="93"/>
  <c r="CU23" i="93"/>
  <c r="CU27" i="93"/>
  <c r="CU31" i="93"/>
  <c r="CU35" i="93"/>
  <c r="CU39" i="93"/>
  <c r="DB10" i="93"/>
  <c r="BJ10" i="93"/>
  <c r="DA10" i="93"/>
  <c r="BI10" i="93"/>
  <c r="CU12" i="93"/>
  <c r="CU16" i="93"/>
  <c r="CU20" i="93"/>
  <c r="CU24" i="93"/>
  <c r="CU28" i="93"/>
  <c r="CU32" i="93"/>
  <c r="CU36" i="93"/>
  <c r="CU40" i="93"/>
  <c r="CZ10" i="93"/>
  <c r="BH10" i="93"/>
  <c r="CY10" i="93"/>
  <c r="BG10" i="93"/>
  <c r="CU13" i="93"/>
  <c r="CU17" i="93"/>
  <c r="CU21" i="93"/>
  <c r="CU25" i="93"/>
  <c r="CU29" i="93"/>
  <c r="CU33" i="93"/>
  <c r="CU37" i="93"/>
  <c r="CU41" i="93"/>
  <c r="CX10" i="93"/>
  <c r="CW10" i="93"/>
  <c r="BF10" i="93"/>
  <c r="BA10" i="89"/>
  <c r="CI10" i="89"/>
  <c r="BB10" i="89"/>
  <c r="CA10" i="89"/>
  <c r="AR10" i="89"/>
  <c r="AU10" i="89"/>
  <c r="AK10" i="89"/>
  <c r="DE39" i="88"/>
  <c r="CP10" i="91"/>
  <c r="CT10" i="91"/>
  <c r="CR10" i="91"/>
  <c r="BD10" i="84"/>
  <c r="CW10" i="84"/>
  <c r="DD10" i="84"/>
  <c r="DC10" i="84"/>
  <c r="CU10" i="84"/>
  <c r="DB10" i="84"/>
  <c r="DA10" i="84"/>
  <c r="CZ10" i="84"/>
  <c r="CY10" i="84"/>
  <c r="CX10" i="84"/>
  <c r="D10" i="84"/>
  <c r="L3" i="23" s="1"/>
  <c r="AT10" i="84"/>
  <c r="J3" i="23"/>
  <c r="BL10" i="88"/>
  <c r="BD10" i="88"/>
  <c r="BK10" i="88"/>
  <c r="BJ10" i="88"/>
  <c r="BI10" i="88"/>
  <c r="BH10" i="88"/>
  <c r="BG10" i="88"/>
  <c r="BF10" i="88"/>
  <c r="BM10" i="88"/>
  <c r="BE10" i="88"/>
  <c r="BI11" i="90"/>
  <c r="BL11" i="90"/>
  <c r="BH11" i="90"/>
  <c r="BG11" i="90"/>
  <c r="BD11" i="90"/>
  <c r="BK11" i="90"/>
  <c r="BF11" i="90"/>
  <c r="BM11" i="90"/>
  <c r="BE11" i="90"/>
  <c r="BJ11" i="90"/>
  <c r="BL10" i="90"/>
  <c r="BD10" i="90"/>
  <c r="BG10" i="90"/>
  <c r="BK10" i="90"/>
  <c r="BJ10" i="90"/>
  <c r="BF10" i="90"/>
  <c r="BI10" i="90"/>
  <c r="BH10" i="90"/>
  <c r="BE10" i="90"/>
  <c r="BM10" i="90"/>
  <c r="CQ10" i="85"/>
  <c r="CK10" i="85"/>
  <c r="AX10" i="85"/>
  <c r="CM10" i="85"/>
  <c r="BL10" i="85"/>
  <c r="BD10" i="85"/>
  <c r="BK10" i="85"/>
  <c r="BJ10" i="85"/>
  <c r="BI10" i="85"/>
  <c r="BH10" i="85"/>
  <c r="BG10" i="85"/>
  <c r="BF10" i="85"/>
  <c r="BM10" i="85"/>
  <c r="BE10" i="85"/>
  <c r="AM10" i="85"/>
  <c r="CL10" i="91"/>
  <c r="BG10" i="91"/>
  <c r="BF10" i="91"/>
  <c r="BK10" i="91"/>
  <c r="BJ10" i="91"/>
  <c r="BM10" i="91"/>
  <c r="BE10" i="91"/>
  <c r="BL10" i="91"/>
  <c r="BD10" i="91"/>
  <c r="BI10" i="91"/>
  <c r="BH10" i="91"/>
  <c r="CS10" i="89"/>
  <c r="BG10" i="89"/>
  <c r="BF10" i="89"/>
  <c r="BM10" i="89"/>
  <c r="BE10" i="89"/>
  <c r="BL10" i="89"/>
  <c r="BD10" i="89"/>
  <c r="BK10" i="89"/>
  <c r="BJ10" i="89"/>
  <c r="BI10" i="89"/>
  <c r="BH10" i="89"/>
  <c r="AO10" i="89"/>
  <c r="AW10" i="89"/>
  <c r="CK10" i="89"/>
  <c r="CR10" i="89"/>
  <c r="AL10" i="89"/>
  <c r="CL10" i="89"/>
  <c r="CJ10" i="89"/>
  <c r="AP10" i="89"/>
  <c r="AX10" i="89"/>
  <c r="CN10" i="89"/>
  <c r="CM10" i="89"/>
  <c r="AD3" i="23"/>
  <c r="AS10" i="89"/>
  <c r="AM10" i="89"/>
  <c r="CG10" i="89"/>
  <c r="CD10" i="89"/>
  <c r="G3" i="25"/>
  <c r="BC10" i="89"/>
  <c r="AQ10" i="89"/>
  <c r="CP10" i="89"/>
  <c r="CC10" i="89"/>
  <c r="AN10" i="89"/>
  <c r="AJ10" i="89"/>
  <c r="AY10" i="89"/>
  <c r="CH10" i="89"/>
  <c r="CB10" i="89"/>
  <c r="BL11" i="87"/>
  <c r="BD11" i="87"/>
  <c r="BK11" i="87"/>
  <c r="BJ11" i="87"/>
  <c r="BI11" i="87"/>
  <c r="BH11" i="87"/>
  <c r="BG11" i="87"/>
  <c r="BF11" i="87"/>
  <c r="BM11" i="87"/>
  <c r="BE11" i="87"/>
  <c r="AZ10" i="89"/>
  <c r="AT10" i="89"/>
  <c r="AV10" i="89"/>
  <c r="CO10" i="89"/>
  <c r="AQ10" i="91"/>
  <c r="AU10" i="91"/>
  <c r="AY10" i="91"/>
  <c r="CS10" i="91"/>
  <c r="BG10" i="87"/>
  <c r="BF10" i="87"/>
  <c r="BM10" i="87"/>
  <c r="BE10" i="87"/>
  <c r="BL10" i="87"/>
  <c r="BD10" i="87"/>
  <c r="BK10" i="87"/>
  <c r="BJ10" i="87"/>
  <c r="BI10" i="87"/>
  <c r="BH10" i="87"/>
  <c r="BL11" i="86"/>
  <c r="BD11" i="86"/>
  <c r="BK11" i="86"/>
  <c r="BI11" i="86"/>
  <c r="BH11" i="86"/>
  <c r="BG11" i="86"/>
  <c r="BF11" i="86"/>
  <c r="BM11" i="86"/>
  <c r="BE11" i="86"/>
  <c r="BJ11" i="86"/>
  <c r="A12" i="86"/>
  <c r="BG10" i="86"/>
  <c r="BF10" i="86"/>
  <c r="BL10" i="86"/>
  <c r="BD10" i="86"/>
  <c r="BK10" i="86"/>
  <c r="BJ10" i="86"/>
  <c r="BI10" i="86"/>
  <c r="BH10" i="86"/>
  <c r="BE10" i="86"/>
  <c r="BM10" i="86"/>
  <c r="CC10" i="84"/>
  <c r="BM10" i="84"/>
  <c r="BE10" i="84"/>
  <c r="BL10" i="84"/>
  <c r="BK10" i="84"/>
  <c r="BJ10" i="84"/>
  <c r="BF10" i="84"/>
  <c r="BI10" i="84"/>
  <c r="BH10" i="84"/>
  <c r="BG10" i="84"/>
  <c r="CQ10" i="84"/>
  <c r="CL10" i="84"/>
  <c r="CF10" i="84"/>
  <c r="BG10" i="83"/>
  <c r="BH10" i="83"/>
  <c r="BF10" i="83"/>
  <c r="BM10" i="83"/>
  <c r="BE10" i="83"/>
  <c r="BL10" i="83"/>
  <c r="BD10" i="83"/>
  <c r="BK10" i="83"/>
  <c r="BJ10" i="83"/>
  <c r="BI10" i="83"/>
  <c r="AJ10" i="85"/>
  <c r="AV10" i="85"/>
  <c r="BA10" i="85"/>
  <c r="CH10" i="85"/>
  <c r="CN10" i="85"/>
  <c r="AT10" i="85"/>
  <c r="BB10" i="85"/>
  <c r="AP10" i="85"/>
  <c r="CR10" i="85"/>
  <c r="CD10" i="85"/>
  <c r="BC10" i="85"/>
  <c r="AN10" i="85"/>
  <c r="AZ10" i="85"/>
  <c r="AQ10" i="85"/>
  <c r="CA10" i="85"/>
  <c r="AV10" i="84"/>
  <c r="CE10" i="84"/>
  <c r="CT10" i="85"/>
  <c r="AW10" i="85"/>
  <c r="CJ10" i="85"/>
  <c r="AY10" i="85"/>
  <c r="CB10" i="85"/>
  <c r="D10" i="85"/>
  <c r="BC10" i="84"/>
  <c r="CL10" i="85"/>
  <c r="AR10" i="85"/>
  <c r="CI10" i="85"/>
  <c r="AJ10" i="84"/>
  <c r="N3" i="23"/>
  <c r="AK10" i="85"/>
  <c r="AS10" i="85"/>
  <c r="CP10" i="85"/>
  <c r="CS10" i="85"/>
  <c r="Q3" i="24"/>
  <c r="CO10" i="85"/>
  <c r="CH10" i="84"/>
  <c r="AL10" i="85"/>
  <c r="AU10" i="85"/>
  <c r="AO10" i="85"/>
  <c r="CG10" i="85"/>
  <c r="A12" i="93"/>
  <c r="Z4" i="25"/>
  <c r="AS4" i="23"/>
  <c r="AO5" i="23"/>
  <c r="U5" i="25"/>
  <c r="AO4" i="23"/>
  <c r="U4" i="25"/>
  <c r="B11" i="92"/>
  <c r="B11" i="91"/>
  <c r="CG11" i="91" s="1"/>
  <c r="P4" i="25"/>
  <c r="AK4" i="23"/>
  <c r="F4" i="25"/>
  <c r="AC4" i="23"/>
  <c r="U5" i="23"/>
  <c r="Z5" i="24"/>
  <c r="U4" i="23"/>
  <c r="Z4" i="24"/>
  <c r="Q5" i="23"/>
  <c r="U5" i="24"/>
  <c r="U4" i="24"/>
  <c r="Q4" i="23"/>
  <c r="A12" i="85"/>
  <c r="P4" i="24"/>
  <c r="M4" i="23"/>
  <c r="I4" i="23"/>
  <c r="K4" i="24"/>
  <c r="L3" i="24"/>
  <c r="AP10" i="84"/>
  <c r="AS10" i="84"/>
  <c r="CJ10" i="84"/>
  <c r="CN10" i="84"/>
  <c r="AO10" i="84"/>
  <c r="AX10" i="84"/>
  <c r="BA10" i="84"/>
  <c r="CR10" i="84"/>
  <c r="CG10" i="84"/>
  <c r="AU10" i="84"/>
  <c r="AQ10" i="84"/>
  <c r="CP10" i="84"/>
  <c r="CK10" i="84"/>
  <c r="CO10" i="84"/>
  <c r="AN10" i="84"/>
  <c r="AY10" i="84"/>
  <c r="AL10" i="84"/>
  <c r="CS10" i="84"/>
  <c r="CA10" i="84"/>
  <c r="AM10" i="84"/>
  <c r="AR10" i="84"/>
  <c r="BB10" i="84"/>
  <c r="CT10" i="84"/>
  <c r="CD10" i="84"/>
  <c r="AW10" i="84"/>
  <c r="AZ10" i="84"/>
  <c r="CI10" i="84"/>
  <c r="CM10" i="84"/>
  <c r="B11" i="83"/>
  <c r="E4" i="23"/>
  <c r="F4" i="24"/>
  <c r="H43" i="85"/>
  <c r="N34" i="23" s="1"/>
  <c r="H44" i="87"/>
  <c r="V34" i="23" s="1"/>
  <c r="CP11" i="86"/>
  <c r="CH11" i="86"/>
  <c r="CT11" i="86"/>
  <c r="CK11" i="86"/>
  <c r="CB11" i="86"/>
  <c r="BA11" i="86"/>
  <c r="AS11" i="86"/>
  <c r="AK11" i="86"/>
  <c r="CS11" i="86"/>
  <c r="CJ11" i="86"/>
  <c r="CR11" i="86"/>
  <c r="CI11" i="86"/>
  <c r="CE11" i="86"/>
  <c r="AU11" i="86"/>
  <c r="AL11" i="86"/>
  <c r="CQ11" i="86"/>
  <c r="CD11" i="86"/>
  <c r="BC11" i="86"/>
  <c r="AT11" i="86"/>
  <c r="AJ11" i="86"/>
  <c r="CO11" i="86"/>
  <c r="CC11" i="86"/>
  <c r="BB11" i="86"/>
  <c r="AR11" i="86"/>
  <c r="CN11" i="86"/>
  <c r="AZ11" i="86"/>
  <c r="AQ11" i="86"/>
  <c r="CM11" i="86"/>
  <c r="CL11" i="86"/>
  <c r="AM11" i="86"/>
  <c r="AY11" i="86"/>
  <c r="AX11" i="86"/>
  <c r="CG11" i="86"/>
  <c r="AN11" i="86"/>
  <c r="AP11" i="86"/>
  <c r="AO11" i="86"/>
  <c r="CF11" i="86"/>
  <c r="AW11" i="86"/>
  <c r="AV11" i="86"/>
  <c r="V4" i="24"/>
  <c r="R4" i="23"/>
  <c r="CA10" i="86"/>
  <c r="CB10" i="86"/>
  <c r="CC10" i="86"/>
  <c r="CD10" i="86"/>
  <c r="CT10" i="86"/>
  <c r="CL10" i="86"/>
  <c r="CM10" i="86"/>
  <c r="AW10" i="86"/>
  <c r="AO10" i="86"/>
  <c r="CK10" i="86"/>
  <c r="CS10" i="86"/>
  <c r="CJ10" i="86"/>
  <c r="CI10" i="86"/>
  <c r="AV10" i="86"/>
  <c r="AL10" i="86"/>
  <c r="CH10" i="86"/>
  <c r="AU10" i="86"/>
  <c r="AK10" i="86"/>
  <c r="CG10" i="86"/>
  <c r="BC10" i="86"/>
  <c r="AT10" i="86"/>
  <c r="CR10" i="86"/>
  <c r="CF10" i="86"/>
  <c r="CQ10" i="86"/>
  <c r="CP10" i="86"/>
  <c r="CO10" i="86"/>
  <c r="AQ10" i="86"/>
  <c r="BA10" i="86"/>
  <c r="AX10" i="86"/>
  <c r="AS10" i="86"/>
  <c r="CN10" i="86"/>
  <c r="BB10" i="86"/>
  <c r="AP10" i="86"/>
  <c r="AM10" i="86"/>
  <c r="AZ10" i="86"/>
  <c r="AJ10" i="86"/>
  <c r="AR10" i="86"/>
  <c r="AY10" i="86"/>
  <c r="AN10" i="86"/>
  <c r="R3" i="23"/>
  <c r="V3" i="24"/>
  <c r="CA10" i="83"/>
  <c r="CB10" i="83"/>
  <c r="CC10" i="83"/>
  <c r="CD10" i="83"/>
  <c r="CS10" i="83"/>
  <c r="CK10" i="83"/>
  <c r="CP10" i="83"/>
  <c r="CH10" i="83"/>
  <c r="CO10" i="83"/>
  <c r="CG10" i="83"/>
  <c r="CN10" i="83"/>
  <c r="CM10" i="83"/>
  <c r="CL10" i="83"/>
  <c r="CJ10" i="83"/>
  <c r="CI10" i="83"/>
  <c r="CT10" i="83"/>
  <c r="CF10" i="83"/>
  <c r="CR10" i="83"/>
  <c r="AJ10" i="83"/>
  <c r="CQ10" i="83"/>
  <c r="BB10" i="83"/>
  <c r="AT10" i="83"/>
  <c r="AK10" i="83"/>
  <c r="BA10" i="83"/>
  <c r="AS10" i="83"/>
  <c r="AZ10" i="83"/>
  <c r="AR10" i="83"/>
  <c r="AV10" i="83"/>
  <c r="AY10" i="83"/>
  <c r="AQ10" i="83"/>
  <c r="AU10" i="83"/>
  <c r="AX10" i="83"/>
  <c r="AP10" i="83"/>
  <c r="AL10" i="83"/>
  <c r="AW10" i="83"/>
  <c r="AO10" i="83"/>
  <c r="AM10" i="83"/>
  <c r="BC10" i="83"/>
  <c r="AN10" i="83"/>
  <c r="G3" i="24"/>
  <c r="CN11" i="90"/>
  <c r="CE11" i="90"/>
  <c r="CR11" i="90"/>
  <c r="CI11" i="90"/>
  <c r="CT11" i="90"/>
  <c r="CJ11" i="90"/>
  <c r="CS11" i="90"/>
  <c r="CH11" i="90"/>
  <c r="CQ11" i="90"/>
  <c r="CF11" i="90"/>
  <c r="CP11" i="90"/>
  <c r="CD11" i="90"/>
  <c r="CO11" i="90"/>
  <c r="CL11" i="90"/>
  <c r="CK11" i="90"/>
  <c r="CM11" i="90"/>
  <c r="CA11" i="90"/>
  <c r="BB11" i="90"/>
  <c r="AT11" i="90"/>
  <c r="AJ11" i="90"/>
  <c r="BA11" i="90"/>
  <c r="AS11" i="90"/>
  <c r="AY11" i="90"/>
  <c r="AN11" i="90"/>
  <c r="AW11" i="90"/>
  <c r="AL11" i="90"/>
  <c r="AV11" i="90"/>
  <c r="AU11" i="90"/>
  <c r="AR11" i="90"/>
  <c r="BC11" i="90"/>
  <c r="AZ11" i="90"/>
  <c r="AX11" i="90"/>
  <c r="AQ11" i="90"/>
  <c r="AM11" i="90"/>
  <c r="AO11" i="90"/>
  <c r="AP11" i="90"/>
  <c r="CG11" i="90"/>
  <c r="CQ11" i="87"/>
  <c r="CI11" i="87"/>
  <c r="CP11" i="87"/>
  <c r="CH11" i="87"/>
  <c r="CO11" i="87"/>
  <c r="CG11" i="87"/>
  <c r="CN11" i="87"/>
  <c r="CF11" i="87"/>
  <c r="CS11" i="87"/>
  <c r="CK11" i="87"/>
  <c r="CC11" i="87"/>
  <c r="CM11" i="87"/>
  <c r="CL11" i="87"/>
  <c r="CJ11" i="87"/>
  <c r="CE11" i="87"/>
  <c r="CD11" i="87"/>
  <c r="CA11" i="87"/>
  <c r="CT11" i="87"/>
  <c r="CR11" i="87"/>
  <c r="BA11" i="87"/>
  <c r="AS11" i="87"/>
  <c r="AJ11" i="87"/>
  <c r="AZ11" i="87"/>
  <c r="AR11" i="87"/>
  <c r="AY11" i="87"/>
  <c r="AQ11" i="87"/>
  <c r="AX11" i="87"/>
  <c r="AP11" i="87"/>
  <c r="AW11" i="87"/>
  <c r="AO11" i="87"/>
  <c r="AL11" i="87"/>
  <c r="BC11" i="87"/>
  <c r="BB11" i="87"/>
  <c r="AV11" i="87"/>
  <c r="AU11" i="87"/>
  <c r="AT11" i="87"/>
  <c r="AN11" i="87"/>
  <c r="AM11" i="87"/>
  <c r="AA4" i="24"/>
  <c r="V4" i="23"/>
  <c r="CA10" i="90"/>
  <c r="CC10" i="90"/>
  <c r="CD10" i="90"/>
  <c r="CE10" i="90"/>
  <c r="CP10" i="90"/>
  <c r="CH10" i="90"/>
  <c r="CR10" i="90"/>
  <c r="CI10" i="90"/>
  <c r="CQ10" i="90"/>
  <c r="CF10" i="90"/>
  <c r="CO10" i="90"/>
  <c r="CN10" i="90"/>
  <c r="CM10" i="90"/>
  <c r="CL10" i="90"/>
  <c r="CT10" i="90"/>
  <c r="CJ10" i="90"/>
  <c r="CS10" i="90"/>
  <c r="CG10" i="90"/>
  <c r="CK10" i="90"/>
  <c r="AV10" i="90"/>
  <c r="AN10" i="90"/>
  <c r="BC10" i="90"/>
  <c r="AU10" i="90"/>
  <c r="AM10" i="90"/>
  <c r="AW10" i="90"/>
  <c r="AS10" i="90"/>
  <c r="BB10" i="90"/>
  <c r="AR10" i="90"/>
  <c r="BA10" i="90"/>
  <c r="AQ10" i="90"/>
  <c r="AZ10" i="90"/>
  <c r="AP10" i="90"/>
  <c r="AX10" i="90"/>
  <c r="AT10" i="90"/>
  <c r="AO10" i="90"/>
  <c r="AL10" i="90"/>
  <c r="AJ10" i="90"/>
  <c r="AY10" i="90"/>
  <c r="CA10" i="87"/>
  <c r="CB10" i="87"/>
  <c r="CC10" i="87"/>
  <c r="CD10" i="87"/>
  <c r="CE10" i="87"/>
  <c r="CT10" i="87"/>
  <c r="CL10" i="87"/>
  <c r="CS10" i="87"/>
  <c r="CK10" i="87"/>
  <c r="CR10" i="87"/>
  <c r="CJ10" i="87"/>
  <c r="CQ10" i="87"/>
  <c r="CI10" i="87"/>
  <c r="CN10" i="87"/>
  <c r="CF10" i="87"/>
  <c r="CM10" i="87"/>
  <c r="CH10" i="87"/>
  <c r="CG10" i="87"/>
  <c r="CP10" i="87"/>
  <c r="CO10" i="87"/>
  <c r="AV10" i="87"/>
  <c r="AN10" i="87"/>
  <c r="BC10" i="87"/>
  <c r="AU10" i="87"/>
  <c r="AM10" i="87"/>
  <c r="BB10" i="87"/>
  <c r="AT10" i="87"/>
  <c r="AL10" i="87"/>
  <c r="BA10" i="87"/>
  <c r="AS10" i="87"/>
  <c r="AK10" i="87"/>
  <c r="AZ10" i="87"/>
  <c r="AR10" i="87"/>
  <c r="AJ10" i="87"/>
  <c r="AY10" i="87"/>
  <c r="AX10" i="87"/>
  <c r="AW10" i="87"/>
  <c r="AQ10" i="87"/>
  <c r="AP10" i="87"/>
  <c r="AO10" i="87"/>
  <c r="V3" i="23"/>
  <c r="AA3" i="24"/>
  <c r="CA10" i="92"/>
  <c r="CB10" i="92"/>
  <c r="CC10" i="92"/>
  <c r="CD10" i="92"/>
  <c r="CE10" i="92"/>
  <c r="CO10" i="92"/>
  <c r="CG10" i="92"/>
  <c r="CR10" i="92"/>
  <c r="CI10" i="92"/>
  <c r="CQ10" i="92"/>
  <c r="CH10" i="92"/>
  <c r="CP10" i="92"/>
  <c r="CF10" i="92"/>
  <c r="CT10" i="92"/>
  <c r="CS10" i="92"/>
  <c r="CN10" i="92"/>
  <c r="CM10" i="92"/>
  <c r="CL10" i="92"/>
  <c r="CJ10" i="92"/>
  <c r="CK10" i="92"/>
  <c r="AY10" i="92"/>
  <c r="AQ10" i="92"/>
  <c r="AX10" i="92"/>
  <c r="AP10" i="92"/>
  <c r="AV10" i="92"/>
  <c r="AN10" i="92"/>
  <c r="AS10" i="92"/>
  <c r="BC10" i="92"/>
  <c r="AR10" i="92"/>
  <c r="BB10" i="92"/>
  <c r="AO10" i="92"/>
  <c r="BA10" i="92"/>
  <c r="AM10" i="92"/>
  <c r="AZ10" i="92"/>
  <c r="AL10" i="92"/>
  <c r="AW10" i="92"/>
  <c r="AK10" i="92"/>
  <c r="AU10" i="92"/>
  <c r="AJ10" i="92"/>
  <c r="AT10" i="92"/>
  <c r="V3" i="25"/>
  <c r="AP3" i="23"/>
  <c r="CS11" i="93"/>
  <c r="CK11" i="93"/>
  <c r="CA11" i="93"/>
  <c r="CP11" i="93"/>
  <c r="CF11" i="93"/>
  <c r="CO11" i="93"/>
  <c r="CE11" i="93"/>
  <c r="CM11" i="93"/>
  <c r="CT11" i="93"/>
  <c r="CD11" i="93"/>
  <c r="CR11" i="93"/>
  <c r="CQ11" i="93"/>
  <c r="CN11" i="93"/>
  <c r="CL11" i="93"/>
  <c r="CJ11" i="93"/>
  <c r="CI11" i="93"/>
  <c r="CH11" i="93"/>
  <c r="BB11" i="93"/>
  <c r="AT11" i="93"/>
  <c r="AJ11" i="93"/>
  <c r="AY11" i="93"/>
  <c r="AO11" i="93"/>
  <c r="AX11" i="93"/>
  <c r="AN11" i="93"/>
  <c r="AW11" i="93"/>
  <c r="AM11" i="93"/>
  <c r="AV11" i="93"/>
  <c r="AL11" i="93"/>
  <c r="AU11" i="93"/>
  <c r="BA11" i="93"/>
  <c r="AZ11" i="93"/>
  <c r="AS11" i="93"/>
  <c r="AR11" i="93"/>
  <c r="AQ11" i="93"/>
  <c r="BC11" i="93"/>
  <c r="AP11" i="93"/>
  <c r="CG11" i="93"/>
  <c r="AA4" i="25"/>
  <c r="AT4" i="23"/>
  <c r="CA10" i="88"/>
  <c r="CB10" i="88"/>
  <c r="CC10" i="88"/>
  <c r="CE10" i="88"/>
  <c r="CS10" i="88"/>
  <c r="CK10" i="88"/>
  <c r="CN10" i="88"/>
  <c r="CM10" i="88"/>
  <c r="CL10" i="88"/>
  <c r="CT10" i="88"/>
  <c r="CJ10" i="88"/>
  <c r="CP10" i="88"/>
  <c r="CG10" i="88"/>
  <c r="CO10" i="88"/>
  <c r="CI10" i="88"/>
  <c r="CH10" i="88"/>
  <c r="CF10" i="88"/>
  <c r="CR10" i="88"/>
  <c r="CQ10" i="88"/>
  <c r="BB10" i="88"/>
  <c r="AT10" i="88"/>
  <c r="AK10" i="88"/>
  <c r="AW10" i="88"/>
  <c r="AN10" i="88"/>
  <c r="AV10" i="88"/>
  <c r="AL10" i="88"/>
  <c r="AU10" i="88"/>
  <c r="AJ10" i="88"/>
  <c r="BC10" i="88"/>
  <c r="AS10" i="88"/>
  <c r="BA10" i="88"/>
  <c r="AR10" i="88"/>
  <c r="AO10" i="88"/>
  <c r="AZ10" i="88"/>
  <c r="AY10" i="88"/>
  <c r="AX10" i="88"/>
  <c r="AQ10" i="88"/>
  <c r="AP10" i="88"/>
  <c r="CD10" i="88"/>
  <c r="AM10" i="88"/>
  <c r="J3" i="25"/>
  <c r="AF3" i="23"/>
  <c r="CP11" i="92"/>
  <c r="CF11" i="92"/>
  <c r="CN11" i="92"/>
  <c r="CJ11" i="92"/>
  <c r="CI11" i="92"/>
  <c r="CH11" i="92"/>
  <c r="CD11" i="92"/>
  <c r="BC11" i="92"/>
  <c r="AU11" i="92"/>
  <c r="AM11" i="92"/>
  <c r="BB11" i="92"/>
  <c r="AT11" i="92"/>
  <c r="AR11" i="92"/>
  <c r="AX11" i="92"/>
  <c r="AK11" i="92"/>
  <c r="AW11" i="92"/>
  <c r="AV11" i="92"/>
  <c r="AP11" i="92"/>
  <c r="BA11" i="92"/>
  <c r="AO11" i="92"/>
  <c r="AP4" i="23"/>
  <c r="CD10" i="93"/>
  <c r="CE10" i="93"/>
  <c r="CC10" i="93"/>
  <c r="CM10" i="93"/>
  <c r="CP10" i="93"/>
  <c r="CG10" i="93"/>
  <c r="CO10" i="93"/>
  <c r="CL10" i="93"/>
  <c r="CI10" i="93"/>
  <c r="CT10" i="93"/>
  <c r="CH10" i="93"/>
  <c r="CS10" i="93"/>
  <c r="CR10" i="93"/>
  <c r="CQ10" i="93"/>
  <c r="CN10" i="93"/>
  <c r="CK10" i="93"/>
  <c r="CJ10" i="93"/>
  <c r="AV10" i="93"/>
  <c r="AM10" i="93"/>
  <c r="AY10" i="93"/>
  <c r="AP10" i="93"/>
  <c r="AX10" i="93"/>
  <c r="AN10" i="93"/>
  <c r="AW10" i="93"/>
  <c r="AL10" i="93"/>
  <c r="AU10" i="93"/>
  <c r="BC10" i="93"/>
  <c r="AT10" i="93"/>
  <c r="AS10" i="93"/>
  <c r="AR10" i="93"/>
  <c r="AQ10" i="93"/>
  <c r="BB10" i="93"/>
  <c r="BA10" i="93"/>
  <c r="AZ10" i="93"/>
  <c r="AO10" i="93"/>
  <c r="CF10" i="93"/>
  <c r="AA3" i="25"/>
  <c r="AT3" i="23"/>
  <c r="AE16" i="43"/>
  <c r="A11" i="49"/>
  <c r="AS16" i="43"/>
  <c r="A11" i="48"/>
  <c r="Q16" i="43"/>
  <c r="A11" i="47"/>
  <c r="H42" i="88"/>
  <c r="Z34" i="23" s="1"/>
  <c r="H43" i="83"/>
  <c r="F34" i="23" s="1"/>
  <c r="H44" i="86"/>
  <c r="R34" i="23" s="1"/>
  <c r="L4" i="25"/>
  <c r="AH4" i="23"/>
  <c r="K4" i="25"/>
  <c r="AG4" i="23"/>
  <c r="L3" i="25"/>
  <c r="AH3" i="23"/>
  <c r="K5" i="25"/>
  <c r="AG5" i="23"/>
  <c r="H43" i="90"/>
  <c r="AH34" i="23" s="1"/>
  <c r="Z3" i="23"/>
  <c r="B3" i="25"/>
  <c r="Y4" i="23"/>
  <c r="A4" i="25"/>
  <c r="H44" i="84"/>
  <c r="F3" i="23"/>
  <c r="D10" i="87"/>
  <c r="F7" i="50"/>
  <c r="U52" i="84"/>
  <c r="U43" i="85" s="1"/>
  <c r="D78" i="85"/>
  <c r="D78" i="83"/>
  <c r="D78" i="92"/>
  <c r="I43" i="92"/>
  <c r="D79" i="91"/>
  <c r="H47" i="91"/>
  <c r="I50" i="91" s="1"/>
  <c r="A12" i="91"/>
  <c r="D10" i="93"/>
  <c r="D79" i="93"/>
  <c r="H47" i="93" s="1"/>
  <c r="I50" i="93" s="1"/>
  <c r="D78" i="90"/>
  <c r="D79" i="89"/>
  <c r="H47" i="89" s="1"/>
  <c r="I50" i="89" s="1"/>
  <c r="D10" i="92"/>
  <c r="D79" i="87"/>
  <c r="D10" i="86"/>
  <c r="D79" i="86"/>
  <c r="D77" i="88"/>
  <c r="D79" i="84"/>
  <c r="B11" i="85"/>
  <c r="I44" i="93"/>
  <c r="D11" i="93"/>
  <c r="B12" i="92"/>
  <c r="A13" i="92"/>
  <c r="I44" i="89"/>
  <c r="D11" i="92"/>
  <c r="D11" i="90"/>
  <c r="A13" i="90"/>
  <c r="B12" i="90"/>
  <c r="D10" i="90"/>
  <c r="B11" i="89"/>
  <c r="A12" i="89"/>
  <c r="A12" i="88"/>
  <c r="B11" i="88"/>
  <c r="D10" i="88"/>
  <c r="B12" i="87"/>
  <c r="A13" i="87"/>
  <c r="D11" i="87"/>
  <c r="A13" i="86"/>
  <c r="B12" i="86"/>
  <c r="D11" i="86"/>
  <c r="B11" i="84"/>
  <c r="A12" i="84"/>
  <c r="A12" i="83"/>
  <c r="H47" i="87" l="1"/>
  <c r="I50" i="87" s="1"/>
  <c r="I44" i="87"/>
  <c r="I47" i="87" s="1"/>
  <c r="C10" i="50" s="1"/>
  <c r="BD12" i="92"/>
  <c r="BL12" i="92"/>
  <c r="CY12" i="92"/>
  <c r="BE12" i="92"/>
  <c r="BM12" i="92"/>
  <c r="CZ12" i="92"/>
  <c r="BF12" i="92"/>
  <c r="BG12" i="92"/>
  <c r="BH12" i="92"/>
  <c r="CU12" i="92"/>
  <c r="BI12" i="92"/>
  <c r="BJ12" i="92"/>
  <c r="CW12" i="92"/>
  <c r="CV12" i="92"/>
  <c r="CX12" i="92"/>
  <c r="DA12" i="92"/>
  <c r="BK12" i="92"/>
  <c r="DB12" i="92"/>
  <c r="DC12" i="92"/>
  <c r="DD12" i="92"/>
  <c r="CG11" i="92"/>
  <c r="BF11" i="92"/>
  <c r="DA11" i="92"/>
  <c r="BG11" i="92"/>
  <c r="DB11" i="92"/>
  <c r="BH11" i="92"/>
  <c r="CU11" i="92"/>
  <c r="DC11" i="92"/>
  <c r="BI11" i="92"/>
  <c r="CV11" i="92"/>
  <c r="DD11" i="92"/>
  <c r="BJ11" i="92"/>
  <c r="CW11" i="92"/>
  <c r="BK11" i="92"/>
  <c r="CX11" i="92"/>
  <c r="BD11" i="92"/>
  <c r="BL11" i="92"/>
  <c r="CY11" i="92"/>
  <c r="CZ11" i="92"/>
  <c r="BE11" i="92"/>
  <c r="BM11" i="92"/>
  <c r="CR11" i="91"/>
  <c r="AM11" i="91"/>
  <c r="CM11" i="91"/>
  <c r="CS11" i="91"/>
  <c r="AV11" i="91"/>
  <c r="AN11" i="91"/>
  <c r="CD11" i="91"/>
  <c r="AS11" i="91"/>
  <c r="CH11" i="91"/>
  <c r="AW11" i="91"/>
  <c r="AX11" i="91"/>
  <c r="AN3" i="23"/>
  <c r="CJ11" i="91"/>
  <c r="DE10" i="92"/>
  <c r="L10" i="92" s="1"/>
  <c r="AN11" i="92"/>
  <c r="CQ11" i="92"/>
  <c r="CO11" i="92"/>
  <c r="AY11" i="92"/>
  <c r="AJ11" i="92"/>
  <c r="CB11" i="92"/>
  <c r="CN11" i="91"/>
  <c r="CB11" i="91"/>
  <c r="AT11" i="91"/>
  <c r="AY11" i="91"/>
  <c r="CK11" i="91"/>
  <c r="AP11" i="91"/>
  <c r="AJ11" i="91"/>
  <c r="D11" i="91"/>
  <c r="AL4" i="23"/>
  <c r="CP11" i="91"/>
  <c r="CI11" i="91"/>
  <c r="Q4" i="25"/>
  <c r="BB11" i="91"/>
  <c r="CT11" i="91"/>
  <c r="AZ11" i="91"/>
  <c r="CF11" i="91"/>
  <c r="AU11" i="91"/>
  <c r="AQ11" i="91"/>
  <c r="CC11" i="91"/>
  <c r="CO11" i="91"/>
  <c r="AR11" i="91"/>
  <c r="AK11" i="91"/>
  <c r="BA11" i="91"/>
  <c r="DE10" i="88"/>
  <c r="L10" i="88" s="1"/>
  <c r="X4" i="23"/>
  <c r="AD4" i="24" s="1"/>
  <c r="X3" i="23"/>
  <c r="DE10" i="87"/>
  <c r="T3" i="23"/>
  <c r="T4" i="23"/>
  <c r="Y4" i="24" s="1"/>
  <c r="P3" i="23"/>
  <c r="DB11" i="84"/>
  <c r="DA11" i="84"/>
  <c r="CZ11" i="84"/>
  <c r="CY11" i="84"/>
  <c r="CX11" i="84"/>
  <c r="CW11" i="84"/>
  <c r="DD11" i="84"/>
  <c r="CV11" i="84"/>
  <c r="CU11" i="84"/>
  <c r="DC11" i="84"/>
  <c r="BN10" i="91"/>
  <c r="K10" i="91" s="1"/>
  <c r="BN10" i="85"/>
  <c r="K10" i="85" s="1"/>
  <c r="BN10" i="88"/>
  <c r="K10" i="88" s="1"/>
  <c r="BI11" i="88"/>
  <c r="BH11" i="88"/>
  <c r="BG11" i="88"/>
  <c r="BF11" i="88"/>
  <c r="BM11" i="88"/>
  <c r="BE11" i="88"/>
  <c r="BL11" i="88"/>
  <c r="BD11" i="88"/>
  <c r="BK11" i="88"/>
  <c r="BJ11" i="88"/>
  <c r="BN10" i="92"/>
  <c r="K10" i="92" s="1"/>
  <c r="CL11" i="92"/>
  <c r="CC11" i="92"/>
  <c r="AQ11" i="92"/>
  <c r="AZ11" i="92"/>
  <c r="CR11" i="92"/>
  <c r="CM11" i="92"/>
  <c r="CK11" i="92"/>
  <c r="V4" i="25"/>
  <c r="AS11" i="92"/>
  <c r="AL11" i="92"/>
  <c r="CT11" i="92"/>
  <c r="CE11" i="92"/>
  <c r="CS11" i="92"/>
  <c r="BF12" i="90"/>
  <c r="BM12" i="90"/>
  <c r="BE12" i="90"/>
  <c r="BI12" i="90"/>
  <c r="BL12" i="90"/>
  <c r="BD12" i="90"/>
  <c r="BK12" i="90"/>
  <c r="BJ12" i="90"/>
  <c r="BH12" i="90"/>
  <c r="BG12" i="90"/>
  <c r="BI11" i="85"/>
  <c r="BH11" i="85"/>
  <c r="BG11" i="85"/>
  <c r="BF11" i="85"/>
  <c r="BM11" i="85"/>
  <c r="BE11" i="85"/>
  <c r="BL11" i="85"/>
  <c r="BD11" i="85"/>
  <c r="BK11" i="85"/>
  <c r="BJ11" i="85"/>
  <c r="BL11" i="91"/>
  <c r="BD11" i="91"/>
  <c r="BK11" i="91"/>
  <c r="BJ11" i="91"/>
  <c r="BH11" i="91"/>
  <c r="BI11" i="91"/>
  <c r="BG11" i="91"/>
  <c r="BM11" i="91"/>
  <c r="BF11" i="91"/>
  <c r="BE11" i="91"/>
  <c r="CA11" i="91"/>
  <c r="BC11" i="91"/>
  <c r="AL11" i="91"/>
  <c r="AO11" i="91"/>
  <c r="CQ11" i="91"/>
  <c r="CL11" i="91"/>
  <c r="BL11" i="89"/>
  <c r="BD11" i="89"/>
  <c r="BK11" i="89"/>
  <c r="BJ11" i="89"/>
  <c r="BI11" i="89"/>
  <c r="BH11" i="89"/>
  <c r="BG11" i="89"/>
  <c r="BF11" i="89"/>
  <c r="BM11" i="89"/>
  <c r="BE11" i="89"/>
  <c r="BI12" i="87"/>
  <c r="BH12" i="87"/>
  <c r="BG12" i="87"/>
  <c r="BF12" i="87"/>
  <c r="BM12" i="87"/>
  <c r="BE12" i="87"/>
  <c r="BL12" i="87"/>
  <c r="BD12" i="87"/>
  <c r="BK12" i="87"/>
  <c r="BJ12" i="87"/>
  <c r="BN10" i="87"/>
  <c r="K10" i="87" s="1"/>
  <c r="BI12" i="86"/>
  <c r="BH12" i="86"/>
  <c r="BG12" i="86"/>
  <c r="BF12" i="86"/>
  <c r="BM12" i="86"/>
  <c r="BE12" i="86"/>
  <c r="BL12" i="86"/>
  <c r="BD12" i="86"/>
  <c r="BK12" i="86"/>
  <c r="BJ12" i="86"/>
  <c r="BN11" i="86"/>
  <c r="K11" i="86" s="1"/>
  <c r="BK11" i="84"/>
  <c r="BL11" i="84"/>
  <c r="BJ11" i="84"/>
  <c r="BI11" i="84"/>
  <c r="BD11" i="84"/>
  <c r="BH11" i="84"/>
  <c r="BG11" i="84"/>
  <c r="BF11" i="84"/>
  <c r="BM11" i="84"/>
  <c r="BE11" i="84"/>
  <c r="BD11" i="83"/>
  <c r="BL11" i="83"/>
  <c r="BJ11" i="83"/>
  <c r="BK11" i="83"/>
  <c r="BE11" i="83"/>
  <c r="BM11" i="83"/>
  <c r="BF11" i="83"/>
  <c r="BG11" i="83"/>
  <c r="BH11" i="83"/>
  <c r="BI11" i="83"/>
  <c r="Z5" i="25"/>
  <c r="AS5" i="23"/>
  <c r="B12" i="93"/>
  <c r="A13" i="93"/>
  <c r="U6" i="25"/>
  <c r="AO6" i="23"/>
  <c r="AK5" i="23"/>
  <c r="P5" i="25"/>
  <c r="A13" i="91"/>
  <c r="A14" i="91" s="1"/>
  <c r="B12" i="91"/>
  <c r="F5" i="25"/>
  <c r="AC5" i="23"/>
  <c r="U6" i="23"/>
  <c r="Z6" i="24"/>
  <c r="Q6" i="23"/>
  <c r="U6" i="24"/>
  <c r="H46" i="85"/>
  <c r="I49" i="85" s="1"/>
  <c r="A13" i="85"/>
  <c r="P5" i="24"/>
  <c r="M5" i="23"/>
  <c r="B12" i="85"/>
  <c r="I5" i="23"/>
  <c r="K5" i="24"/>
  <c r="B12" i="83"/>
  <c r="E5" i="23"/>
  <c r="F5" i="24"/>
  <c r="CT12" i="86"/>
  <c r="CL12" i="86"/>
  <c r="CD12" i="86"/>
  <c r="CR12" i="86"/>
  <c r="CI12" i="86"/>
  <c r="AW12" i="86"/>
  <c r="AO12" i="86"/>
  <c r="CQ12" i="86"/>
  <c r="CH12" i="86"/>
  <c r="CP12" i="86"/>
  <c r="CG12" i="86"/>
  <c r="CN12" i="86"/>
  <c r="CA12" i="86"/>
  <c r="BB12" i="86"/>
  <c r="AS12" i="86"/>
  <c r="AJ12" i="86"/>
  <c r="CM12" i="86"/>
  <c r="BA12" i="86"/>
  <c r="AR12" i="86"/>
  <c r="CK12" i="86"/>
  <c r="AZ12" i="86"/>
  <c r="AQ12" i="86"/>
  <c r="CJ12" i="86"/>
  <c r="AY12" i="86"/>
  <c r="AP12" i="86"/>
  <c r="CF12" i="86"/>
  <c r="CE12" i="86"/>
  <c r="BC12" i="86"/>
  <c r="AV12" i="86"/>
  <c r="AX12" i="86"/>
  <c r="CS12" i="86"/>
  <c r="CO12" i="86"/>
  <c r="AU12" i="86"/>
  <c r="AN12" i="86"/>
  <c r="AM12" i="86"/>
  <c r="AL12" i="86"/>
  <c r="CC12" i="86"/>
  <c r="AT12" i="86"/>
  <c r="V5" i="24"/>
  <c r="R5" i="23"/>
  <c r="CS11" i="85"/>
  <c r="CK11" i="85"/>
  <c r="CB11" i="85"/>
  <c r="CR11" i="85"/>
  <c r="CJ11" i="85"/>
  <c r="CA11" i="85"/>
  <c r="CQ11" i="85"/>
  <c r="CI11" i="85"/>
  <c r="CO11" i="85"/>
  <c r="CG11" i="85"/>
  <c r="CN11" i="85"/>
  <c r="AV11" i="85"/>
  <c r="AN11" i="85"/>
  <c r="CM11" i="85"/>
  <c r="CL11" i="85"/>
  <c r="CH11" i="85"/>
  <c r="CF11" i="85"/>
  <c r="AY11" i="85"/>
  <c r="AP11" i="85"/>
  <c r="CT11" i="85"/>
  <c r="AX11" i="85"/>
  <c r="AO11" i="85"/>
  <c r="CP11" i="85"/>
  <c r="AW11" i="85"/>
  <c r="AL11" i="85"/>
  <c r="CE11" i="85"/>
  <c r="AU11" i="85"/>
  <c r="AK11" i="85"/>
  <c r="AR11" i="85"/>
  <c r="CC11" i="85"/>
  <c r="BC11" i="85"/>
  <c r="AT11" i="85"/>
  <c r="AJ11" i="85"/>
  <c r="BA11" i="85"/>
  <c r="AQ11" i="85"/>
  <c r="BB11" i="85"/>
  <c r="AS11" i="85"/>
  <c r="AZ11" i="85"/>
  <c r="AM11" i="85"/>
  <c r="CD11" i="85"/>
  <c r="Q4" i="24"/>
  <c r="N4" i="23"/>
  <c r="CT11" i="84"/>
  <c r="CL11" i="84"/>
  <c r="CD11" i="84"/>
  <c r="CS11" i="84"/>
  <c r="CK11" i="84"/>
  <c r="CR11" i="84"/>
  <c r="CJ11" i="84"/>
  <c r="CB11" i="84"/>
  <c r="CQ11" i="84"/>
  <c r="CI11" i="84"/>
  <c r="CP11" i="84"/>
  <c r="CH11" i="84"/>
  <c r="CO11" i="84"/>
  <c r="CG11" i="84"/>
  <c r="CN11" i="84"/>
  <c r="CF11" i="84"/>
  <c r="CE11" i="84"/>
  <c r="AY11" i="84"/>
  <c r="AQ11" i="84"/>
  <c r="AX11" i="84"/>
  <c r="AP11" i="84"/>
  <c r="AW11" i="84"/>
  <c r="AO11" i="84"/>
  <c r="AV11" i="84"/>
  <c r="AN11" i="84"/>
  <c r="BC11" i="84"/>
  <c r="AU11" i="84"/>
  <c r="AM11" i="84"/>
  <c r="BB11" i="84"/>
  <c r="BA11" i="84"/>
  <c r="AK11" i="84"/>
  <c r="AR11" i="84"/>
  <c r="CM11" i="84"/>
  <c r="AZ11" i="84"/>
  <c r="AL11" i="84"/>
  <c r="AT11" i="84"/>
  <c r="AS11" i="84"/>
  <c r="L4" i="24"/>
  <c r="J4" i="23"/>
  <c r="CO11" i="83"/>
  <c r="CG11" i="83"/>
  <c r="CT11" i="83"/>
  <c r="CL11" i="83"/>
  <c r="CD11" i="83"/>
  <c r="CS11" i="83"/>
  <c r="CK11" i="83"/>
  <c r="CC11" i="83"/>
  <c r="CH11" i="83"/>
  <c r="CR11" i="83"/>
  <c r="CF11" i="83"/>
  <c r="CQ11" i="83"/>
  <c r="CE11" i="83"/>
  <c r="CP11" i="83"/>
  <c r="CB11" i="83"/>
  <c r="CN11" i="83"/>
  <c r="CM11" i="83"/>
  <c r="CJ11" i="83"/>
  <c r="CI11" i="83"/>
  <c r="AX11" i="83"/>
  <c r="AP11" i="83"/>
  <c r="AJ11" i="83"/>
  <c r="AQ11" i="83"/>
  <c r="AW11" i="83"/>
  <c r="AO11" i="83"/>
  <c r="AV11" i="83"/>
  <c r="AN11" i="83"/>
  <c r="AY11" i="83"/>
  <c r="BC11" i="83"/>
  <c r="AU11" i="83"/>
  <c r="AM11" i="83"/>
  <c r="AZ11" i="83"/>
  <c r="BB11" i="83"/>
  <c r="AT11" i="83"/>
  <c r="AL11" i="83"/>
  <c r="AR11" i="83"/>
  <c r="BA11" i="83"/>
  <c r="AS11" i="83"/>
  <c r="AK11" i="83"/>
  <c r="F4" i="23"/>
  <c r="G4" i="24"/>
  <c r="AV3" i="23"/>
  <c r="AD3" i="25"/>
  <c r="AR4" i="23"/>
  <c r="Y4" i="25"/>
  <c r="CP11" i="88"/>
  <c r="CH11" i="88"/>
  <c r="CM11" i="88"/>
  <c r="CC11" i="88"/>
  <c r="CL11" i="88"/>
  <c r="CB11" i="88"/>
  <c r="CT11" i="88"/>
  <c r="CK11" i="88"/>
  <c r="CA11" i="88"/>
  <c r="CS11" i="88"/>
  <c r="CJ11" i="88"/>
  <c r="CO11" i="88"/>
  <c r="CF11" i="88"/>
  <c r="CR11" i="88"/>
  <c r="CQ11" i="88"/>
  <c r="CN11" i="88"/>
  <c r="CI11" i="88"/>
  <c r="CG11" i="88"/>
  <c r="CD11" i="88"/>
  <c r="AY11" i="88"/>
  <c r="AQ11" i="88"/>
  <c r="AV11" i="88"/>
  <c r="AL11" i="88"/>
  <c r="AU11" i="88"/>
  <c r="AK11" i="88"/>
  <c r="BC11" i="88"/>
  <c r="AT11" i="88"/>
  <c r="AJ11" i="88"/>
  <c r="BB11" i="88"/>
  <c r="AS11" i="88"/>
  <c r="BA11" i="88"/>
  <c r="AR11" i="88"/>
  <c r="AP11" i="88"/>
  <c r="AO11" i="88"/>
  <c r="AM11" i="88"/>
  <c r="AZ11" i="88"/>
  <c r="AX11" i="88"/>
  <c r="AW11" i="88"/>
  <c r="AN11" i="88"/>
  <c r="Y3" i="25"/>
  <c r="AR3" i="23"/>
  <c r="CQ11" i="89"/>
  <c r="CI11" i="89"/>
  <c r="CA11" i="89"/>
  <c r="CR11" i="89"/>
  <c r="CH11" i="89"/>
  <c r="CP11" i="89"/>
  <c r="CG11" i="89"/>
  <c r="CO11" i="89"/>
  <c r="CF11" i="89"/>
  <c r="CN11" i="89"/>
  <c r="CE11" i="89"/>
  <c r="CM11" i="89"/>
  <c r="CL11" i="89"/>
  <c r="CK11" i="89"/>
  <c r="CJ11" i="89"/>
  <c r="CT11" i="89"/>
  <c r="CB11" i="89"/>
  <c r="CS11" i="89"/>
  <c r="CD11" i="89"/>
  <c r="CC11" i="89"/>
  <c r="BC11" i="89"/>
  <c r="AU11" i="89"/>
  <c r="AM11" i="89"/>
  <c r="BA11" i="89"/>
  <c r="AS11" i="89"/>
  <c r="AZ11" i="89"/>
  <c r="AR11" i="89"/>
  <c r="AJ11" i="89"/>
  <c r="BB11" i="89"/>
  <c r="AO11" i="89"/>
  <c r="AY11" i="89"/>
  <c r="AN11" i="89"/>
  <c r="AX11" i="89"/>
  <c r="AL11" i="89"/>
  <c r="AW11" i="89"/>
  <c r="AK11" i="89"/>
  <c r="AV11" i="89"/>
  <c r="AT11" i="89"/>
  <c r="AQ11" i="89"/>
  <c r="AP11" i="89"/>
  <c r="AD4" i="23"/>
  <c r="G4" i="25"/>
  <c r="CN12" i="87"/>
  <c r="CF12" i="87"/>
  <c r="CM12" i="87"/>
  <c r="CT12" i="87"/>
  <c r="CL12" i="87"/>
  <c r="CD12" i="87"/>
  <c r="CS12" i="87"/>
  <c r="CK12" i="87"/>
  <c r="CB12" i="87"/>
  <c r="CP12" i="87"/>
  <c r="CH12" i="87"/>
  <c r="CQ12" i="87"/>
  <c r="CO12" i="87"/>
  <c r="CJ12" i="87"/>
  <c r="CI12" i="87"/>
  <c r="CG12" i="87"/>
  <c r="CA12" i="87"/>
  <c r="CR12" i="87"/>
  <c r="AX12" i="87"/>
  <c r="AP12" i="87"/>
  <c r="AW12" i="87"/>
  <c r="AO12" i="87"/>
  <c r="AV12" i="87"/>
  <c r="AN12" i="87"/>
  <c r="BC12" i="87"/>
  <c r="AU12" i="87"/>
  <c r="AM12" i="87"/>
  <c r="BB12" i="87"/>
  <c r="AT12" i="87"/>
  <c r="AK12" i="87"/>
  <c r="AJ12" i="87"/>
  <c r="BA12" i="87"/>
  <c r="AZ12" i="87"/>
  <c r="AY12" i="87"/>
  <c r="AS12" i="87"/>
  <c r="AQ12" i="87"/>
  <c r="AR12" i="87"/>
  <c r="AL12" i="87"/>
  <c r="V5" i="23"/>
  <c r="AA5" i="24"/>
  <c r="CQ12" i="92"/>
  <c r="CI12" i="92"/>
  <c r="CP12" i="92"/>
  <c r="CG12" i="92"/>
  <c r="CO12" i="92"/>
  <c r="CE12" i="92"/>
  <c r="CN12" i="92"/>
  <c r="CD12" i="92"/>
  <c r="CK12" i="92"/>
  <c r="CJ12" i="92"/>
  <c r="CH12" i="92"/>
  <c r="CT12" i="92"/>
  <c r="CC12" i="92"/>
  <c r="CS12" i="92"/>
  <c r="CR12" i="92"/>
  <c r="CM12" i="92"/>
  <c r="CL12" i="92"/>
  <c r="BB12" i="92"/>
  <c r="AT12" i="92"/>
  <c r="AU12" i="92"/>
  <c r="BC12" i="92"/>
  <c r="AS12" i="92"/>
  <c r="AZ12" i="92"/>
  <c r="AQ12" i="92"/>
  <c r="AV12" i="92"/>
  <c r="AR12" i="92"/>
  <c r="AP12" i="92"/>
  <c r="AN12" i="92"/>
  <c r="BA12" i="92"/>
  <c r="AM12" i="92"/>
  <c r="AY12" i="92"/>
  <c r="AL12" i="92"/>
  <c r="AX12" i="92"/>
  <c r="AW12" i="92"/>
  <c r="CF12" i="92"/>
  <c r="AO12" i="92"/>
  <c r="V5" i="25"/>
  <c r="AP5" i="23"/>
  <c r="CT12" i="90"/>
  <c r="CL12" i="90"/>
  <c r="CB12" i="90"/>
  <c r="CR12" i="90"/>
  <c r="CI12" i="90"/>
  <c r="CM12" i="90"/>
  <c r="CK12" i="90"/>
  <c r="CJ12" i="90"/>
  <c r="CS12" i="90"/>
  <c r="CG12" i="90"/>
  <c r="CQ12" i="90"/>
  <c r="CF12" i="90"/>
  <c r="CO12" i="90"/>
  <c r="CD12" i="90"/>
  <c r="CN12" i="90"/>
  <c r="CA12" i="90"/>
  <c r="CE12" i="90"/>
  <c r="CP12" i="90"/>
  <c r="AZ12" i="90"/>
  <c r="AR12" i="90"/>
  <c r="AY12" i="90"/>
  <c r="AP12" i="90"/>
  <c r="BC12" i="90"/>
  <c r="AS12" i="90"/>
  <c r="BA12" i="90"/>
  <c r="AN12" i="90"/>
  <c r="AX12" i="90"/>
  <c r="AM12" i="90"/>
  <c r="AW12" i="90"/>
  <c r="AK12" i="90"/>
  <c r="AV12" i="90"/>
  <c r="AJ12" i="90"/>
  <c r="AU12" i="90"/>
  <c r="AT12" i="90"/>
  <c r="AO12" i="90"/>
  <c r="BB12" i="90"/>
  <c r="AQ12" i="90"/>
  <c r="AL12" i="90"/>
  <c r="CH12" i="90"/>
  <c r="AD4" i="25"/>
  <c r="AV4" i="23"/>
  <c r="I42" i="88"/>
  <c r="AR17" i="43"/>
  <c r="B11" i="48"/>
  <c r="AD17" i="43"/>
  <c r="B11" i="49"/>
  <c r="I44" i="84"/>
  <c r="P17" i="43"/>
  <c r="B11" i="47"/>
  <c r="I44" i="86"/>
  <c r="I43" i="83"/>
  <c r="H47" i="84"/>
  <c r="I50" i="84" s="1"/>
  <c r="J34" i="23"/>
  <c r="I47" i="89"/>
  <c r="C12" i="50" s="1"/>
  <c r="I47" i="93"/>
  <c r="C16" i="50" s="1"/>
  <c r="H45" i="88"/>
  <c r="I48" i="88" s="1"/>
  <c r="AH5" i="23"/>
  <c r="L5" i="25"/>
  <c r="AJ3" i="23"/>
  <c r="O3" i="25"/>
  <c r="AG6" i="23"/>
  <c r="K6" i="25"/>
  <c r="AJ4" i="23"/>
  <c r="O4" i="25"/>
  <c r="Z4" i="23"/>
  <c r="B4" i="25"/>
  <c r="A5" i="25"/>
  <c r="Y5" i="23"/>
  <c r="E3" i="25"/>
  <c r="AB3" i="23"/>
  <c r="BO10" i="87"/>
  <c r="I43" i="85"/>
  <c r="I44" i="91"/>
  <c r="F8" i="50"/>
  <c r="U51" i="85"/>
  <c r="U44" i="86" s="1"/>
  <c r="H46" i="92"/>
  <c r="I49" i="92" s="1"/>
  <c r="BO10" i="92"/>
  <c r="H46" i="90"/>
  <c r="I49" i="90" s="1"/>
  <c r="I43" i="90"/>
  <c r="H47" i="86"/>
  <c r="I50" i="86" s="1"/>
  <c r="D11" i="85"/>
  <c r="B13" i="92"/>
  <c r="A14" i="92"/>
  <c r="D12" i="92"/>
  <c r="D12" i="90"/>
  <c r="A14" i="90"/>
  <c r="B13" i="90"/>
  <c r="B12" i="89"/>
  <c r="A13" i="89"/>
  <c r="D11" i="89"/>
  <c r="D11" i="88"/>
  <c r="A13" i="88"/>
  <c r="B12" i="88"/>
  <c r="A14" i="87"/>
  <c r="B13" i="87"/>
  <c r="D12" i="87"/>
  <c r="BO11" i="86"/>
  <c r="D12" i="86"/>
  <c r="H46" i="83"/>
  <c r="I49" i="83" s="1"/>
  <c r="A14" i="86"/>
  <c r="B13" i="86"/>
  <c r="B12" i="84"/>
  <c r="A13" i="84"/>
  <c r="D11" i="84"/>
  <c r="L4" i="23" s="1"/>
  <c r="O4" i="24" s="1"/>
  <c r="A13" i="83"/>
  <c r="D11" i="83"/>
  <c r="H4" i="23" s="1"/>
  <c r="J4" i="24" s="1"/>
  <c r="BO11" i="92" l="1"/>
  <c r="BJ13" i="92"/>
  <c r="CW13" i="92"/>
  <c r="BK13" i="92"/>
  <c r="CX13" i="92"/>
  <c r="BD13" i="92"/>
  <c r="BL13" i="92"/>
  <c r="BE13" i="92"/>
  <c r="BM13" i="92"/>
  <c r="BF13" i="92"/>
  <c r="BG13" i="92"/>
  <c r="BH13" i="92"/>
  <c r="CU13" i="92"/>
  <c r="DC13" i="92"/>
  <c r="CV13" i="92"/>
  <c r="CY13" i="92"/>
  <c r="CZ13" i="92"/>
  <c r="DA13" i="92"/>
  <c r="DB13" i="92"/>
  <c r="DD13" i="92"/>
  <c r="BI13" i="92"/>
  <c r="CM12" i="91"/>
  <c r="BI12" i="93"/>
  <c r="CY12" i="93"/>
  <c r="BH12" i="93"/>
  <c r="CZ12" i="93"/>
  <c r="BG12" i="93"/>
  <c r="DA12" i="93"/>
  <c r="BF12" i="93"/>
  <c r="DB12" i="93"/>
  <c r="BM12" i="93"/>
  <c r="BE12" i="93"/>
  <c r="DC12" i="93"/>
  <c r="BL12" i="93"/>
  <c r="BD12" i="93"/>
  <c r="CV12" i="93"/>
  <c r="DD12" i="93"/>
  <c r="BK12" i="93"/>
  <c r="CW12" i="93"/>
  <c r="BJ12" i="93"/>
  <c r="CX12" i="93"/>
  <c r="AN12" i="91"/>
  <c r="AN4" i="23"/>
  <c r="AM12" i="91"/>
  <c r="CT12" i="91"/>
  <c r="T4" i="25"/>
  <c r="B13" i="91"/>
  <c r="BF13" i="91" s="1"/>
  <c r="AU12" i="91"/>
  <c r="X5" i="23"/>
  <c r="AD5" i="24" s="1"/>
  <c r="T5" i="23"/>
  <c r="Y5" i="24" s="1"/>
  <c r="P4" i="23"/>
  <c r="T4" i="24" s="1"/>
  <c r="DE11" i="85"/>
  <c r="L11" i="85" s="1"/>
  <c r="CY12" i="84"/>
  <c r="CX12" i="84"/>
  <c r="CW12" i="84"/>
  <c r="DD12" i="84"/>
  <c r="CV12" i="84"/>
  <c r="DC12" i="84"/>
  <c r="CU12" i="84"/>
  <c r="DB12" i="84"/>
  <c r="DA12" i="84"/>
  <c r="CZ12" i="84"/>
  <c r="BN11" i="91"/>
  <c r="K11" i="91" s="1"/>
  <c r="BN11" i="83"/>
  <c r="BF12" i="88"/>
  <c r="BM12" i="88"/>
  <c r="BE12" i="88"/>
  <c r="BL12" i="88"/>
  <c r="BD12" i="88"/>
  <c r="BK12" i="88"/>
  <c r="BJ12" i="88"/>
  <c r="BI12" i="88"/>
  <c r="BH12" i="88"/>
  <c r="BG12" i="88"/>
  <c r="BN11" i="92"/>
  <c r="K11" i="92" s="1"/>
  <c r="BK13" i="90"/>
  <c r="BF13" i="90"/>
  <c r="BJ13" i="90"/>
  <c r="BI13" i="90"/>
  <c r="BM13" i="90"/>
  <c r="BH13" i="90"/>
  <c r="BG13" i="90"/>
  <c r="BE13" i="90"/>
  <c r="BL13" i="90"/>
  <c r="BD13" i="90"/>
  <c r="BN12" i="90"/>
  <c r="K12" i="90" s="1"/>
  <c r="BF12" i="85"/>
  <c r="BM12" i="85"/>
  <c r="BE12" i="85"/>
  <c r="BL12" i="85"/>
  <c r="BD12" i="85"/>
  <c r="BK12" i="85"/>
  <c r="BJ12" i="85"/>
  <c r="BI12" i="85"/>
  <c r="BH12" i="85"/>
  <c r="BG12" i="85"/>
  <c r="BN11" i="85"/>
  <c r="K11" i="85" s="1"/>
  <c r="CK12" i="91"/>
  <c r="BI12" i="91"/>
  <c r="BD12" i="91"/>
  <c r="BH12" i="91"/>
  <c r="BM12" i="91"/>
  <c r="BL12" i="91"/>
  <c r="BG12" i="91"/>
  <c r="BF12" i="91"/>
  <c r="BE12" i="91"/>
  <c r="BK12" i="91"/>
  <c r="BJ12" i="91"/>
  <c r="BI12" i="89"/>
  <c r="BH12" i="89"/>
  <c r="BG12" i="89"/>
  <c r="BF12" i="89"/>
  <c r="BM12" i="89"/>
  <c r="BE12" i="89"/>
  <c r="BL12" i="89"/>
  <c r="BD12" i="89"/>
  <c r="BK12" i="89"/>
  <c r="BJ12" i="89"/>
  <c r="Q5" i="25"/>
  <c r="AV12" i="91"/>
  <c r="AL12" i="91"/>
  <c r="CH12" i="91"/>
  <c r="CL12" i="91"/>
  <c r="AR12" i="91"/>
  <c r="AW12" i="91"/>
  <c r="CR12" i="91"/>
  <c r="CN12" i="91"/>
  <c r="CB12" i="91"/>
  <c r="AS12" i="91"/>
  <c r="CD12" i="91"/>
  <c r="BB12" i="91"/>
  <c r="AP12" i="91"/>
  <c r="CF12" i="91"/>
  <c r="CO12" i="91"/>
  <c r="AX12" i="91"/>
  <c r="BF13" i="87"/>
  <c r="BM13" i="87"/>
  <c r="BE13" i="87"/>
  <c r="BL13" i="87"/>
  <c r="BD13" i="87"/>
  <c r="BK13" i="87"/>
  <c r="BJ13" i="87"/>
  <c r="BI13" i="87"/>
  <c r="BH13" i="87"/>
  <c r="BG13" i="87"/>
  <c r="AJ12" i="91"/>
  <c r="AY12" i="91"/>
  <c r="CG12" i="91"/>
  <c r="CJ12" i="91"/>
  <c r="BN12" i="87"/>
  <c r="K12" i="87" s="1"/>
  <c r="AT12" i="91"/>
  <c r="AQ12" i="91"/>
  <c r="CP12" i="91"/>
  <c r="CS12" i="91"/>
  <c r="D12" i="91"/>
  <c r="AL5" i="23"/>
  <c r="AK12" i="91"/>
  <c r="AZ12" i="91"/>
  <c r="CQ12" i="91"/>
  <c r="CC12" i="91"/>
  <c r="BF13" i="86"/>
  <c r="BM13" i="86"/>
  <c r="BE13" i="86"/>
  <c r="BL13" i="86"/>
  <c r="BD13" i="86"/>
  <c r="BK13" i="86"/>
  <c r="BJ13" i="86"/>
  <c r="BI13" i="86"/>
  <c r="BH13" i="86"/>
  <c r="BG13" i="86"/>
  <c r="BI12" i="84"/>
  <c r="BH12" i="84"/>
  <c r="BG12" i="84"/>
  <c r="BJ12" i="84"/>
  <c r="BF12" i="84"/>
  <c r="BM12" i="84"/>
  <c r="BE12" i="84"/>
  <c r="BL12" i="84"/>
  <c r="BD12" i="84"/>
  <c r="BK12" i="84"/>
  <c r="BJ12" i="83"/>
  <c r="BK12" i="83"/>
  <c r="BD12" i="83"/>
  <c r="BL12" i="83"/>
  <c r="BE12" i="83"/>
  <c r="BM12" i="83"/>
  <c r="BF12" i="83"/>
  <c r="BG12" i="83"/>
  <c r="BH12" i="83"/>
  <c r="BI12" i="83"/>
  <c r="Z6" i="25"/>
  <c r="AS6" i="23"/>
  <c r="B13" i="93"/>
  <c r="A14" i="93"/>
  <c r="CI12" i="93"/>
  <c r="CN12" i="93"/>
  <c r="CA12" i="93"/>
  <c r="AM12" i="93"/>
  <c r="AT12" i="93"/>
  <c r="AK12" i="93"/>
  <c r="CJ12" i="93"/>
  <c r="AY12" i="93"/>
  <c r="CH12" i="93"/>
  <c r="AO12" i="93"/>
  <c r="AL12" i="93"/>
  <c r="CM12" i="93"/>
  <c r="AQ12" i="93"/>
  <c r="CB12" i="93"/>
  <c r="AN12" i="93"/>
  <c r="BB12" i="93"/>
  <c r="CS12" i="93"/>
  <c r="BA12" i="93"/>
  <c r="CP12" i="93"/>
  <c r="CL12" i="93"/>
  <c r="AZ12" i="93"/>
  <c r="AV12" i="93"/>
  <c r="AS12" i="93"/>
  <c r="D12" i="93"/>
  <c r="CF12" i="93"/>
  <c r="CK12" i="93"/>
  <c r="AP12" i="93"/>
  <c r="CO12" i="93"/>
  <c r="AU12" i="93"/>
  <c r="CG12" i="93"/>
  <c r="AJ12" i="93"/>
  <c r="BC12" i="93"/>
  <c r="CD12" i="93"/>
  <c r="AA5" i="25"/>
  <c r="CR12" i="93"/>
  <c r="AT5" i="23"/>
  <c r="AR12" i="93"/>
  <c r="CT12" i="93"/>
  <c r="AX12" i="93"/>
  <c r="CE12" i="93"/>
  <c r="CQ12" i="93"/>
  <c r="AW12" i="93"/>
  <c r="U7" i="25"/>
  <c r="AO7" i="23"/>
  <c r="AK7" i="23"/>
  <c r="P7" i="25"/>
  <c r="AK6" i="23"/>
  <c r="P6" i="25"/>
  <c r="CA12" i="91"/>
  <c r="BA12" i="91"/>
  <c r="AO12" i="91"/>
  <c r="BC12" i="91"/>
  <c r="CI12" i="91"/>
  <c r="F6" i="25"/>
  <c r="AC6" i="23"/>
  <c r="I45" i="88"/>
  <c r="C11" i="50" s="1"/>
  <c r="U7" i="23"/>
  <c r="Z7" i="24"/>
  <c r="Q7" i="23"/>
  <c r="U7" i="24"/>
  <c r="CL12" i="85"/>
  <c r="CD12" i="85"/>
  <c r="AY12" i="85"/>
  <c r="CM12" i="85"/>
  <c r="N5" i="23"/>
  <c r="D12" i="85"/>
  <c r="CC12" i="85"/>
  <c r="CS12" i="85"/>
  <c r="AW12" i="85"/>
  <c r="BC12" i="85"/>
  <c r="Q5" i="24"/>
  <c r="AT12" i="85"/>
  <c r="AV12" i="85"/>
  <c r="AP12" i="85"/>
  <c r="CQ12" i="85"/>
  <c r="AQ12" i="85"/>
  <c r="CP12" i="85"/>
  <c r="BA12" i="85"/>
  <c r="AO12" i="85"/>
  <c r="CJ12" i="85"/>
  <c r="AK12" i="85"/>
  <c r="CH12" i="85"/>
  <c r="CK12" i="85"/>
  <c r="CB12" i="85"/>
  <c r="AM12" i="85"/>
  <c r="CA12" i="85"/>
  <c r="AJ12" i="85"/>
  <c r="CF12" i="85"/>
  <c r="CI12" i="85"/>
  <c r="CO12" i="85"/>
  <c r="CR12" i="85"/>
  <c r="AR12" i="85"/>
  <c r="AZ12" i="85"/>
  <c r="CT12" i="85"/>
  <c r="CG12" i="85"/>
  <c r="AS12" i="85"/>
  <c r="AX12" i="85"/>
  <c r="AL12" i="85"/>
  <c r="BB12" i="85"/>
  <c r="AU12" i="85"/>
  <c r="CN12" i="85"/>
  <c r="AN12" i="85"/>
  <c r="P6" i="24"/>
  <c r="M6" i="23"/>
  <c r="A14" i="85"/>
  <c r="B13" i="85"/>
  <c r="I47" i="84"/>
  <c r="C7" i="50" s="1"/>
  <c r="K6" i="24"/>
  <c r="I6" i="23"/>
  <c r="F6" i="24"/>
  <c r="E6" i="23"/>
  <c r="I46" i="92"/>
  <c r="C15" i="50" s="1"/>
  <c r="I47" i="86"/>
  <c r="C9" i="50" s="1"/>
  <c r="CQ13" i="86"/>
  <c r="CI13" i="86"/>
  <c r="CR13" i="86"/>
  <c r="CH13" i="86"/>
  <c r="BB13" i="86"/>
  <c r="AT13" i="86"/>
  <c r="AL13" i="86"/>
  <c r="CP13" i="86"/>
  <c r="CG13" i="86"/>
  <c r="CO13" i="86"/>
  <c r="CF13" i="86"/>
  <c r="CK13" i="86"/>
  <c r="BA13" i="86"/>
  <c r="AR13" i="86"/>
  <c r="CJ13" i="86"/>
  <c r="AZ13" i="86"/>
  <c r="AQ13" i="86"/>
  <c r="CE13" i="86"/>
  <c r="AY13" i="86"/>
  <c r="AP13" i="86"/>
  <c r="CT13" i="86"/>
  <c r="CD13" i="86"/>
  <c r="AX13" i="86"/>
  <c r="AO13" i="86"/>
  <c r="CS13" i="86"/>
  <c r="CN13" i="86"/>
  <c r="CB13" i="86"/>
  <c r="CM13" i="86"/>
  <c r="BC13" i="86"/>
  <c r="CL13" i="86"/>
  <c r="AW13" i="86"/>
  <c r="AN13" i="86"/>
  <c r="AM13" i="86"/>
  <c r="AK13" i="86"/>
  <c r="AV13" i="86"/>
  <c r="AU13" i="86"/>
  <c r="AS13" i="86"/>
  <c r="V6" i="24"/>
  <c r="R6" i="23"/>
  <c r="CQ12" i="84"/>
  <c r="CI12" i="84"/>
  <c r="CP12" i="84"/>
  <c r="CH12" i="84"/>
  <c r="CO12" i="84"/>
  <c r="CG12" i="84"/>
  <c r="CN12" i="84"/>
  <c r="CF12" i="84"/>
  <c r="CM12" i="84"/>
  <c r="CE12" i="84"/>
  <c r="CT12" i="84"/>
  <c r="CL12" i="84"/>
  <c r="CD12" i="84"/>
  <c r="CS12" i="84"/>
  <c r="CK12" i="84"/>
  <c r="CC12" i="84"/>
  <c r="AV12" i="84"/>
  <c r="AN12" i="84"/>
  <c r="BC12" i="84"/>
  <c r="AU12" i="84"/>
  <c r="AM12" i="84"/>
  <c r="BB12" i="84"/>
  <c r="AT12" i="84"/>
  <c r="AL12" i="84"/>
  <c r="BA12" i="84"/>
  <c r="AS12" i="84"/>
  <c r="AJ12" i="84"/>
  <c r="CR12" i="84"/>
  <c r="AZ12" i="84"/>
  <c r="AR12" i="84"/>
  <c r="CJ12" i="84"/>
  <c r="AQ12" i="84"/>
  <c r="AP12" i="84"/>
  <c r="CA12" i="84"/>
  <c r="AY12" i="84"/>
  <c r="AX12" i="84"/>
  <c r="AO12" i="84"/>
  <c r="AW12" i="84"/>
  <c r="J5" i="23"/>
  <c r="L5" i="24"/>
  <c r="I46" i="83"/>
  <c r="C6" i="50" s="1"/>
  <c r="CS12" i="83"/>
  <c r="CK12" i="83"/>
  <c r="CC12" i="83"/>
  <c r="CP12" i="83"/>
  <c r="CH12" i="83"/>
  <c r="CO12" i="83"/>
  <c r="CG12" i="83"/>
  <c r="CM12" i="83"/>
  <c r="CA12" i="83"/>
  <c r="CL12" i="83"/>
  <c r="CJ12" i="83"/>
  <c r="CI12" i="83"/>
  <c r="AZ12" i="83"/>
  <c r="CT12" i="83"/>
  <c r="CF12" i="83"/>
  <c r="CR12" i="83"/>
  <c r="CE12" i="83"/>
  <c r="CQ12" i="83"/>
  <c r="CD12" i="83"/>
  <c r="CN12" i="83"/>
  <c r="BC12" i="83"/>
  <c r="AT12" i="83"/>
  <c r="AL12" i="83"/>
  <c r="BB12" i="83"/>
  <c r="AS12" i="83"/>
  <c r="AV12" i="83"/>
  <c r="BA12" i="83"/>
  <c r="AR12" i="83"/>
  <c r="AJ12" i="83"/>
  <c r="AY12" i="83"/>
  <c r="AQ12" i="83"/>
  <c r="AX12" i="83"/>
  <c r="AP12" i="83"/>
  <c r="AM12" i="83"/>
  <c r="AW12" i="83"/>
  <c r="AO12" i="83"/>
  <c r="AN12" i="83"/>
  <c r="AU12" i="83"/>
  <c r="G5" i="24"/>
  <c r="F5" i="23"/>
  <c r="CR13" i="90"/>
  <c r="CJ13" i="90"/>
  <c r="CS13" i="90"/>
  <c r="CH13" i="90"/>
  <c r="CO13" i="90"/>
  <c r="CC13" i="90"/>
  <c r="CN13" i="90"/>
  <c r="CB13" i="90"/>
  <c r="CM13" i="90"/>
  <c r="CA13" i="90"/>
  <c r="CL13" i="90"/>
  <c r="CK13" i="90"/>
  <c r="CQ13" i="90"/>
  <c r="CF13" i="90"/>
  <c r="CP13" i="90"/>
  <c r="CG13" i="90"/>
  <c r="CT13" i="90"/>
  <c r="AX13" i="90"/>
  <c r="AO13" i="90"/>
  <c r="AW13" i="90"/>
  <c r="AN13" i="90"/>
  <c r="AU13" i="90"/>
  <c r="BC13" i="90"/>
  <c r="AS13" i="90"/>
  <c r="BB13" i="90"/>
  <c r="AQ13" i="90"/>
  <c r="BA13" i="90"/>
  <c r="AP13" i="90"/>
  <c r="AZ13" i="90"/>
  <c r="AL13" i="90"/>
  <c r="AY13" i="90"/>
  <c r="AK13" i="90"/>
  <c r="AV13" i="90"/>
  <c r="AT13" i="90"/>
  <c r="AJ13" i="90"/>
  <c r="AR13" i="90"/>
  <c r="AM13" i="90"/>
  <c r="CI13" i="90"/>
  <c r="CD13" i="90"/>
  <c r="CM12" i="89"/>
  <c r="CE12" i="89"/>
  <c r="CP12" i="89"/>
  <c r="CG12" i="89"/>
  <c r="CO12" i="89"/>
  <c r="CF12" i="89"/>
  <c r="CN12" i="89"/>
  <c r="CD12" i="89"/>
  <c r="CL12" i="89"/>
  <c r="CC12" i="89"/>
  <c r="CK12" i="89"/>
  <c r="CJ12" i="89"/>
  <c r="CI12" i="89"/>
  <c r="CH12" i="89"/>
  <c r="CR12" i="89"/>
  <c r="CS12" i="89"/>
  <c r="CQ12" i="89"/>
  <c r="CB12" i="89"/>
  <c r="CT12" i="89"/>
  <c r="AY12" i="89"/>
  <c r="AQ12" i="89"/>
  <c r="AW12" i="89"/>
  <c r="AO12" i="89"/>
  <c r="AV12" i="89"/>
  <c r="AN12" i="89"/>
  <c r="AT12" i="89"/>
  <c r="AS12" i="89"/>
  <c r="BC12" i="89"/>
  <c r="AR12" i="89"/>
  <c r="BB12" i="89"/>
  <c r="AP12" i="89"/>
  <c r="BA12" i="89"/>
  <c r="AM12" i="89"/>
  <c r="AJ12" i="89"/>
  <c r="AZ12" i="89"/>
  <c r="AX12" i="89"/>
  <c r="AU12" i="89"/>
  <c r="AL12" i="89"/>
  <c r="AK12" i="89"/>
  <c r="G5" i="25"/>
  <c r="AD5" i="23"/>
  <c r="CS13" i="87"/>
  <c r="CK13" i="87"/>
  <c r="CB13" i="87"/>
  <c r="CR13" i="87"/>
  <c r="CJ13" i="87"/>
  <c r="CA13" i="87"/>
  <c r="CQ13" i="87"/>
  <c r="CI13" i="87"/>
  <c r="CP13" i="87"/>
  <c r="CH13" i="87"/>
  <c r="CM13" i="87"/>
  <c r="CE13" i="87"/>
  <c r="CT13" i="87"/>
  <c r="CO13" i="87"/>
  <c r="CN13" i="87"/>
  <c r="CL13" i="87"/>
  <c r="CG13" i="87"/>
  <c r="CF13" i="87"/>
  <c r="CC13" i="87"/>
  <c r="BC13" i="87"/>
  <c r="AU13" i="87"/>
  <c r="AL13" i="87"/>
  <c r="BB13" i="87"/>
  <c r="AT13" i="87"/>
  <c r="AK13" i="87"/>
  <c r="BA13" i="87"/>
  <c r="AS13" i="87"/>
  <c r="AJ13" i="87"/>
  <c r="AZ13" i="87"/>
  <c r="AR13" i="87"/>
  <c r="AY13" i="87"/>
  <c r="AQ13" i="87"/>
  <c r="AO13" i="87"/>
  <c r="AN13" i="87"/>
  <c r="AX13" i="87"/>
  <c r="AW13" i="87"/>
  <c r="AV13" i="87"/>
  <c r="AP13" i="87"/>
  <c r="CD13" i="87"/>
  <c r="AM13" i="87"/>
  <c r="AA6" i="24"/>
  <c r="V6" i="23"/>
  <c r="Y5" i="25"/>
  <c r="AR5" i="23"/>
  <c r="CT12" i="88"/>
  <c r="CL12" i="88"/>
  <c r="CD12" i="88"/>
  <c r="CK12" i="88"/>
  <c r="CB12" i="88"/>
  <c r="CS12" i="88"/>
  <c r="CJ12" i="88"/>
  <c r="CR12" i="88"/>
  <c r="CI12" i="88"/>
  <c r="CQ12" i="88"/>
  <c r="CH12" i="88"/>
  <c r="CN12" i="88"/>
  <c r="CE12" i="88"/>
  <c r="CP12" i="88"/>
  <c r="CO12" i="88"/>
  <c r="CM12" i="88"/>
  <c r="CG12" i="88"/>
  <c r="CF12" i="88"/>
  <c r="CC12" i="88"/>
  <c r="BC12" i="88"/>
  <c r="AU12" i="88"/>
  <c r="AM12" i="88"/>
  <c r="AT12" i="88"/>
  <c r="AK12" i="88"/>
  <c r="BB12" i="88"/>
  <c r="AS12" i="88"/>
  <c r="AJ12" i="88"/>
  <c r="BA12" i="88"/>
  <c r="AR12" i="88"/>
  <c r="AZ12" i="88"/>
  <c r="AQ12" i="88"/>
  <c r="AY12" i="88"/>
  <c r="AP12" i="88"/>
  <c r="AW12" i="88"/>
  <c r="AV12" i="88"/>
  <c r="AO12" i="88"/>
  <c r="AN12" i="88"/>
  <c r="AL12" i="88"/>
  <c r="AX12" i="88"/>
  <c r="AN5" i="23"/>
  <c r="CN13" i="92"/>
  <c r="CF13" i="92"/>
  <c r="CP13" i="92"/>
  <c r="CG13" i="92"/>
  <c r="CO13" i="92"/>
  <c r="CE13" i="92"/>
  <c r="CM13" i="92"/>
  <c r="CD13" i="92"/>
  <c r="CT13" i="92"/>
  <c r="CH13" i="92"/>
  <c r="CS13" i="92"/>
  <c r="CR13" i="92"/>
  <c r="CA13" i="92"/>
  <c r="CQ13" i="92"/>
  <c r="CL13" i="92"/>
  <c r="CK13" i="92"/>
  <c r="CJ13" i="92"/>
  <c r="CI13" i="92"/>
  <c r="AY13" i="92"/>
  <c r="AQ13" i="92"/>
  <c r="BC13" i="92"/>
  <c r="AT13" i="92"/>
  <c r="AJ13" i="92"/>
  <c r="BB13" i="92"/>
  <c r="AS13" i="92"/>
  <c r="AZ13" i="92"/>
  <c r="AP13" i="92"/>
  <c r="AO13" i="92"/>
  <c r="AN13" i="92"/>
  <c r="BA13" i="92"/>
  <c r="AM13" i="92"/>
  <c r="AX13" i="92"/>
  <c r="AL13" i="92"/>
  <c r="AW13" i="92"/>
  <c r="AV13" i="92"/>
  <c r="AU13" i="92"/>
  <c r="AR13" i="92"/>
  <c r="AP6" i="23"/>
  <c r="V6" i="25"/>
  <c r="CC13" i="91"/>
  <c r="AX13" i="91"/>
  <c r="AF4" i="23"/>
  <c r="J4" i="25"/>
  <c r="AE17" i="43"/>
  <c r="B12" i="49" s="1"/>
  <c r="A12" i="49"/>
  <c r="AS17" i="43"/>
  <c r="B12" i="48" s="1"/>
  <c r="A12" i="48"/>
  <c r="Q17" i="43"/>
  <c r="B12" i="47" s="1"/>
  <c r="A12" i="47"/>
  <c r="I46" i="90"/>
  <c r="C13" i="50" s="1"/>
  <c r="I46" i="85"/>
  <c r="C8" i="50" s="1"/>
  <c r="I47" i="91"/>
  <c r="C14" i="50" s="1"/>
  <c r="AJ5" i="23"/>
  <c r="O5" i="25"/>
  <c r="AH6" i="23"/>
  <c r="L6" i="25"/>
  <c r="K7" i="25"/>
  <c r="AG7" i="23"/>
  <c r="B5" i="25"/>
  <c r="Z5" i="23"/>
  <c r="Y6" i="23"/>
  <c r="A6" i="25"/>
  <c r="AB4" i="23"/>
  <c r="E4" i="25"/>
  <c r="F9" i="50"/>
  <c r="U44" i="87"/>
  <c r="U52" i="86"/>
  <c r="B14" i="92"/>
  <c r="A15" i="92"/>
  <c r="D13" i="92"/>
  <c r="A15" i="91"/>
  <c r="B14" i="91"/>
  <c r="D13" i="90"/>
  <c r="A15" i="90"/>
  <c r="B14" i="90"/>
  <c r="BO11" i="89"/>
  <c r="A14" i="89"/>
  <c r="B13" i="89"/>
  <c r="D12" i="89"/>
  <c r="D12" i="88"/>
  <c r="B13" i="88"/>
  <c r="A14" i="88"/>
  <c r="D13" i="87"/>
  <c r="B14" i="87"/>
  <c r="A15" i="87"/>
  <c r="A15" i="86"/>
  <c r="B14" i="86"/>
  <c r="D13" i="86"/>
  <c r="B13" i="84"/>
  <c r="A14" i="84"/>
  <c r="D12" i="84"/>
  <c r="L5" i="23" s="1"/>
  <c r="O5" i="24" s="1"/>
  <c r="B13" i="83"/>
  <c r="A14" i="83"/>
  <c r="BO11" i="83"/>
  <c r="D12" i="83"/>
  <c r="H5" i="23" s="1"/>
  <c r="J5" i="24" s="1"/>
  <c r="BH14" i="92" l="1"/>
  <c r="BI14" i="92"/>
  <c r="CV14" i="92"/>
  <c r="BJ14" i="92"/>
  <c r="BK14" i="92"/>
  <c r="BD14" i="92"/>
  <c r="BL14" i="92"/>
  <c r="BE14" i="92"/>
  <c r="BM14" i="92"/>
  <c r="BF14" i="92"/>
  <c r="DA14" i="92"/>
  <c r="CX14" i="92"/>
  <c r="CY14" i="92"/>
  <c r="CZ14" i="92"/>
  <c r="DB14" i="92"/>
  <c r="DC14" i="92"/>
  <c r="DD14" i="92"/>
  <c r="CU14" i="92"/>
  <c r="BG14" i="92"/>
  <c r="CW14" i="92"/>
  <c r="CN13" i="91"/>
  <c r="AS13" i="91"/>
  <c r="CE13" i="91"/>
  <c r="BB13" i="91"/>
  <c r="CS13" i="91"/>
  <c r="BG13" i="91"/>
  <c r="AK13" i="91"/>
  <c r="CH13" i="91"/>
  <c r="BH13" i="91"/>
  <c r="AW13" i="91"/>
  <c r="CP13" i="91"/>
  <c r="BI13" i="91"/>
  <c r="AO13" i="91"/>
  <c r="BJ13" i="88"/>
  <c r="AL6" i="23"/>
  <c r="AT13" i="91"/>
  <c r="AQ13" i="91"/>
  <c r="CQ13" i="91"/>
  <c r="BK13" i="91"/>
  <c r="Q6" i="25"/>
  <c r="BC13" i="91"/>
  <c r="CK13" i="91"/>
  <c r="CF13" i="91"/>
  <c r="BJ13" i="91"/>
  <c r="CT13" i="91"/>
  <c r="BD13" i="91"/>
  <c r="BA13" i="91"/>
  <c r="CL13" i="91"/>
  <c r="AP13" i="91"/>
  <c r="AV13" i="91"/>
  <c r="CB13" i="91"/>
  <c r="CI13" i="91"/>
  <c r="BM13" i="91"/>
  <c r="D13" i="91"/>
  <c r="T6" i="25" s="1"/>
  <c r="AL13" i="91"/>
  <c r="AR13" i="91"/>
  <c r="AN13" i="91"/>
  <c r="CM13" i="91"/>
  <c r="CR13" i="91"/>
  <c r="AU13" i="91"/>
  <c r="CA13" i="91"/>
  <c r="BL13" i="91"/>
  <c r="AZ13" i="91"/>
  <c r="AY13" i="91"/>
  <c r="CD13" i="91"/>
  <c r="AJ13" i="91"/>
  <c r="AM13" i="91"/>
  <c r="CG13" i="91"/>
  <c r="CO13" i="91"/>
  <c r="CJ13" i="91"/>
  <c r="BE13" i="91"/>
  <c r="BN12" i="93"/>
  <c r="BG13" i="93"/>
  <c r="CW13" i="93"/>
  <c r="BF13" i="93"/>
  <c r="CX13" i="93"/>
  <c r="BM13" i="93"/>
  <c r="BE13" i="93"/>
  <c r="CY13" i="93"/>
  <c r="BL13" i="93"/>
  <c r="BD13" i="93"/>
  <c r="CZ13" i="93"/>
  <c r="BK13" i="93"/>
  <c r="DA13" i="93"/>
  <c r="BJ13" i="93"/>
  <c r="DB13" i="93"/>
  <c r="BI13" i="93"/>
  <c r="DC13" i="93"/>
  <c r="CV13" i="93"/>
  <c r="BH13" i="93"/>
  <c r="DD13" i="93"/>
  <c r="T5" i="25"/>
  <c r="X6" i="23"/>
  <c r="AD6" i="24" s="1"/>
  <c r="DE13" i="87"/>
  <c r="T6" i="23"/>
  <c r="Y6" i="24" s="1"/>
  <c r="P5" i="23"/>
  <c r="T5" i="24" s="1"/>
  <c r="DD13" i="84"/>
  <c r="CV13" i="84"/>
  <c r="DC13" i="84"/>
  <c r="CU13" i="84"/>
  <c r="DB13" i="84"/>
  <c r="DA13" i="84"/>
  <c r="CZ13" i="84"/>
  <c r="CY13" i="84"/>
  <c r="CX13" i="84"/>
  <c r="CW13" i="84"/>
  <c r="BN12" i="88"/>
  <c r="K12" i="88" s="1"/>
  <c r="BK13" i="88"/>
  <c r="BI13" i="88"/>
  <c r="BH13" i="88"/>
  <c r="BG13" i="88"/>
  <c r="BF13" i="88"/>
  <c r="BM13" i="88"/>
  <c r="BE13" i="88"/>
  <c r="BL13" i="88"/>
  <c r="BD13" i="88"/>
  <c r="BN13" i="90"/>
  <c r="K13" i="90" s="1"/>
  <c r="BH14" i="90"/>
  <c r="BG14" i="90"/>
  <c r="BK14" i="90"/>
  <c r="BF14" i="90"/>
  <c r="BM14" i="90"/>
  <c r="BE14" i="90"/>
  <c r="BL14" i="90"/>
  <c r="BD14" i="90"/>
  <c r="BJ14" i="90"/>
  <c r="BI14" i="90"/>
  <c r="BK13" i="85"/>
  <c r="BJ13" i="85"/>
  <c r="BI13" i="85"/>
  <c r="BH13" i="85"/>
  <c r="BG13" i="85"/>
  <c r="BF13" i="85"/>
  <c r="BM13" i="85"/>
  <c r="BE13" i="85"/>
  <c r="BL13" i="85"/>
  <c r="BD13" i="85"/>
  <c r="BK14" i="91"/>
  <c r="BJ14" i="91"/>
  <c r="BG14" i="91"/>
  <c r="BF14" i="91"/>
  <c r="BI14" i="91"/>
  <c r="BH14" i="91"/>
  <c r="BM14" i="91"/>
  <c r="BL14" i="91"/>
  <c r="BE14" i="91"/>
  <c r="BD14" i="91"/>
  <c r="BN12" i="89"/>
  <c r="K12" i="89" s="1"/>
  <c r="BF13" i="89"/>
  <c r="BM13" i="89"/>
  <c r="BE13" i="89"/>
  <c r="BL13" i="89"/>
  <c r="BD13" i="89"/>
  <c r="BK13" i="89"/>
  <c r="BJ13" i="89"/>
  <c r="BI13" i="89"/>
  <c r="BH13" i="89"/>
  <c r="BG13" i="89"/>
  <c r="BK14" i="87"/>
  <c r="BJ14" i="87"/>
  <c r="BI14" i="87"/>
  <c r="BH14" i="87"/>
  <c r="BG14" i="87"/>
  <c r="BF14" i="87"/>
  <c r="BM14" i="87"/>
  <c r="BE14" i="87"/>
  <c r="BL14" i="87"/>
  <c r="BD14" i="87"/>
  <c r="BN13" i="87"/>
  <c r="K13" i="87" s="1"/>
  <c r="BK14" i="86"/>
  <c r="BJ14" i="86"/>
  <c r="BI14" i="86"/>
  <c r="BH14" i="86"/>
  <c r="BG14" i="86"/>
  <c r="BF14" i="86"/>
  <c r="BM14" i="86"/>
  <c r="BE14" i="86"/>
  <c r="BL14" i="86"/>
  <c r="BD14" i="86"/>
  <c r="BG13" i="84"/>
  <c r="BF13" i="84"/>
  <c r="BM13" i="84"/>
  <c r="BE13" i="84"/>
  <c r="BL13" i="84"/>
  <c r="BD13" i="84"/>
  <c r="BH13" i="84"/>
  <c r="BK13" i="84"/>
  <c r="BJ13" i="84"/>
  <c r="BI13" i="84"/>
  <c r="BH13" i="83"/>
  <c r="BI13" i="83"/>
  <c r="BG13" i="83"/>
  <c r="BJ13" i="83"/>
  <c r="BK13" i="83"/>
  <c r="BF13" i="83"/>
  <c r="BD13" i="83"/>
  <c r="BL13" i="83"/>
  <c r="BE13" i="83"/>
  <c r="BM13" i="83"/>
  <c r="AS7" i="23"/>
  <c r="Z7" i="25"/>
  <c r="B14" i="93"/>
  <c r="A15" i="93"/>
  <c r="CO13" i="93"/>
  <c r="CL13" i="93"/>
  <c r="CS13" i="93"/>
  <c r="AL13" i="93"/>
  <c r="BA13" i="93"/>
  <c r="AT6" i="23"/>
  <c r="CD13" i="93"/>
  <c r="CT13" i="93"/>
  <c r="AA6" i="25"/>
  <c r="CF13" i="93"/>
  <c r="CR13" i="93"/>
  <c r="AX13" i="93"/>
  <c r="AV13" i="93"/>
  <c r="AT13" i="93"/>
  <c r="D13" i="93"/>
  <c r="CC13" i="93"/>
  <c r="CA13" i="93"/>
  <c r="BB13" i="93"/>
  <c r="CQ13" i="93"/>
  <c r="CK13" i="93"/>
  <c r="AO13" i="93"/>
  <c r="AK13" i="93"/>
  <c r="AS13" i="93"/>
  <c r="CG13" i="93"/>
  <c r="CJ13" i="93"/>
  <c r="AZ13" i="93"/>
  <c r="AU13" i="93"/>
  <c r="CI13" i="93"/>
  <c r="CP13" i="93"/>
  <c r="CH13" i="93"/>
  <c r="AP13" i="93"/>
  <c r="AJ13" i="93"/>
  <c r="AM13" i="93"/>
  <c r="CN13" i="93"/>
  <c r="AQ13" i="93"/>
  <c r="AR13" i="93"/>
  <c r="CM13" i="93"/>
  <c r="AW13" i="93"/>
  <c r="BC13" i="93"/>
  <c r="CB13" i="93"/>
  <c r="AY13" i="93"/>
  <c r="AN13" i="93"/>
  <c r="AV5" i="23"/>
  <c r="AD5" i="25"/>
  <c r="AO8" i="23"/>
  <c r="U8" i="25"/>
  <c r="AK8" i="23"/>
  <c r="P8" i="25"/>
  <c r="AC7" i="23"/>
  <c r="F7" i="25"/>
  <c r="Z8" i="24"/>
  <c r="U8" i="23"/>
  <c r="U8" i="24"/>
  <c r="Q8" i="23"/>
  <c r="CK13" i="85"/>
  <c r="AW13" i="85"/>
  <c r="AM13" i="85"/>
  <c r="CM13" i="85"/>
  <c r="AR13" i="85"/>
  <c r="AP13" i="85"/>
  <c r="AQ13" i="85"/>
  <c r="AV13" i="85"/>
  <c r="AJ13" i="85"/>
  <c r="AY13" i="85"/>
  <c r="AX13" i="85"/>
  <c r="AK13" i="85"/>
  <c r="CC13" i="85"/>
  <c r="AO13" i="85"/>
  <c r="BC13" i="85"/>
  <c r="BA13" i="85"/>
  <c r="CE13" i="85"/>
  <c r="CH13" i="85"/>
  <c r="CS13" i="85"/>
  <c r="CR13" i="85"/>
  <c r="CF13" i="85"/>
  <c r="AU13" i="85"/>
  <c r="AS13" i="85"/>
  <c r="CJ13" i="85"/>
  <c r="Q6" i="24"/>
  <c r="CB13" i="85"/>
  <c r="CO13" i="85"/>
  <c r="CG13" i="85"/>
  <c r="AL13" i="85"/>
  <c r="N6" i="23"/>
  <c r="BB13" i="85"/>
  <c r="CT13" i="85"/>
  <c r="AZ13" i="85"/>
  <c r="D13" i="85"/>
  <c r="AT13" i="85"/>
  <c r="CL13" i="85"/>
  <c r="CP13" i="85"/>
  <c r="CQ13" i="85"/>
  <c r="CN13" i="85"/>
  <c r="AN13" i="85"/>
  <c r="CD13" i="85"/>
  <c r="CI13" i="85"/>
  <c r="M7" i="23"/>
  <c r="P7" i="24"/>
  <c r="A15" i="85"/>
  <c r="B14" i="85"/>
  <c r="I7" i="23"/>
  <c r="K7" i="24"/>
  <c r="F7" i="24"/>
  <c r="E7" i="23"/>
  <c r="CN14" i="86"/>
  <c r="CF14" i="86"/>
  <c r="CQ14" i="86"/>
  <c r="CH14" i="86"/>
  <c r="AY14" i="86"/>
  <c r="AQ14" i="86"/>
  <c r="CP14" i="86"/>
  <c r="CG14" i="86"/>
  <c r="CO14" i="86"/>
  <c r="CE14" i="86"/>
  <c r="CT14" i="86"/>
  <c r="CD14" i="86"/>
  <c r="BA14" i="86"/>
  <c r="AR14" i="86"/>
  <c r="CS14" i="86"/>
  <c r="CC14" i="86"/>
  <c r="AZ14" i="86"/>
  <c r="AP14" i="86"/>
  <c r="CR14" i="86"/>
  <c r="CA14" i="86"/>
  <c r="AX14" i="86"/>
  <c r="AO14" i="86"/>
  <c r="CM14" i="86"/>
  <c r="AW14" i="86"/>
  <c r="AN14" i="86"/>
  <c r="CL14" i="86"/>
  <c r="CK14" i="86"/>
  <c r="BB14" i="86"/>
  <c r="AV14" i="86"/>
  <c r="AU14" i="86"/>
  <c r="AM14" i="86"/>
  <c r="AL14" i="86"/>
  <c r="AJ14" i="86"/>
  <c r="CJ14" i="86"/>
  <c r="AT14" i="86"/>
  <c r="CI14" i="86"/>
  <c r="BC14" i="86"/>
  <c r="AS14" i="86"/>
  <c r="R7" i="23"/>
  <c r="V7" i="24"/>
  <c r="CN13" i="84"/>
  <c r="CF13" i="84"/>
  <c r="CM13" i="84"/>
  <c r="CT13" i="84"/>
  <c r="CL13" i="84"/>
  <c r="CD13" i="84"/>
  <c r="CS13" i="84"/>
  <c r="CK13" i="84"/>
  <c r="CB13" i="84"/>
  <c r="CR13" i="84"/>
  <c r="CJ13" i="84"/>
  <c r="CA13" i="84"/>
  <c r="CQ13" i="84"/>
  <c r="CI13" i="84"/>
  <c r="CP13" i="84"/>
  <c r="CH13" i="84"/>
  <c r="BA13" i="84"/>
  <c r="AS13" i="84"/>
  <c r="AJ13" i="84"/>
  <c r="AZ13" i="84"/>
  <c r="AR13" i="84"/>
  <c r="CO13" i="84"/>
  <c r="AY13" i="84"/>
  <c r="AQ13" i="84"/>
  <c r="CG13" i="84"/>
  <c r="AX13" i="84"/>
  <c r="AP13" i="84"/>
  <c r="AW13" i="84"/>
  <c r="AO13" i="84"/>
  <c r="AM13" i="84"/>
  <c r="AK13" i="84"/>
  <c r="AU13" i="84"/>
  <c r="AN13" i="84"/>
  <c r="BC13" i="84"/>
  <c r="BB13" i="84"/>
  <c r="AV13" i="84"/>
  <c r="AT13" i="84"/>
  <c r="AL13" i="84"/>
  <c r="L6" i="24"/>
  <c r="J6" i="23"/>
  <c r="CP13" i="83"/>
  <c r="CH13" i="83"/>
  <c r="CO13" i="83"/>
  <c r="CN13" i="83"/>
  <c r="CM13" i="83"/>
  <c r="CE13" i="83"/>
  <c r="CT13" i="83"/>
  <c r="CL13" i="83"/>
  <c r="CD13" i="83"/>
  <c r="CG13" i="83"/>
  <c r="CF13" i="83"/>
  <c r="CS13" i="83"/>
  <c r="CR13" i="83"/>
  <c r="CB13" i="83"/>
  <c r="AW13" i="83"/>
  <c r="AO13" i="83"/>
  <c r="CQ13" i="83"/>
  <c r="CK13" i="83"/>
  <c r="CJ13" i="83"/>
  <c r="BB13" i="83"/>
  <c r="CI13" i="83"/>
  <c r="BC13" i="83"/>
  <c r="AS13" i="83"/>
  <c r="AL13" i="83"/>
  <c r="AT13" i="83"/>
  <c r="BA13" i="83"/>
  <c r="AR13" i="83"/>
  <c r="AZ13" i="83"/>
  <c r="AQ13" i="83"/>
  <c r="AU13" i="83"/>
  <c r="AY13" i="83"/>
  <c r="AP13" i="83"/>
  <c r="AK13" i="83"/>
  <c r="AX13" i="83"/>
  <c r="AN13" i="83"/>
  <c r="AV13" i="83"/>
  <c r="AM13" i="83"/>
  <c r="F6" i="23"/>
  <c r="G6" i="24"/>
  <c r="CP13" i="88"/>
  <c r="CH13" i="88"/>
  <c r="CS13" i="88"/>
  <c r="CJ13" i="88"/>
  <c r="CA13" i="88"/>
  <c r="CR13" i="88"/>
  <c r="CI13" i="88"/>
  <c r="CQ13" i="88"/>
  <c r="CG13" i="88"/>
  <c r="CO13" i="88"/>
  <c r="CF13" i="88"/>
  <c r="CL13" i="88"/>
  <c r="CC13" i="88"/>
  <c r="CD13" i="88"/>
  <c r="CT13" i="88"/>
  <c r="CN13" i="88"/>
  <c r="CM13" i="88"/>
  <c r="CK13" i="88"/>
  <c r="CE13" i="88"/>
  <c r="AY13" i="88"/>
  <c r="AQ13" i="88"/>
  <c r="BB13" i="88"/>
  <c r="AS13" i="88"/>
  <c r="AJ13" i="88"/>
  <c r="BA13" i="88"/>
  <c r="AR13" i="88"/>
  <c r="AZ13" i="88"/>
  <c r="AP13" i="88"/>
  <c r="AX13" i="88"/>
  <c r="AO13" i="88"/>
  <c r="AW13" i="88"/>
  <c r="AN13" i="88"/>
  <c r="BC13" i="88"/>
  <c r="AV13" i="88"/>
  <c r="AU13" i="88"/>
  <c r="AT13" i="88"/>
  <c r="AM13" i="88"/>
  <c r="AL13" i="88"/>
  <c r="CR13" i="89"/>
  <c r="CJ13" i="89"/>
  <c r="CO13" i="89"/>
  <c r="CF13" i="89"/>
  <c r="CN13" i="89"/>
  <c r="CE13" i="89"/>
  <c r="CM13" i="89"/>
  <c r="CD13" i="89"/>
  <c r="CL13" i="89"/>
  <c r="CC13" i="89"/>
  <c r="CK13" i="89"/>
  <c r="CI13" i="89"/>
  <c r="CH13" i="89"/>
  <c r="CG13" i="89"/>
  <c r="CQ13" i="89"/>
  <c r="CT13" i="89"/>
  <c r="CS13" i="89"/>
  <c r="CP13" i="89"/>
  <c r="AV13" i="89"/>
  <c r="AN13" i="89"/>
  <c r="BB13" i="89"/>
  <c r="AT13" i="89"/>
  <c r="AL13" i="89"/>
  <c r="BA13" i="89"/>
  <c r="AS13" i="89"/>
  <c r="AZ13" i="89"/>
  <c r="AO13" i="89"/>
  <c r="AY13" i="89"/>
  <c r="AM13" i="89"/>
  <c r="AX13" i="89"/>
  <c r="AW13" i="89"/>
  <c r="AU13" i="89"/>
  <c r="AR13" i="89"/>
  <c r="BC13" i="89"/>
  <c r="AQ13" i="89"/>
  <c r="AP13" i="89"/>
  <c r="AD6" i="23"/>
  <c r="G6" i="25"/>
  <c r="AR6" i="23"/>
  <c r="Y6" i="25"/>
  <c r="CO14" i="90"/>
  <c r="CG14" i="90"/>
  <c r="CR14" i="90"/>
  <c r="CI14" i="90"/>
  <c r="CQ14" i="90"/>
  <c r="CF14" i="90"/>
  <c r="CP14" i="90"/>
  <c r="CD14" i="90"/>
  <c r="CN14" i="90"/>
  <c r="CC14" i="90"/>
  <c r="CM14" i="90"/>
  <c r="CB14" i="90"/>
  <c r="CL14" i="90"/>
  <c r="CA14" i="90"/>
  <c r="CT14" i="90"/>
  <c r="CJ14" i="90"/>
  <c r="CS14" i="90"/>
  <c r="CH14" i="90"/>
  <c r="CK14" i="90"/>
  <c r="BC14" i="90"/>
  <c r="AU14" i="90"/>
  <c r="AL14" i="90"/>
  <c r="BB14" i="90"/>
  <c r="AT14" i="90"/>
  <c r="AK14" i="90"/>
  <c r="AX14" i="90"/>
  <c r="AM14" i="90"/>
  <c r="AV14" i="90"/>
  <c r="AS14" i="90"/>
  <c r="AR14" i="90"/>
  <c r="BA14" i="90"/>
  <c r="AQ14" i="90"/>
  <c r="AZ14" i="90"/>
  <c r="AP14" i="90"/>
  <c r="AY14" i="90"/>
  <c r="AW14" i="90"/>
  <c r="AO14" i="90"/>
  <c r="AJ14" i="90"/>
  <c r="AN14" i="90"/>
  <c r="CS14" i="92"/>
  <c r="CK14" i="92"/>
  <c r="CB14" i="92"/>
  <c r="CO14" i="92"/>
  <c r="CF14" i="92"/>
  <c r="CN14" i="92"/>
  <c r="CE14" i="92"/>
  <c r="CM14" i="92"/>
  <c r="CD14" i="92"/>
  <c r="CQ14" i="92"/>
  <c r="CP14" i="92"/>
  <c r="CL14" i="92"/>
  <c r="CJ14" i="92"/>
  <c r="CI14" i="92"/>
  <c r="CH14" i="92"/>
  <c r="CG14" i="92"/>
  <c r="CA14" i="92"/>
  <c r="CR14" i="92"/>
  <c r="CT14" i="92"/>
  <c r="AV14" i="92"/>
  <c r="AN14" i="92"/>
  <c r="BB14" i="92"/>
  <c r="AS14" i="92"/>
  <c r="BA14" i="92"/>
  <c r="AR14" i="92"/>
  <c r="AY14" i="92"/>
  <c r="AP14" i="92"/>
  <c r="AZ14" i="92"/>
  <c r="AK14" i="92"/>
  <c r="AX14" i="92"/>
  <c r="AJ14" i="92"/>
  <c r="AW14" i="92"/>
  <c r="AU14" i="92"/>
  <c r="AT14" i="92"/>
  <c r="AQ14" i="92"/>
  <c r="AO14" i="92"/>
  <c r="BC14" i="92"/>
  <c r="AM14" i="92"/>
  <c r="AL14" i="92"/>
  <c r="V7" i="25"/>
  <c r="AP7" i="23"/>
  <c r="CP14" i="87"/>
  <c r="CH14" i="87"/>
  <c r="CO14" i="87"/>
  <c r="CG14" i="87"/>
  <c r="CN14" i="87"/>
  <c r="CF14" i="87"/>
  <c r="CM14" i="87"/>
  <c r="CD14" i="87"/>
  <c r="CR14" i="87"/>
  <c r="CJ14" i="87"/>
  <c r="CA14" i="87"/>
  <c r="CT14" i="87"/>
  <c r="CS14" i="87"/>
  <c r="CQ14" i="87"/>
  <c r="CL14" i="87"/>
  <c r="CK14" i="87"/>
  <c r="CI14" i="87"/>
  <c r="CC14" i="87"/>
  <c r="CB14" i="87"/>
  <c r="AZ14" i="87"/>
  <c r="AR14" i="87"/>
  <c r="AY14" i="87"/>
  <c r="AQ14" i="87"/>
  <c r="AX14" i="87"/>
  <c r="AP14" i="87"/>
  <c r="AW14" i="87"/>
  <c r="AO14" i="87"/>
  <c r="AV14" i="87"/>
  <c r="AM14" i="87"/>
  <c r="AS14" i="87"/>
  <c r="AL14" i="87"/>
  <c r="AK14" i="87"/>
  <c r="BC14" i="87"/>
  <c r="AJ14" i="87"/>
  <c r="BB14" i="87"/>
  <c r="BA14" i="87"/>
  <c r="AT14" i="87"/>
  <c r="AU14" i="87"/>
  <c r="AN14" i="87"/>
  <c r="V7" i="23"/>
  <c r="AA7" i="24"/>
  <c r="CT14" i="91"/>
  <c r="CL14" i="91"/>
  <c r="CD14" i="91"/>
  <c r="CQ14" i="91"/>
  <c r="CH14" i="91"/>
  <c r="CP14" i="91"/>
  <c r="CG14" i="91"/>
  <c r="CK14" i="91"/>
  <c r="CJ14" i="91"/>
  <c r="CI14" i="91"/>
  <c r="CS14" i="91"/>
  <c r="CF14" i="91"/>
  <c r="CR14" i="91"/>
  <c r="CE14" i="91"/>
  <c r="CM14" i="91"/>
  <c r="CC14" i="91"/>
  <c r="CB14" i="91"/>
  <c r="CO14" i="91"/>
  <c r="CN14" i="91"/>
  <c r="BC14" i="91"/>
  <c r="AU14" i="91"/>
  <c r="AM14" i="91"/>
  <c r="AW14" i="91"/>
  <c r="AN14" i="91"/>
  <c r="AV14" i="91"/>
  <c r="AL14" i="91"/>
  <c r="AT14" i="91"/>
  <c r="AK14" i="91"/>
  <c r="BB14" i="91"/>
  <c r="AS14" i="91"/>
  <c r="AJ14" i="91"/>
  <c r="BA14" i="91"/>
  <c r="AR14" i="91"/>
  <c r="AZ14" i="91"/>
  <c r="AQ14" i="91"/>
  <c r="AY14" i="91"/>
  <c r="AX14" i="91"/>
  <c r="AP14" i="91"/>
  <c r="AO14" i="91"/>
  <c r="Q7" i="25"/>
  <c r="AL7" i="23"/>
  <c r="AF5" i="23"/>
  <c r="J5" i="25"/>
  <c r="AH7" i="23"/>
  <c r="L7" i="25"/>
  <c r="AG8" i="23"/>
  <c r="K8" i="25"/>
  <c r="O6" i="25"/>
  <c r="AJ6" i="23"/>
  <c r="E5" i="25"/>
  <c r="AB5" i="23"/>
  <c r="A7" i="25"/>
  <c r="Y7" i="23"/>
  <c r="Z6" i="23"/>
  <c r="B6" i="25"/>
  <c r="U52" i="87"/>
  <c r="U42" i="88" s="1"/>
  <c r="F10" i="50"/>
  <c r="D14" i="92"/>
  <c r="B15" i="92"/>
  <c r="A16" i="92"/>
  <c r="D14" i="91"/>
  <c r="B15" i="91"/>
  <c r="A16" i="91"/>
  <c r="D14" i="90"/>
  <c r="A16" i="90"/>
  <c r="B15" i="90"/>
  <c r="D13" i="89"/>
  <c r="B14" i="89"/>
  <c r="A15" i="89"/>
  <c r="BO12" i="89"/>
  <c r="A15" i="88"/>
  <c r="B14" i="88"/>
  <c r="D13" i="88"/>
  <c r="BO12" i="88"/>
  <c r="B15" i="87"/>
  <c r="A16" i="87"/>
  <c r="D14" i="87"/>
  <c r="D14" i="86"/>
  <c r="A16" i="86"/>
  <c r="B15" i="86"/>
  <c r="B14" i="84"/>
  <c r="A15" i="84"/>
  <c r="D13" i="84"/>
  <c r="L6" i="23" s="1"/>
  <c r="O6" i="24" s="1"/>
  <c r="K11" i="83"/>
  <c r="B14" i="83"/>
  <c r="A15" i="83"/>
  <c r="D13" i="83"/>
  <c r="H6" i="23" s="1"/>
  <c r="J6" i="24" s="1"/>
  <c r="BO13" i="91" l="1"/>
  <c r="BF15" i="92"/>
  <c r="BG15" i="92"/>
  <c r="BH15" i="92"/>
  <c r="BI15" i="92"/>
  <c r="BJ15" i="92"/>
  <c r="BK15" i="92"/>
  <c r="BD15" i="92"/>
  <c r="BL15" i="92"/>
  <c r="BE15" i="92"/>
  <c r="CW15" i="92"/>
  <c r="BM15" i="92"/>
  <c r="CX15" i="92"/>
  <c r="CY15" i="92"/>
  <c r="CZ15" i="92"/>
  <c r="DA15" i="92"/>
  <c r="DB15" i="92"/>
  <c r="CU15" i="92"/>
  <c r="DC15" i="92"/>
  <c r="CV15" i="92"/>
  <c r="DD15" i="92"/>
  <c r="AN6" i="23"/>
  <c r="DE13" i="91"/>
  <c r="L13" i="91" s="1"/>
  <c r="BN13" i="91"/>
  <c r="K13" i="91" s="1"/>
  <c r="BN13" i="93"/>
  <c r="BM14" i="93"/>
  <c r="BE14" i="93"/>
  <c r="DC14" i="93"/>
  <c r="BL14" i="93"/>
  <c r="BD14" i="93"/>
  <c r="CV14" i="93"/>
  <c r="DD14" i="93"/>
  <c r="BK14" i="93"/>
  <c r="CW14" i="93"/>
  <c r="BJ14" i="93"/>
  <c r="CX14" i="93"/>
  <c r="BI14" i="93"/>
  <c r="CY14" i="93"/>
  <c r="BH14" i="93"/>
  <c r="CZ14" i="93"/>
  <c r="BG14" i="93"/>
  <c r="DA14" i="93"/>
  <c r="BF14" i="93"/>
  <c r="DB14" i="93"/>
  <c r="X7" i="23"/>
  <c r="AD7" i="24" s="1"/>
  <c r="T7" i="23"/>
  <c r="Y7" i="24" s="1"/>
  <c r="P6" i="23"/>
  <c r="T6" i="24" s="1"/>
  <c r="DA14" i="84"/>
  <c r="CZ14" i="84"/>
  <c r="CY14" i="84"/>
  <c r="CX14" i="84"/>
  <c r="CW14" i="84"/>
  <c r="DD14" i="84"/>
  <c r="CV14" i="84"/>
  <c r="DC14" i="84"/>
  <c r="CU14" i="84"/>
  <c r="DB14" i="84"/>
  <c r="BN13" i="84"/>
  <c r="BH14" i="88"/>
  <c r="BG14" i="88"/>
  <c r="BF14" i="88"/>
  <c r="BM14" i="88"/>
  <c r="BE14" i="88"/>
  <c r="BL14" i="88"/>
  <c r="BD14" i="88"/>
  <c r="BK14" i="88"/>
  <c r="BJ14" i="88"/>
  <c r="BI14" i="88"/>
  <c r="BN14" i="92"/>
  <c r="K14" i="92" s="1"/>
  <c r="BM15" i="90"/>
  <c r="BE15" i="90"/>
  <c r="BH15" i="90"/>
  <c r="BL15" i="90"/>
  <c r="BD15" i="90"/>
  <c r="BK15" i="90"/>
  <c r="BJ15" i="90"/>
  <c r="BI15" i="90"/>
  <c r="BG15" i="90"/>
  <c r="BF15" i="90"/>
  <c r="BN13" i="85"/>
  <c r="K13" i="85" s="1"/>
  <c r="BH14" i="85"/>
  <c r="BG14" i="85"/>
  <c r="BF14" i="85"/>
  <c r="BM14" i="85"/>
  <c r="BE14" i="85"/>
  <c r="BL14" i="85"/>
  <c r="BD14" i="85"/>
  <c r="BK14" i="85"/>
  <c r="BJ14" i="85"/>
  <c r="BI14" i="85"/>
  <c r="BH15" i="91"/>
  <c r="BG15" i="91"/>
  <c r="BF15" i="91"/>
  <c r="BL15" i="91"/>
  <c r="BM15" i="91"/>
  <c r="BE15" i="91"/>
  <c r="BD15" i="91"/>
  <c r="BK15" i="91"/>
  <c r="BJ15" i="91"/>
  <c r="BI15" i="91"/>
  <c r="BN14" i="91"/>
  <c r="K14" i="91" s="1"/>
  <c r="BK14" i="89"/>
  <c r="BJ14" i="89"/>
  <c r="BI14" i="89"/>
  <c r="BH14" i="89"/>
  <c r="BG14" i="89"/>
  <c r="BF14" i="89"/>
  <c r="BM14" i="89"/>
  <c r="BE14" i="89"/>
  <c r="BL14" i="89"/>
  <c r="BD14" i="89"/>
  <c r="BH15" i="87"/>
  <c r="BG15" i="87"/>
  <c r="BF15" i="87"/>
  <c r="BM15" i="87"/>
  <c r="BE15" i="87"/>
  <c r="BL15" i="87"/>
  <c r="BD15" i="87"/>
  <c r="BK15" i="87"/>
  <c r="BJ15" i="87"/>
  <c r="BI15" i="87"/>
  <c r="BH15" i="86"/>
  <c r="BG15" i="86"/>
  <c r="BF15" i="86"/>
  <c r="BM15" i="86"/>
  <c r="BE15" i="86"/>
  <c r="BL15" i="86"/>
  <c r="BD15" i="86"/>
  <c r="BK15" i="86"/>
  <c r="BJ15" i="86"/>
  <c r="BI15" i="86"/>
  <c r="BM14" i="84"/>
  <c r="BE14" i="84"/>
  <c r="BL14" i="84"/>
  <c r="BD14" i="84"/>
  <c r="BK14" i="84"/>
  <c r="BF14" i="84"/>
  <c r="BJ14" i="84"/>
  <c r="BI14" i="84"/>
  <c r="BH14" i="84"/>
  <c r="BG14" i="84"/>
  <c r="BF14" i="83"/>
  <c r="BG14" i="83"/>
  <c r="BL14" i="83"/>
  <c r="BH14" i="83"/>
  <c r="BD14" i="83"/>
  <c r="BE14" i="83"/>
  <c r="BI14" i="83"/>
  <c r="BM14" i="83"/>
  <c r="BJ14" i="83"/>
  <c r="BK14" i="83"/>
  <c r="Z8" i="25"/>
  <c r="AS8" i="23"/>
  <c r="A16" i="93"/>
  <c r="B15" i="93"/>
  <c r="AD6" i="25"/>
  <c r="AV6" i="23"/>
  <c r="CL14" i="93"/>
  <c r="CM14" i="93"/>
  <c r="CI14" i="93"/>
  <c r="AO14" i="93"/>
  <c r="AR14" i="93"/>
  <c r="D14" i="93"/>
  <c r="CC14" i="93"/>
  <c r="CB14" i="93"/>
  <c r="CH14" i="93"/>
  <c r="AW14" i="93"/>
  <c r="AQ14" i="93"/>
  <c r="CP14" i="93"/>
  <c r="AM14" i="93"/>
  <c r="BB14" i="93"/>
  <c r="AU14" i="93"/>
  <c r="CO14" i="93"/>
  <c r="AZ14" i="93"/>
  <c r="AN14" i="93"/>
  <c r="AP14" i="93"/>
  <c r="CT14" i="93"/>
  <c r="BC14" i="93"/>
  <c r="CG14" i="93"/>
  <c r="AV14" i="93"/>
  <c r="CS14" i="93"/>
  <c r="CR14" i="93"/>
  <c r="CQ14" i="93"/>
  <c r="AX14" i="93"/>
  <c r="CK14" i="93"/>
  <c r="CA14" i="93"/>
  <c r="BA14" i="93"/>
  <c r="AY14" i="93"/>
  <c r="AT7" i="23"/>
  <c r="AK14" i="93"/>
  <c r="CF14" i="93"/>
  <c r="CN14" i="93"/>
  <c r="AA7" i="25"/>
  <c r="CJ14" i="93"/>
  <c r="AL14" i="93"/>
  <c r="AT14" i="93"/>
  <c r="AS14" i="93"/>
  <c r="AJ14" i="93"/>
  <c r="CD14" i="93"/>
  <c r="AO9" i="23"/>
  <c r="U9" i="25"/>
  <c r="P9" i="25"/>
  <c r="AK9" i="23"/>
  <c r="F8" i="25"/>
  <c r="AC8" i="23"/>
  <c r="U9" i="23"/>
  <c r="Z9" i="24"/>
  <c r="U9" i="24"/>
  <c r="Q9" i="23"/>
  <c r="CN14" i="85"/>
  <c r="AS14" i="85"/>
  <c r="AQ14" i="85"/>
  <c r="CE14" i="85"/>
  <c r="BC14" i="85"/>
  <c r="CR14" i="85"/>
  <c r="AX14" i="85"/>
  <c r="CT14" i="85"/>
  <c r="CK14" i="85"/>
  <c r="N7" i="23"/>
  <c r="CF14" i="85"/>
  <c r="CM14" i="85"/>
  <c r="AT14" i="85"/>
  <c r="AZ14" i="85"/>
  <c r="D14" i="85"/>
  <c r="AM14" i="85"/>
  <c r="CO14" i="85"/>
  <c r="AY14" i="85"/>
  <c r="CL14" i="85"/>
  <c r="AR14" i="85"/>
  <c r="CI14" i="85"/>
  <c r="AP14" i="85"/>
  <c r="Q7" i="24"/>
  <c r="CC14" i="85"/>
  <c r="AO14" i="85"/>
  <c r="CP14" i="85"/>
  <c r="CD14" i="85"/>
  <c r="AJ14" i="85"/>
  <c r="BB14" i="85"/>
  <c r="AW14" i="85"/>
  <c r="AV14" i="85"/>
  <c r="CH14" i="85"/>
  <c r="CS14" i="85"/>
  <c r="CQ14" i="85"/>
  <c r="AN14" i="85"/>
  <c r="AL14" i="85"/>
  <c r="CJ14" i="85"/>
  <c r="BA14" i="85"/>
  <c r="CA14" i="85"/>
  <c r="CG14" i="85"/>
  <c r="AU14" i="85"/>
  <c r="P8" i="24"/>
  <c r="M8" i="23"/>
  <c r="A16" i="85"/>
  <c r="B15" i="85"/>
  <c r="BO13" i="85"/>
  <c r="I8" i="23"/>
  <c r="K8" i="24"/>
  <c r="F8" i="24"/>
  <c r="E8" i="23"/>
  <c r="CS15" i="86"/>
  <c r="CK15" i="86"/>
  <c r="CB15" i="86"/>
  <c r="CP15" i="86"/>
  <c r="CG15" i="86"/>
  <c r="AV15" i="86"/>
  <c r="AN15" i="86"/>
  <c r="CO15" i="86"/>
  <c r="CF15" i="86"/>
  <c r="CN15" i="86"/>
  <c r="CQ15" i="86"/>
  <c r="AZ15" i="86"/>
  <c r="AQ15" i="86"/>
  <c r="CM15" i="86"/>
  <c r="AY15" i="86"/>
  <c r="AP15" i="86"/>
  <c r="CL15" i="86"/>
  <c r="AX15" i="86"/>
  <c r="AO15" i="86"/>
  <c r="CJ15" i="86"/>
  <c r="AW15" i="86"/>
  <c r="AM15" i="86"/>
  <c r="CI15" i="86"/>
  <c r="CH15" i="86"/>
  <c r="BA15" i="86"/>
  <c r="CT15" i="86"/>
  <c r="CA15" i="86"/>
  <c r="BB15" i="86"/>
  <c r="AU15" i="86"/>
  <c r="AK15" i="86"/>
  <c r="BC15" i="86"/>
  <c r="AT15" i="86"/>
  <c r="CR15" i="86"/>
  <c r="AS15" i="86"/>
  <c r="AJ15" i="86"/>
  <c r="CD15" i="86"/>
  <c r="AR15" i="86"/>
  <c r="AL15" i="86"/>
  <c r="V8" i="24"/>
  <c r="R8" i="23"/>
  <c r="CS14" i="84"/>
  <c r="CK14" i="84"/>
  <c r="CB14" i="84"/>
  <c r="CR14" i="84"/>
  <c r="CJ14" i="84"/>
  <c r="CA14" i="84"/>
  <c r="CQ14" i="84"/>
  <c r="CI14" i="84"/>
  <c r="CP14" i="84"/>
  <c r="CH14" i="84"/>
  <c r="CO14" i="84"/>
  <c r="CG14" i="84"/>
  <c r="CN14" i="84"/>
  <c r="CF14" i="84"/>
  <c r="CM14" i="84"/>
  <c r="CE14" i="84"/>
  <c r="CL14" i="84"/>
  <c r="AX14" i="84"/>
  <c r="AP14" i="84"/>
  <c r="CC14" i="84"/>
  <c r="AW14" i="84"/>
  <c r="AO14" i="84"/>
  <c r="AV14" i="84"/>
  <c r="AN14" i="84"/>
  <c r="BC14" i="84"/>
  <c r="AU14" i="84"/>
  <c r="AL14" i="84"/>
  <c r="BB14" i="84"/>
  <c r="AT14" i="84"/>
  <c r="AK14" i="84"/>
  <c r="CT14" i="84"/>
  <c r="AQ14" i="84"/>
  <c r="AR14" i="84"/>
  <c r="AJ14" i="84"/>
  <c r="AY14" i="84"/>
  <c r="BA14" i="84"/>
  <c r="AS14" i="84"/>
  <c r="AZ14" i="84"/>
  <c r="AM14" i="84"/>
  <c r="CD14" i="84"/>
  <c r="J7" i="23"/>
  <c r="L7" i="24"/>
  <c r="CM14" i="83"/>
  <c r="CE14" i="83"/>
  <c r="CT14" i="83"/>
  <c r="CL14" i="83"/>
  <c r="CD14" i="83"/>
  <c r="CS14" i="83"/>
  <c r="CK14" i="83"/>
  <c r="CC14" i="83"/>
  <c r="CR14" i="83"/>
  <c r="CJ14" i="83"/>
  <c r="CA14" i="83"/>
  <c r="CQ14" i="83"/>
  <c r="CI14" i="83"/>
  <c r="CG14" i="83"/>
  <c r="CF14" i="83"/>
  <c r="BB14" i="83"/>
  <c r="AT14" i="83"/>
  <c r="AL14" i="83"/>
  <c r="CP14" i="83"/>
  <c r="CO14" i="83"/>
  <c r="CN14" i="83"/>
  <c r="AY14" i="83"/>
  <c r="AQ14" i="83"/>
  <c r="CH14" i="83"/>
  <c r="AU14" i="83"/>
  <c r="AS14" i="83"/>
  <c r="BC14" i="83"/>
  <c r="AR14" i="83"/>
  <c r="AV14" i="83"/>
  <c r="BA14" i="83"/>
  <c r="AP14" i="83"/>
  <c r="AW14" i="83"/>
  <c r="AZ14" i="83"/>
  <c r="AO14" i="83"/>
  <c r="AM14" i="83"/>
  <c r="AJ14" i="83"/>
  <c r="AX14" i="83"/>
  <c r="AN14" i="83"/>
  <c r="G7" i="24"/>
  <c r="F7" i="23"/>
  <c r="Y7" i="25"/>
  <c r="AR7" i="23"/>
  <c r="CQ15" i="92"/>
  <c r="CH15" i="92"/>
  <c r="CO15" i="92"/>
  <c r="CN15" i="92"/>
  <c r="CC15" i="92"/>
  <c r="CM15" i="92"/>
  <c r="CB15" i="92"/>
  <c r="CL15" i="92"/>
  <c r="CK15" i="92"/>
  <c r="CJ15" i="92"/>
  <c r="CG15" i="92"/>
  <c r="CT15" i="92"/>
  <c r="CS15" i="92"/>
  <c r="CR15" i="92"/>
  <c r="CP15" i="92"/>
  <c r="CF15" i="92"/>
  <c r="CA15" i="92"/>
  <c r="BB15" i="92"/>
  <c r="AT15" i="92"/>
  <c r="AJ15" i="92"/>
  <c r="BC15" i="92"/>
  <c r="AS15" i="92"/>
  <c r="BA15" i="92"/>
  <c r="AQ15" i="92"/>
  <c r="AY15" i="92"/>
  <c r="AO15" i="92"/>
  <c r="AW15" i="92"/>
  <c r="AV15" i="92"/>
  <c r="AU15" i="92"/>
  <c r="AP15" i="92"/>
  <c r="AN15" i="92"/>
  <c r="AL15" i="92"/>
  <c r="AZ15" i="92"/>
  <c r="AK15" i="92"/>
  <c r="AX15" i="92"/>
  <c r="AM15" i="92"/>
  <c r="AR15" i="92"/>
  <c r="CD15" i="92"/>
  <c r="CI15" i="92"/>
  <c r="AP8" i="23"/>
  <c r="V8" i="25"/>
  <c r="CT15" i="87"/>
  <c r="CL15" i="87"/>
  <c r="CD15" i="87"/>
  <c r="CS15" i="87"/>
  <c r="CK15" i="87"/>
  <c r="CC15" i="87"/>
  <c r="CR15" i="87"/>
  <c r="CJ15" i="87"/>
  <c r="CB15" i="87"/>
  <c r="CQ15" i="87"/>
  <c r="CI15" i="87"/>
  <c r="CN15" i="87"/>
  <c r="CF15" i="87"/>
  <c r="CP15" i="87"/>
  <c r="CO15" i="87"/>
  <c r="CM15" i="87"/>
  <c r="CH15" i="87"/>
  <c r="CG15" i="87"/>
  <c r="CE15" i="87"/>
  <c r="AV15" i="87"/>
  <c r="AN15" i="87"/>
  <c r="BC15" i="87"/>
  <c r="AU15" i="87"/>
  <c r="AM15" i="87"/>
  <c r="BB15" i="87"/>
  <c r="AT15" i="87"/>
  <c r="AL15" i="87"/>
  <c r="BA15" i="87"/>
  <c r="AS15" i="87"/>
  <c r="AK15" i="87"/>
  <c r="AZ15" i="87"/>
  <c r="AR15" i="87"/>
  <c r="AJ15" i="87"/>
  <c r="AQ15" i="87"/>
  <c r="AP15" i="87"/>
  <c r="AO15" i="87"/>
  <c r="AY15" i="87"/>
  <c r="AX15" i="87"/>
  <c r="AW15" i="87"/>
  <c r="AA8" i="24"/>
  <c r="V8" i="23"/>
  <c r="CO14" i="89"/>
  <c r="CG14" i="89"/>
  <c r="CN14" i="89"/>
  <c r="CE14" i="89"/>
  <c r="CM14" i="89"/>
  <c r="CD14" i="89"/>
  <c r="CL14" i="89"/>
  <c r="CT14" i="89"/>
  <c r="CK14" i="89"/>
  <c r="CA14" i="89"/>
  <c r="CJ14" i="89"/>
  <c r="CI14" i="89"/>
  <c r="CH14" i="89"/>
  <c r="CF14" i="89"/>
  <c r="CQ14" i="89"/>
  <c r="CS14" i="89"/>
  <c r="CR14" i="89"/>
  <c r="CP14" i="89"/>
  <c r="BA14" i="89"/>
  <c r="AS14" i="89"/>
  <c r="AJ14" i="89"/>
  <c r="AY14" i="89"/>
  <c r="AQ14" i="89"/>
  <c r="AX14" i="89"/>
  <c r="AP14" i="89"/>
  <c r="AU14" i="89"/>
  <c r="AT14" i="89"/>
  <c r="AR14" i="89"/>
  <c r="BC14" i="89"/>
  <c r="AO14" i="89"/>
  <c r="BB14" i="89"/>
  <c r="AN14" i="89"/>
  <c r="AZ14" i="89"/>
  <c r="AW14" i="89"/>
  <c r="AV14" i="89"/>
  <c r="AM14" i="89"/>
  <c r="AL14" i="89"/>
  <c r="G7" i="25"/>
  <c r="AD7" i="23"/>
  <c r="CR15" i="91"/>
  <c r="CJ15" i="91"/>
  <c r="CQ15" i="91"/>
  <c r="CH15" i="91"/>
  <c r="CP15" i="91"/>
  <c r="CG15" i="91"/>
  <c r="CS15" i="91"/>
  <c r="CD15" i="91"/>
  <c r="CO15" i="91"/>
  <c r="CC15" i="91"/>
  <c r="CN15" i="91"/>
  <c r="CM15" i="91"/>
  <c r="CL15" i="91"/>
  <c r="CT15" i="91"/>
  <c r="CK15" i="91"/>
  <c r="CI15" i="91"/>
  <c r="CE15" i="91"/>
  <c r="BA15" i="91"/>
  <c r="AS15" i="91"/>
  <c r="AW15" i="91"/>
  <c r="AM15" i="91"/>
  <c r="AV15" i="91"/>
  <c r="AL15" i="91"/>
  <c r="AU15" i="91"/>
  <c r="BC15" i="91"/>
  <c r="AT15" i="91"/>
  <c r="BB15" i="91"/>
  <c r="AR15" i="91"/>
  <c r="AZ15" i="91"/>
  <c r="AQ15" i="91"/>
  <c r="AX15" i="91"/>
  <c r="AP15" i="91"/>
  <c r="AN15" i="91"/>
  <c r="AY15" i="91"/>
  <c r="CF15" i="91"/>
  <c r="AO15" i="91"/>
  <c r="Q8" i="25"/>
  <c r="AL8" i="23"/>
  <c r="T7" i="25"/>
  <c r="AN7" i="23"/>
  <c r="J6" i="25"/>
  <c r="AF6" i="23"/>
  <c r="CM14" i="88"/>
  <c r="CE14" i="88"/>
  <c r="CR14" i="88"/>
  <c r="CI14" i="88"/>
  <c r="CQ14" i="88"/>
  <c r="CH14" i="88"/>
  <c r="CP14" i="88"/>
  <c r="CG14" i="88"/>
  <c r="CO14" i="88"/>
  <c r="CF14" i="88"/>
  <c r="CT14" i="88"/>
  <c r="CK14" i="88"/>
  <c r="CB14" i="88"/>
  <c r="CJ14" i="88"/>
  <c r="CD14" i="88"/>
  <c r="CS14" i="88"/>
  <c r="CN14" i="88"/>
  <c r="CL14" i="88"/>
  <c r="AV14" i="88"/>
  <c r="AN14" i="88"/>
  <c r="BA14" i="88"/>
  <c r="AR14" i="88"/>
  <c r="AZ14" i="88"/>
  <c r="AQ14" i="88"/>
  <c r="AY14" i="88"/>
  <c r="AP14" i="88"/>
  <c r="AX14" i="88"/>
  <c r="AO14" i="88"/>
  <c r="AW14" i="88"/>
  <c r="AM14" i="88"/>
  <c r="BC14" i="88"/>
  <c r="BB14" i="88"/>
  <c r="AU14" i="88"/>
  <c r="AT14" i="88"/>
  <c r="AS14" i="88"/>
  <c r="AL14" i="88"/>
  <c r="AK14" i="88"/>
  <c r="CS15" i="90"/>
  <c r="CK15" i="90"/>
  <c r="CC15" i="90"/>
  <c r="CP15" i="90"/>
  <c r="CG15" i="90"/>
  <c r="CR15" i="90"/>
  <c r="CH15" i="90"/>
  <c r="CQ15" i="90"/>
  <c r="CF15" i="90"/>
  <c r="CO15" i="90"/>
  <c r="CE15" i="90"/>
  <c r="CN15" i="90"/>
  <c r="CD15" i="90"/>
  <c r="CM15" i="90"/>
  <c r="CB15" i="90"/>
  <c r="CJ15" i="90"/>
  <c r="CT15" i="90"/>
  <c r="CI15" i="90"/>
  <c r="CL15" i="90"/>
  <c r="CA15" i="90"/>
  <c r="AY15" i="90"/>
  <c r="AQ15" i="90"/>
  <c r="AX15" i="90"/>
  <c r="AP15" i="90"/>
  <c r="AZ15" i="90"/>
  <c r="AN15" i="90"/>
  <c r="AV15" i="90"/>
  <c r="AL15" i="90"/>
  <c r="AU15" i="90"/>
  <c r="AK15" i="90"/>
  <c r="AT15" i="90"/>
  <c r="AJ15" i="90"/>
  <c r="BC15" i="90"/>
  <c r="AS15" i="90"/>
  <c r="BB15" i="90"/>
  <c r="AR15" i="90"/>
  <c r="BA15" i="90"/>
  <c r="AW15" i="90"/>
  <c r="AO15" i="90"/>
  <c r="AM15" i="90"/>
  <c r="L8" i="25"/>
  <c r="AH8" i="23"/>
  <c r="K9" i="25"/>
  <c r="AG9" i="23"/>
  <c r="AJ7" i="23"/>
  <c r="O7" i="25"/>
  <c r="B7" i="25"/>
  <c r="Z7" i="23"/>
  <c r="AB6" i="23"/>
  <c r="E6" i="25"/>
  <c r="Y8" i="23"/>
  <c r="A8" i="25"/>
  <c r="U50" i="88"/>
  <c r="U44" i="89" s="1"/>
  <c r="F11" i="50"/>
  <c r="D15" i="92"/>
  <c r="B16" i="92"/>
  <c r="A17" i="92"/>
  <c r="A17" i="91"/>
  <c r="B16" i="91"/>
  <c r="D15" i="91"/>
  <c r="BO14" i="91"/>
  <c r="B16" i="90"/>
  <c r="A17" i="90"/>
  <c r="D15" i="90"/>
  <c r="B15" i="89"/>
  <c r="A16" i="89"/>
  <c r="D14" i="89"/>
  <c r="D14" i="88"/>
  <c r="A16" i="88"/>
  <c r="B15" i="88"/>
  <c r="A17" i="87"/>
  <c r="B16" i="87"/>
  <c r="D15" i="87"/>
  <c r="D15" i="86"/>
  <c r="A17" i="86"/>
  <c r="B16" i="86"/>
  <c r="A16" i="84"/>
  <c r="B15" i="84"/>
  <c r="D14" i="84"/>
  <c r="L7" i="23" s="1"/>
  <c r="O7" i="24" s="1"/>
  <c r="A16" i="83"/>
  <c r="B15" i="83"/>
  <c r="D14" i="83"/>
  <c r="H7" i="23" s="1"/>
  <c r="J7" i="24" s="1"/>
  <c r="BD16" i="92" l="1"/>
  <c r="BL16" i="92"/>
  <c r="BE16" i="92"/>
  <c r="BM16" i="92"/>
  <c r="BF16" i="92"/>
  <c r="BG16" i="92"/>
  <c r="BH16" i="92"/>
  <c r="BI16" i="92"/>
  <c r="BJ16" i="92"/>
  <c r="CU16" i="92"/>
  <c r="DC16" i="92"/>
  <c r="CV16" i="92"/>
  <c r="DD16" i="92"/>
  <c r="BK16" i="92"/>
  <c r="CW16" i="92"/>
  <c r="CX16" i="92"/>
  <c r="CY16" i="92"/>
  <c r="CZ16" i="92"/>
  <c r="DA16" i="92"/>
  <c r="DB16" i="92"/>
  <c r="BK15" i="93"/>
  <c r="DA15" i="93"/>
  <c r="BJ15" i="93"/>
  <c r="DB15" i="93"/>
  <c r="BI15" i="93"/>
  <c r="DC15" i="93"/>
  <c r="BH15" i="93"/>
  <c r="CV15" i="93"/>
  <c r="DD15" i="93"/>
  <c r="BG15" i="93"/>
  <c r="CW15" i="93"/>
  <c r="BF15" i="93"/>
  <c r="CX15" i="93"/>
  <c r="BM15" i="93"/>
  <c r="BE15" i="93"/>
  <c r="CY15" i="93"/>
  <c r="CZ15" i="93"/>
  <c r="BL15" i="93"/>
  <c r="BD15" i="93"/>
  <c r="X8" i="23"/>
  <c r="AD8" i="24" s="1"/>
  <c r="T8" i="23"/>
  <c r="Y8" i="24" s="1"/>
  <c r="P7" i="23"/>
  <c r="T7" i="24" s="1"/>
  <c r="DE14" i="84"/>
  <c r="L14" i="84" s="1"/>
  <c r="CX15" i="84"/>
  <c r="CW15" i="84"/>
  <c r="DD15" i="84"/>
  <c r="CV15" i="84"/>
  <c r="DC15" i="84"/>
  <c r="CU15" i="84"/>
  <c r="DB15" i="84"/>
  <c r="DA15" i="84"/>
  <c r="CZ15" i="84"/>
  <c r="CY15" i="84"/>
  <c r="BN15" i="90"/>
  <c r="K15" i="90" s="1"/>
  <c r="BN14" i="84"/>
  <c r="BM15" i="88"/>
  <c r="BE15" i="88"/>
  <c r="BL15" i="88"/>
  <c r="BD15" i="88"/>
  <c r="BK15" i="88"/>
  <c r="BJ15" i="88"/>
  <c r="BI15" i="88"/>
  <c r="BH15" i="88"/>
  <c r="BG15" i="88"/>
  <c r="BF15" i="88"/>
  <c r="BN15" i="92"/>
  <c r="K15" i="92" s="1"/>
  <c r="BJ16" i="90"/>
  <c r="BM16" i="90"/>
  <c r="BI16" i="90"/>
  <c r="BH16" i="90"/>
  <c r="BE16" i="90"/>
  <c r="BD16" i="90"/>
  <c r="BG16" i="90"/>
  <c r="BF16" i="90"/>
  <c r="BL16" i="90"/>
  <c r="BK16" i="90"/>
  <c r="BM15" i="85"/>
  <c r="BE15" i="85"/>
  <c r="BL15" i="85"/>
  <c r="BD15" i="85"/>
  <c r="BK15" i="85"/>
  <c r="BJ15" i="85"/>
  <c r="BI15" i="85"/>
  <c r="BH15" i="85"/>
  <c r="BG15" i="85"/>
  <c r="BF15" i="85"/>
  <c r="BM16" i="91"/>
  <c r="BE16" i="91"/>
  <c r="BL16" i="91"/>
  <c r="BD16" i="91"/>
  <c r="BI16" i="91"/>
  <c r="BH16" i="91"/>
  <c r="BK16" i="91"/>
  <c r="BJ16" i="91"/>
  <c r="BG16" i="91"/>
  <c r="BF16" i="91"/>
  <c r="BH15" i="89"/>
  <c r="BG15" i="89"/>
  <c r="BF15" i="89"/>
  <c r="BM15" i="89"/>
  <c r="BE15" i="89"/>
  <c r="BL15" i="89"/>
  <c r="BD15" i="89"/>
  <c r="BK15" i="89"/>
  <c r="BJ15" i="89"/>
  <c r="BI15" i="89"/>
  <c r="BN15" i="87"/>
  <c r="K15" i="87" s="1"/>
  <c r="BM16" i="87"/>
  <c r="BE16" i="87"/>
  <c r="BL16" i="87"/>
  <c r="BD16" i="87"/>
  <c r="BK16" i="87"/>
  <c r="BJ16" i="87"/>
  <c r="BI16" i="87"/>
  <c r="BH16" i="87"/>
  <c r="BG16" i="87"/>
  <c r="BF16" i="87"/>
  <c r="BN15" i="86"/>
  <c r="K15" i="86" s="1"/>
  <c r="BM16" i="86"/>
  <c r="BE16" i="86"/>
  <c r="BL16" i="86"/>
  <c r="BD16" i="86"/>
  <c r="BK16" i="86"/>
  <c r="BJ16" i="86"/>
  <c r="BI16" i="86"/>
  <c r="BH16" i="86"/>
  <c r="BG16" i="86"/>
  <c r="BF16" i="86"/>
  <c r="BK15" i="84"/>
  <c r="BD15" i="84"/>
  <c r="BJ15" i="84"/>
  <c r="BI15" i="84"/>
  <c r="BH15" i="84"/>
  <c r="BL15" i="84"/>
  <c r="BG15" i="84"/>
  <c r="BF15" i="84"/>
  <c r="BM15" i="84"/>
  <c r="BE15" i="84"/>
  <c r="BD15" i="83"/>
  <c r="BL15" i="83"/>
  <c r="BE15" i="83"/>
  <c r="BM15" i="83"/>
  <c r="BF15" i="83"/>
  <c r="BG15" i="83"/>
  <c r="BH15" i="83"/>
  <c r="BI15" i="83"/>
  <c r="BJ15" i="83"/>
  <c r="BK15" i="83"/>
  <c r="AV7" i="23"/>
  <c r="AD7" i="25"/>
  <c r="CD15" i="93"/>
  <c r="CA15" i="93"/>
  <c r="AQ15" i="93"/>
  <c r="AT15" i="93"/>
  <c r="AP15" i="93"/>
  <c r="CL15" i="93"/>
  <c r="AK15" i="93"/>
  <c r="AL15" i="93"/>
  <c r="BC15" i="93"/>
  <c r="CR15" i="93"/>
  <c r="AW15" i="93"/>
  <c r="AO15" i="93"/>
  <c r="D15" i="93"/>
  <c r="BA15" i="93"/>
  <c r="CF15" i="93"/>
  <c r="CJ15" i="93"/>
  <c r="CC15" i="93"/>
  <c r="CQ15" i="93"/>
  <c r="AN15" i="93"/>
  <c r="BB15" i="93"/>
  <c r="CE15" i="93"/>
  <c r="CP15" i="93"/>
  <c r="CT15" i="93"/>
  <c r="CO15" i="93"/>
  <c r="AV15" i="93"/>
  <c r="AS15" i="93"/>
  <c r="AA8" i="25"/>
  <c r="AT8" i="23"/>
  <c r="CH15" i="93"/>
  <c r="CK15" i="93"/>
  <c r="CI15" i="93"/>
  <c r="AM15" i="93"/>
  <c r="AJ15" i="93"/>
  <c r="CS15" i="93"/>
  <c r="AR15" i="93"/>
  <c r="CN15" i="93"/>
  <c r="CB15" i="93"/>
  <c r="CG15" i="93"/>
  <c r="AU15" i="93"/>
  <c r="AZ15" i="93"/>
  <c r="AY15" i="93"/>
  <c r="AX15" i="93"/>
  <c r="CM15" i="93"/>
  <c r="Z9" i="25"/>
  <c r="AS9" i="23"/>
  <c r="B16" i="93"/>
  <c r="A17" i="93"/>
  <c r="U10" i="25"/>
  <c r="AO10" i="23"/>
  <c r="P10" i="25"/>
  <c r="AK10" i="23"/>
  <c r="F9" i="25"/>
  <c r="AC9" i="23"/>
  <c r="U10" i="23"/>
  <c r="Z10" i="24"/>
  <c r="Q10" i="23"/>
  <c r="U10" i="24"/>
  <c r="CK15" i="85"/>
  <c r="AO15" i="85"/>
  <c r="AY15" i="85"/>
  <c r="AQ15" i="85"/>
  <c r="N8" i="23"/>
  <c r="CQ15" i="85"/>
  <c r="CN15" i="85"/>
  <c r="AS15" i="85"/>
  <c r="CG15" i="85"/>
  <c r="CM15" i="85"/>
  <c r="AV15" i="85"/>
  <c r="BC15" i="85"/>
  <c r="BA15" i="85"/>
  <c r="AN15" i="85"/>
  <c r="AM15" i="85"/>
  <c r="AK15" i="85"/>
  <c r="AU15" i="85"/>
  <c r="D15" i="85"/>
  <c r="CS15" i="85"/>
  <c r="CB15" i="85"/>
  <c r="CE15" i="85"/>
  <c r="BB15" i="85"/>
  <c r="CI15" i="85"/>
  <c r="AR15" i="85"/>
  <c r="CF15" i="85"/>
  <c r="CP15" i="85"/>
  <c r="CT15" i="85"/>
  <c r="AX15" i="85"/>
  <c r="CJ15" i="85"/>
  <c r="CL15" i="85"/>
  <c r="AP15" i="85"/>
  <c r="CH15" i="85"/>
  <c r="AZ15" i="85"/>
  <c r="Q8" i="24"/>
  <c r="CD15" i="85"/>
  <c r="CO15" i="85"/>
  <c r="AT15" i="85"/>
  <c r="CR15" i="85"/>
  <c r="AL15" i="85"/>
  <c r="AW15" i="85"/>
  <c r="M9" i="23"/>
  <c r="P9" i="24"/>
  <c r="B16" i="85"/>
  <c r="A17" i="85"/>
  <c r="K9" i="24"/>
  <c r="I9" i="23"/>
  <c r="B16" i="83"/>
  <c r="F9" i="24"/>
  <c r="E9" i="23"/>
  <c r="CP16" i="86"/>
  <c r="CH16" i="86"/>
  <c r="CO16" i="86"/>
  <c r="CF16" i="86"/>
  <c r="BA16" i="86"/>
  <c r="AS16" i="86"/>
  <c r="AJ16" i="86"/>
  <c r="CN16" i="86"/>
  <c r="CE16" i="86"/>
  <c r="CM16" i="86"/>
  <c r="CC16" i="86"/>
  <c r="CK16" i="86"/>
  <c r="AY16" i="86"/>
  <c r="AP16" i="86"/>
  <c r="CJ16" i="86"/>
  <c r="AX16" i="86"/>
  <c r="AO16" i="86"/>
  <c r="CI16" i="86"/>
  <c r="AW16" i="86"/>
  <c r="AN16" i="86"/>
  <c r="CT16" i="86"/>
  <c r="CG16" i="86"/>
  <c r="AV16" i="86"/>
  <c r="AL16" i="86"/>
  <c r="CS16" i="86"/>
  <c r="CB16" i="86"/>
  <c r="CR16" i="86"/>
  <c r="CA16" i="86"/>
  <c r="CQ16" i="86"/>
  <c r="AZ16" i="86"/>
  <c r="AT16" i="86"/>
  <c r="BC16" i="86"/>
  <c r="CL16" i="86"/>
  <c r="AU16" i="86"/>
  <c r="AK16" i="86"/>
  <c r="BB16" i="86"/>
  <c r="AR16" i="86"/>
  <c r="AQ16" i="86"/>
  <c r="CD16" i="86"/>
  <c r="AM16" i="86"/>
  <c r="V9" i="24"/>
  <c r="R9" i="23"/>
  <c r="CP15" i="84"/>
  <c r="CH15" i="84"/>
  <c r="CO15" i="84"/>
  <c r="CG15" i="84"/>
  <c r="CN15" i="84"/>
  <c r="CF15" i="84"/>
  <c r="CM15" i="84"/>
  <c r="CD15" i="84"/>
  <c r="CT15" i="84"/>
  <c r="CL15" i="84"/>
  <c r="CC15" i="84"/>
  <c r="CS15" i="84"/>
  <c r="CK15" i="84"/>
  <c r="CB15" i="84"/>
  <c r="CR15" i="84"/>
  <c r="CJ15" i="84"/>
  <c r="CA15" i="84"/>
  <c r="BC15" i="84"/>
  <c r="AU15" i="84"/>
  <c r="AL15" i="84"/>
  <c r="CQ15" i="84"/>
  <c r="BB15" i="84"/>
  <c r="AT15" i="84"/>
  <c r="AK15" i="84"/>
  <c r="BA15" i="84"/>
  <c r="AS15" i="84"/>
  <c r="AJ15" i="84"/>
  <c r="AZ15" i="84"/>
  <c r="AR15" i="84"/>
  <c r="AY15" i="84"/>
  <c r="AQ15" i="84"/>
  <c r="AP15" i="84"/>
  <c r="AO15" i="84"/>
  <c r="AW15" i="84"/>
  <c r="AX15" i="84"/>
  <c r="AM15" i="84"/>
  <c r="CI15" i="84"/>
  <c r="AV15" i="84"/>
  <c r="AN15" i="84"/>
  <c r="L8" i="24"/>
  <c r="J8" i="23"/>
  <c r="CR15" i="83"/>
  <c r="CJ15" i="83"/>
  <c r="CA15" i="83"/>
  <c r="CQ15" i="83"/>
  <c r="CI15" i="83"/>
  <c r="CP15" i="83"/>
  <c r="CH15" i="83"/>
  <c r="CO15" i="83"/>
  <c r="CG15" i="83"/>
  <c r="CN15" i="83"/>
  <c r="CF15" i="83"/>
  <c r="CK15" i="83"/>
  <c r="CD15" i="83"/>
  <c r="CB15" i="83"/>
  <c r="AY15" i="83"/>
  <c r="AQ15" i="83"/>
  <c r="CT15" i="83"/>
  <c r="CS15" i="83"/>
  <c r="CM15" i="83"/>
  <c r="AV15" i="83"/>
  <c r="AN15" i="83"/>
  <c r="CL15" i="83"/>
  <c r="AW15" i="83"/>
  <c r="AK15" i="83"/>
  <c r="AZ15" i="83"/>
  <c r="AM15" i="83"/>
  <c r="AU15" i="83"/>
  <c r="AJ15" i="83"/>
  <c r="AT15" i="83"/>
  <c r="BC15" i="83"/>
  <c r="AS15" i="83"/>
  <c r="BB15" i="83"/>
  <c r="AR15" i="83"/>
  <c r="BA15" i="83"/>
  <c r="AP15" i="83"/>
  <c r="AO15" i="83"/>
  <c r="AX15" i="83"/>
  <c r="AL15" i="83"/>
  <c r="G8" i="24"/>
  <c r="F8" i="23"/>
  <c r="CO16" i="90"/>
  <c r="CG16" i="90"/>
  <c r="CN16" i="90"/>
  <c r="CE16" i="90"/>
  <c r="CS16" i="90"/>
  <c r="CI16" i="90"/>
  <c r="CR16" i="90"/>
  <c r="CH16" i="90"/>
  <c r="CQ16" i="90"/>
  <c r="CF16" i="90"/>
  <c r="CP16" i="90"/>
  <c r="CD16" i="90"/>
  <c r="CM16" i="90"/>
  <c r="CC16" i="90"/>
  <c r="CL16" i="90"/>
  <c r="CB16" i="90"/>
  <c r="CK16" i="90"/>
  <c r="CT16" i="90"/>
  <c r="CJ16" i="90"/>
  <c r="BC16" i="90"/>
  <c r="AU16" i="90"/>
  <c r="AM16" i="90"/>
  <c r="BB16" i="90"/>
  <c r="AT16" i="90"/>
  <c r="AL16" i="90"/>
  <c r="AZ16" i="90"/>
  <c r="AP16" i="90"/>
  <c r="AX16" i="90"/>
  <c r="AN16" i="90"/>
  <c r="AW16" i="90"/>
  <c r="AK16" i="90"/>
  <c r="AV16" i="90"/>
  <c r="AJ16" i="90"/>
  <c r="AS16" i="90"/>
  <c r="AR16" i="90"/>
  <c r="BA16" i="90"/>
  <c r="AY16" i="90"/>
  <c r="AQ16" i="90"/>
  <c r="AO16" i="90"/>
  <c r="CN16" i="92"/>
  <c r="CF16" i="92"/>
  <c r="CO16" i="92"/>
  <c r="CD16" i="92"/>
  <c r="CM16" i="92"/>
  <c r="CC16" i="92"/>
  <c r="CL16" i="92"/>
  <c r="CB16" i="92"/>
  <c r="CI16" i="92"/>
  <c r="CT16" i="92"/>
  <c r="CH16" i="92"/>
  <c r="CS16" i="92"/>
  <c r="CG16" i="92"/>
  <c r="CR16" i="92"/>
  <c r="CA16" i="92"/>
  <c r="CQ16" i="92"/>
  <c r="CP16" i="92"/>
  <c r="CK16" i="92"/>
  <c r="CJ16" i="92"/>
  <c r="AY16" i="92"/>
  <c r="AQ16" i="92"/>
  <c r="BB16" i="92"/>
  <c r="AS16" i="92"/>
  <c r="BA16" i="92"/>
  <c r="AR16" i="92"/>
  <c r="AX16" i="92"/>
  <c r="AO16" i="92"/>
  <c r="AT16" i="92"/>
  <c r="AP16" i="92"/>
  <c r="AM16" i="92"/>
  <c r="BC16" i="92"/>
  <c r="AL16" i="92"/>
  <c r="AZ16" i="92"/>
  <c r="AK16" i="92"/>
  <c r="AW16" i="92"/>
  <c r="AJ16" i="92"/>
  <c r="AV16" i="92"/>
  <c r="AU16" i="92"/>
  <c r="AN16" i="92"/>
  <c r="V9" i="25"/>
  <c r="AP9" i="23"/>
  <c r="AR8" i="23"/>
  <c r="Y8" i="25"/>
  <c r="CP16" i="87"/>
  <c r="CH16" i="87"/>
  <c r="CO16" i="87"/>
  <c r="CG16" i="87"/>
  <c r="CN16" i="87"/>
  <c r="CF16" i="87"/>
  <c r="CM16" i="87"/>
  <c r="CE16" i="87"/>
  <c r="CR16" i="87"/>
  <c r="CJ16" i="87"/>
  <c r="CC16" i="87"/>
  <c r="CT16" i="87"/>
  <c r="CA16" i="87"/>
  <c r="CS16" i="87"/>
  <c r="CQ16" i="87"/>
  <c r="CL16" i="87"/>
  <c r="CK16" i="87"/>
  <c r="CI16" i="87"/>
  <c r="CD16" i="87"/>
  <c r="AZ16" i="87"/>
  <c r="AR16" i="87"/>
  <c r="AJ16" i="87"/>
  <c r="AY16" i="87"/>
  <c r="AQ16" i="87"/>
  <c r="AX16" i="87"/>
  <c r="AP16" i="87"/>
  <c r="AW16" i="87"/>
  <c r="AO16" i="87"/>
  <c r="AV16" i="87"/>
  <c r="AN16" i="87"/>
  <c r="AT16" i="87"/>
  <c r="AS16" i="87"/>
  <c r="AM16" i="87"/>
  <c r="AL16" i="87"/>
  <c r="BC16" i="87"/>
  <c r="BB16" i="87"/>
  <c r="AU16" i="87"/>
  <c r="BA16" i="87"/>
  <c r="V9" i="23"/>
  <c r="AA9" i="24"/>
  <c r="AF7" i="23"/>
  <c r="J7" i="25"/>
  <c r="T8" i="25"/>
  <c r="AN8" i="23"/>
  <c r="CR15" i="88"/>
  <c r="CJ15" i="88"/>
  <c r="CA15" i="88"/>
  <c r="CQ15" i="88"/>
  <c r="CH15" i="88"/>
  <c r="CP15" i="88"/>
  <c r="CG15" i="88"/>
  <c r="CO15" i="88"/>
  <c r="CF15" i="88"/>
  <c r="CN15" i="88"/>
  <c r="CE15" i="88"/>
  <c r="CT15" i="88"/>
  <c r="CK15" i="88"/>
  <c r="CM15" i="88"/>
  <c r="CL15" i="88"/>
  <c r="CI15" i="88"/>
  <c r="CD15" i="88"/>
  <c r="CC15" i="88"/>
  <c r="CS15" i="88"/>
  <c r="BA15" i="88"/>
  <c r="AS15" i="88"/>
  <c r="AJ15" i="88"/>
  <c r="AZ15" i="88"/>
  <c r="AQ15" i="88"/>
  <c r="AY15" i="88"/>
  <c r="AP15" i="88"/>
  <c r="AX15" i="88"/>
  <c r="AO15" i="88"/>
  <c r="AW15" i="88"/>
  <c r="AN15" i="88"/>
  <c r="AV15" i="88"/>
  <c r="AM15" i="88"/>
  <c r="AL15" i="88"/>
  <c r="BC15" i="88"/>
  <c r="BB15" i="88"/>
  <c r="AU15" i="88"/>
  <c r="AT15" i="88"/>
  <c r="AR15" i="88"/>
  <c r="CT15" i="89"/>
  <c r="CL15" i="89"/>
  <c r="CD15" i="89"/>
  <c r="CN15" i="89"/>
  <c r="CE15" i="89"/>
  <c r="CM15" i="89"/>
  <c r="CB15" i="89"/>
  <c r="CK15" i="89"/>
  <c r="CA15" i="89"/>
  <c r="CS15" i="89"/>
  <c r="CJ15" i="89"/>
  <c r="CI15" i="89"/>
  <c r="CH15" i="89"/>
  <c r="CG15" i="89"/>
  <c r="CF15" i="89"/>
  <c r="CP15" i="89"/>
  <c r="CO15" i="89"/>
  <c r="CR15" i="89"/>
  <c r="CQ15" i="89"/>
  <c r="AX15" i="89"/>
  <c r="AP15" i="89"/>
  <c r="AV15" i="89"/>
  <c r="AN15" i="89"/>
  <c r="BC15" i="89"/>
  <c r="AU15" i="89"/>
  <c r="AM15" i="89"/>
  <c r="BB15" i="89"/>
  <c r="BA15" i="89"/>
  <c r="AO15" i="89"/>
  <c r="AZ15" i="89"/>
  <c r="AK15" i="89"/>
  <c r="AY15" i="89"/>
  <c r="AJ15" i="89"/>
  <c r="AW15" i="89"/>
  <c r="AT15" i="89"/>
  <c r="AR15" i="89"/>
  <c r="AQ15" i="89"/>
  <c r="AS15" i="89"/>
  <c r="AL15" i="89"/>
  <c r="G8" i="25"/>
  <c r="AD8" i="23"/>
  <c r="CP16" i="91"/>
  <c r="CH16" i="91"/>
  <c r="CR16" i="91"/>
  <c r="CI16" i="91"/>
  <c r="CQ16" i="91"/>
  <c r="CF16" i="91"/>
  <c r="CL16" i="91"/>
  <c r="CK16" i="91"/>
  <c r="CJ16" i="91"/>
  <c r="CT16" i="91"/>
  <c r="CE16" i="91"/>
  <c r="CS16" i="91"/>
  <c r="CD16" i="91"/>
  <c r="CA16" i="91"/>
  <c r="CO16" i="91"/>
  <c r="CN16" i="91"/>
  <c r="CM16" i="91"/>
  <c r="AY16" i="91"/>
  <c r="AQ16" i="91"/>
  <c r="AW16" i="91"/>
  <c r="AM16" i="91"/>
  <c r="AV16" i="91"/>
  <c r="AL16" i="91"/>
  <c r="AU16" i="91"/>
  <c r="AJ16" i="91"/>
  <c r="BC16" i="91"/>
  <c r="AT16" i="91"/>
  <c r="BB16" i="91"/>
  <c r="AS16" i="91"/>
  <c r="BA16" i="91"/>
  <c r="AR16" i="91"/>
  <c r="AZ16" i="91"/>
  <c r="AX16" i="91"/>
  <c r="AO16" i="91"/>
  <c r="AN16" i="91"/>
  <c r="AP16" i="91"/>
  <c r="CG16" i="91"/>
  <c r="Q9" i="25"/>
  <c r="AL9" i="23"/>
  <c r="K10" i="25"/>
  <c r="AG10" i="23"/>
  <c r="AH9" i="23"/>
  <c r="L9" i="25"/>
  <c r="O8" i="25"/>
  <c r="AJ8" i="23"/>
  <c r="E7" i="25"/>
  <c r="AB7" i="23"/>
  <c r="Z8" i="23"/>
  <c r="B8" i="25"/>
  <c r="A9" i="25"/>
  <c r="Y9" i="23"/>
  <c r="U52" i="89"/>
  <c r="U43" i="90" s="1"/>
  <c r="F12" i="50"/>
  <c r="B17" i="92"/>
  <c r="A18" i="92"/>
  <c r="D16" i="92"/>
  <c r="D16" i="91"/>
  <c r="B17" i="91"/>
  <c r="A18" i="91"/>
  <c r="B17" i="90"/>
  <c r="A18" i="90"/>
  <c r="D16" i="90"/>
  <c r="DE15" i="90"/>
  <c r="L15" i="90" s="1"/>
  <c r="BO15" i="90"/>
  <c r="A17" i="89"/>
  <c r="B16" i="89"/>
  <c r="D15" i="89"/>
  <c r="B16" i="88"/>
  <c r="A17" i="88"/>
  <c r="D15" i="88"/>
  <c r="D16" i="87"/>
  <c r="B17" i="87"/>
  <c r="A18" i="87"/>
  <c r="BO15" i="87"/>
  <c r="B17" i="86"/>
  <c r="A18" i="86"/>
  <c r="D16" i="86"/>
  <c r="D15" i="84"/>
  <c r="L8" i="23" s="1"/>
  <c r="O8" i="24" s="1"/>
  <c r="A17" i="84"/>
  <c r="B16" i="84"/>
  <c r="D15" i="83"/>
  <c r="H8" i="23" s="1"/>
  <c r="J8" i="24" s="1"/>
  <c r="A17" i="83"/>
  <c r="BJ17" i="92" l="1"/>
  <c r="BK17" i="92"/>
  <c r="BD17" i="92"/>
  <c r="BL17" i="92"/>
  <c r="BE17" i="92"/>
  <c r="BM17" i="92"/>
  <c r="BF17" i="92"/>
  <c r="BG17" i="92"/>
  <c r="BH17" i="92"/>
  <c r="DA17" i="92"/>
  <c r="DB17" i="92"/>
  <c r="CU17" i="92"/>
  <c r="DC17" i="92"/>
  <c r="BI17" i="92"/>
  <c r="CV17" i="92"/>
  <c r="DD17" i="92"/>
  <c r="CW17" i="92"/>
  <c r="CX17" i="92"/>
  <c r="CY17" i="92"/>
  <c r="CZ17" i="92"/>
  <c r="BN15" i="93"/>
  <c r="K15" i="93" s="1"/>
  <c r="BI16" i="93"/>
  <c r="CY16" i="93"/>
  <c r="BH16" i="93"/>
  <c r="CZ16" i="93"/>
  <c r="BG16" i="93"/>
  <c r="DA16" i="93"/>
  <c r="BF16" i="93"/>
  <c r="DB16" i="93"/>
  <c r="BM16" i="93"/>
  <c r="BE16" i="93"/>
  <c r="DC16" i="93"/>
  <c r="BL16" i="93"/>
  <c r="BD16" i="93"/>
  <c r="CV16" i="93"/>
  <c r="DD16" i="93"/>
  <c r="BK16" i="93"/>
  <c r="CW16" i="93"/>
  <c r="CX16" i="93"/>
  <c r="BJ16" i="93"/>
  <c r="DE15" i="93"/>
  <c r="L15" i="93" s="1"/>
  <c r="X9" i="23"/>
  <c r="AD9" i="24" s="1"/>
  <c r="T9" i="23"/>
  <c r="Y9" i="24" s="1"/>
  <c r="DE16" i="86"/>
  <c r="P8" i="23"/>
  <c r="T8" i="24" s="1"/>
  <c r="DC16" i="84"/>
  <c r="CU16" i="84"/>
  <c r="DB16" i="84"/>
  <c r="DA16" i="84"/>
  <c r="CZ16" i="84"/>
  <c r="CY16" i="84"/>
  <c r="CX16" i="84"/>
  <c r="CW16" i="84"/>
  <c r="CV16" i="84"/>
  <c r="DD16" i="84"/>
  <c r="BN15" i="83"/>
  <c r="BJ16" i="88"/>
  <c r="BI16" i="88"/>
  <c r="BH16" i="88"/>
  <c r="BG16" i="88"/>
  <c r="BF16" i="88"/>
  <c r="BM16" i="88"/>
  <c r="BE16" i="88"/>
  <c r="BL16" i="88"/>
  <c r="BD16" i="88"/>
  <c r="BK16" i="88"/>
  <c r="BG17" i="90"/>
  <c r="BF17" i="90"/>
  <c r="BJ17" i="90"/>
  <c r="BM17" i="90"/>
  <c r="BE17" i="90"/>
  <c r="BL17" i="90"/>
  <c r="BD17" i="90"/>
  <c r="BK17" i="90"/>
  <c r="BI17" i="90"/>
  <c r="BH17" i="90"/>
  <c r="BN16" i="90"/>
  <c r="K16" i="90" s="1"/>
  <c r="BJ16" i="85"/>
  <c r="BI16" i="85"/>
  <c r="BH16" i="85"/>
  <c r="BG16" i="85"/>
  <c r="BF16" i="85"/>
  <c r="BM16" i="85"/>
  <c r="BE16" i="85"/>
  <c r="BL16" i="85"/>
  <c r="BD16" i="85"/>
  <c r="BK16" i="85"/>
  <c r="BJ17" i="91"/>
  <c r="BE17" i="91"/>
  <c r="BI17" i="91"/>
  <c r="BM17" i="91"/>
  <c r="BH17" i="91"/>
  <c r="BF17" i="91"/>
  <c r="BG17" i="91"/>
  <c r="BL17" i="91"/>
  <c r="BK17" i="91"/>
  <c r="BD17" i="91"/>
  <c r="BN15" i="89"/>
  <c r="K15" i="89" s="1"/>
  <c r="BM16" i="89"/>
  <c r="BE16" i="89"/>
  <c r="BL16" i="89"/>
  <c r="BD16" i="89"/>
  <c r="BK16" i="89"/>
  <c r="BJ16" i="89"/>
  <c r="BI16" i="89"/>
  <c r="BH16" i="89"/>
  <c r="BG16" i="89"/>
  <c r="BF16" i="89"/>
  <c r="BJ17" i="87"/>
  <c r="BI17" i="87"/>
  <c r="BH17" i="87"/>
  <c r="BG17" i="87"/>
  <c r="BF17" i="87"/>
  <c r="BM17" i="87"/>
  <c r="BE17" i="87"/>
  <c r="BL17" i="87"/>
  <c r="BD17" i="87"/>
  <c r="BK17" i="87"/>
  <c r="BN16" i="86"/>
  <c r="K16" i="86" s="1"/>
  <c r="BJ17" i="86"/>
  <c r="BI17" i="86"/>
  <c r="BH17" i="86"/>
  <c r="BG17" i="86"/>
  <c r="BF17" i="86"/>
  <c r="BM17" i="86"/>
  <c r="BE17" i="86"/>
  <c r="BL17" i="86"/>
  <c r="BD17" i="86"/>
  <c r="BK17" i="86"/>
  <c r="BI16" i="84"/>
  <c r="BH16" i="84"/>
  <c r="BG16" i="84"/>
  <c r="BJ16" i="84"/>
  <c r="BF16" i="84"/>
  <c r="BM16" i="84"/>
  <c r="BE16" i="84"/>
  <c r="BL16" i="84"/>
  <c r="BD16" i="84"/>
  <c r="BK16" i="84"/>
  <c r="BJ16" i="83"/>
  <c r="BH16" i="83"/>
  <c r="BI16" i="83"/>
  <c r="BK16" i="83"/>
  <c r="BD16" i="83"/>
  <c r="BL16" i="83"/>
  <c r="BE16" i="83"/>
  <c r="BM16" i="83"/>
  <c r="BF16" i="83"/>
  <c r="BG16" i="83"/>
  <c r="CT16" i="93"/>
  <c r="CJ16" i="93"/>
  <c r="CO16" i="93"/>
  <c r="AT16" i="93"/>
  <c r="AQ16" i="93"/>
  <c r="AT9" i="23"/>
  <c r="AY16" i="93"/>
  <c r="CG16" i="93"/>
  <c r="CH16" i="93"/>
  <c r="AM16" i="93"/>
  <c r="CL16" i="93"/>
  <c r="CR16" i="93"/>
  <c r="CN16" i="93"/>
  <c r="AK16" i="93"/>
  <c r="CD16" i="93"/>
  <c r="BB16" i="93"/>
  <c r="AJ16" i="93"/>
  <c r="CK16" i="93"/>
  <c r="D16" i="93"/>
  <c r="CI16" i="93"/>
  <c r="AX16" i="93"/>
  <c r="AU16" i="93"/>
  <c r="BA16" i="93"/>
  <c r="CM16" i="93"/>
  <c r="CQ16" i="93"/>
  <c r="BC16" i="93"/>
  <c r="AS16" i="93"/>
  <c r="AW16" i="93"/>
  <c r="CC16" i="93"/>
  <c r="AP16" i="93"/>
  <c r="CF16" i="93"/>
  <c r="CB16" i="93"/>
  <c r="CE16" i="93"/>
  <c r="AV16" i="93"/>
  <c r="AR16" i="93"/>
  <c r="AN16" i="93"/>
  <c r="CP16" i="93"/>
  <c r="AL16" i="93"/>
  <c r="AA9" i="25"/>
  <c r="CS16" i="93"/>
  <c r="AZ16" i="93"/>
  <c r="AO16" i="93"/>
  <c r="AD8" i="25"/>
  <c r="AV8" i="23"/>
  <c r="BO15" i="93"/>
  <c r="Z10" i="25"/>
  <c r="AS10" i="23"/>
  <c r="A18" i="93"/>
  <c r="B17" i="93"/>
  <c r="U11" i="25"/>
  <c r="AO11" i="23"/>
  <c r="AK11" i="23"/>
  <c r="P11" i="25"/>
  <c r="F10" i="25"/>
  <c r="AC10" i="23"/>
  <c r="Z11" i="24"/>
  <c r="U11" i="23"/>
  <c r="U11" i="24"/>
  <c r="Q11" i="23"/>
  <c r="P10" i="24"/>
  <c r="M10" i="23"/>
  <c r="B17" i="85"/>
  <c r="A18" i="85"/>
  <c r="CP16" i="85"/>
  <c r="CL16" i="85"/>
  <c r="CG16" i="85"/>
  <c r="AY16" i="85"/>
  <c r="AP16" i="85"/>
  <c r="BB16" i="85"/>
  <c r="CE16" i="85"/>
  <c r="AN16" i="85"/>
  <c r="N9" i="23"/>
  <c r="CJ16" i="85"/>
  <c r="CT16" i="85"/>
  <c r="AV16" i="85"/>
  <c r="CH16" i="85"/>
  <c r="AU16" i="85"/>
  <c r="CN16" i="85"/>
  <c r="AT16" i="85"/>
  <c r="CO16" i="85"/>
  <c r="CS16" i="85"/>
  <c r="Q9" i="24"/>
  <c r="BA16" i="85"/>
  <c r="CR16" i="85"/>
  <c r="CF16" i="85"/>
  <c r="AL16" i="85"/>
  <c r="AZ16" i="85"/>
  <c r="CC16" i="85"/>
  <c r="CK16" i="85"/>
  <c r="AX16" i="85"/>
  <c r="BC16" i="85"/>
  <c r="D16" i="85"/>
  <c r="AS16" i="85"/>
  <c r="CM16" i="85"/>
  <c r="AO16" i="85"/>
  <c r="CA16" i="85"/>
  <c r="CQ16" i="85"/>
  <c r="AW16" i="85"/>
  <c r="AQ16" i="85"/>
  <c r="CI16" i="85"/>
  <c r="AM16" i="85"/>
  <c r="AJ16" i="85"/>
  <c r="CD16" i="85"/>
  <c r="AR16" i="85"/>
  <c r="K10" i="24"/>
  <c r="I10" i="23"/>
  <c r="B17" i="83"/>
  <c r="E10" i="23"/>
  <c r="F10" i="24"/>
  <c r="CM17" i="86"/>
  <c r="CD17" i="86"/>
  <c r="CO17" i="86"/>
  <c r="CF17" i="86"/>
  <c r="AX17" i="86"/>
  <c r="AP17" i="86"/>
  <c r="CN17" i="86"/>
  <c r="CC17" i="86"/>
  <c r="CL17" i="86"/>
  <c r="CB17" i="86"/>
  <c r="CT17" i="86"/>
  <c r="CH17" i="86"/>
  <c r="AY17" i="86"/>
  <c r="AO17" i="86"/>
  <c r="CS17" i="86"/>
  <c r="CG17" i="86"/>
  <c r="AW17" i="86"/>
  <c r="AM17" i="86"/>
  <c r="CR17" i="86"/>
  <c r="CA17" i="86"/>
  <c r="AV17" i="86"/>
  <c r="AL17" i="86"/>
  <c r="CQ17" i="86"/>
  <c r="AU17" i="86"/>
  <c r="AK17" i="86"/>
  <c r="CP17" i="86"/>
  <c r="CK17" i="86"/>
  <c r="AZ17" i="86"/>
  <c r="AJ17" i="86"/>
  <c r="CI17" i="86"/>
  <c r="AT17" i="86"/>
  <c r="BC17" i="86"/>
  <c r="AS17" i="86"/>
  <c r="AR17" i="86"/>
  <c r="CJ17" i="86"/>
  <c r="BA17" i="86"/>
  <c r="AQ17" i="86"/>
  <c r="BB17" i="86"/>
  <c r="AN17" i="86"/>
  <c r="V10" i="24"/>
  <c r="R10" i="23"/>
  <c r="CT16" i="84"/>
  <c r="CL16" i="84"/>
  <c r="CD16" i="84"/>
  <c r="CS16" i="84"/>
  <c r="CK16" i="84"/>
  <c r="CC16" i="84"/>
  <c r="CR16" i="84"/>
  <c r="CJ16" i="84"/>
  <c r="CB16" i="84"/>
  <c r="CQ16" i="84"/>
  <c r="CI16" i="84"/>
  <c r="CP16" i="84"/>
  <c r="CH16" i="84"/>
  <c r="CO16" i="84"/>
  <c r="CG16" i="84"/>
  <c r="CN16" i="84"/>
  <c r="CF16" i="84"/>
  <c r="AY16" i="84"/>
  <c r="AQ16" i="84"/>
  <c r="AX16" i="84"/>
  <c r="AP16" i="84"/>
  <c r="AW16" i="84"/>
  <c r="AO16" i="84"/>
  <c r="CM16" i="84"/>
  <c r="AV16" i="84"/>
  <c r="AN16" i="84"/>
  <c r="CE16" i="84"/>
  <c r="BC16" i="84"/>
  <c r="AU16" i="84"/>
  <c r="AM16" i="84"/>
  <c r="AS16" i="84"/>
  <c r="BA16" i="84"/>
  <c r="AR16" i="84"/>
  <c r="AZ16" i="84"/>
  <c r="AL16" i="84"/>
  <c r="AT16" i="84"/>
  <c r="AK16" i="84"/>
  <c r="BB16" i="84"/>
  <c r="AJ16" i="84"/>
  <c r="J9" i="23"/>
  <c r="L9" i="24"/>
  <c r="CO16" i="83"/>
  <c r="CG16" i="83"/>
  <c r="CN16" i="83"/>
  <c r="CF16" i="83"/>
  <c r="CM16" i="83"/>
  <c r="CE16" i="83"/>
  <c r="CT16" i="83"/>
  <c r="CL16" i="83"/>
  <c r="CC16" i="83"/>
  <c r="CS16" i="83"/>
  <c r="CK16" i="83"/>
  <c r="CB16" i="83"/>
  <c r="CJ16" i="83"/>
  <c r="CI16" i="83"/>
  <c r="CH16" i="83"/>
  <c r="CA16" i="83"/>
  <c r="AV16" i="83"/>
  <c r="AN16" i="83"/>
  <c r="CR16" i="83"/>
  <c r="CQ16" i="83"/>
  <c r="BA16" i="83"/>
  <c r="AS16" i="83"/>
  <c r="AJ16" i="83"/>
  <c r="CP16" i="83"/>
  <c r="AY16" i="83"/>
  <c r="AO16" i="83"/>
  <c r="AX16" i="83"/>
  <c r="AL16" i="83"/>
  <c r="AP16" i="83"/>
  <c r="AW16" i="83"/>
  <c r="AK16" i="83"/>
  <c r="AU16" i="83"/>
  <c r="AQ16" i="83"/>
  <c r="AT16" i="83"/>
  <c r="BB16" i="83"/>
  <c r="AZ16" i="83"/>
  <c r="BC16" i="83"/>
  <c r="AR16" i="83"/>
  <c r="AM16" i="83"/>
  <c r="CD16" i="83"/>
  <c r="G9" i="24"/>
  <c r="F9" i="23"/>
  <c r="CR17" i="92"/>
  <c r="CJ17" i="92"/>
  <c r="CB17" i="92"/>
  <c r="CM17" i="92"/>
  <c r="CD17" i="92"/>
  <c r="CL17" i="92"/>
  <c r="CC17" i="92"/>
  <c r="CT17" i="92"/>
  <c r="CK17" i="92"/>
  <c r="CA17" i="92"/>
  <c r="CQ17" i="92"/>
  <c r="CE17" i="92"/>
  <c r="CP17" i="92"/>
  <c r="CO17" i="92"/>
  <c r="CN17" i="92"/>
  <c r="CI17" i="92"/>
  <c r="CH17" i="92"/>
  <c r="CG17" i="92"/>
  <c r="CF17" i="92"/>
  <c r="CS17" i="92"/>
  <c r="BC17" i="92"/>
  <c r="AU17" i="92"/>
  <c r="AM17" i="92"/>
  <c r="AZ17" i="92"/>
  <c r="AQ17" i="92"/>
  <c r="AY17" i="92"/>
  <c r="AP17" i="92"/>
  <c r="AW17" i="92"/>
  <c r="AN17" i="92"/>
  <c r="BB17" i="92"/>
  <c r="AL17" i="92"/>
  <c r="BA17" i="92"/>
  <c r="AK17" i="92"/>
  <c r="AX17" i="92"/>
  <c r="AJ17" i="92"/>
  <c r="AV17" i="92"/>
  <c r="AT17" i="92"/>
  <c r="AS17" i="92"/>
  <c r="AR17" i="92"/>
  <c r="AO17" i="92"/>
  <c r="AP10" i="23"/>
  <c r="V10" i="25"/>
  <c r="J8" i="25"/>
  <c r="AF8" i="23"/>
  <c r="CM17" i="87"/>
  <c r="CE17" i="87"/>
  <c r="CT17" i="87"/>
  <c r="CL17" i="87"/>
  <c r="CD17" i="87"/>
  <c r="CS17" i="87"/>
  <c r="CK17" i="87"/>
  <c r="CR17" i="87"/>
  <c r="CJ17" i="87"/>
  <c r="CB17" i="87"/>
  <c r="CO17" i="87"/>
  <c r="CG17" i="87"/>
  <c r="CF17" i="87"/>
  <c r="CQ17" i="87"/>
  <c r="CP17" i="87"/>
  <c r="CN17" i="87"/>
  <c r="CI17" i="87"/>
  <c r="CH17" i="87"/>
  <c r="AW17" i="87"/>
  <c r="AO17" i="87"/>
  <c r="AV17" i="87"/>
  <c r="AN17" i="87"/>
  <c r="BC17" i="87"/>
  <c r="AU17" i="87"/>
  <c r="AM17" i="87"/>
  <c r="BB17" i="87"/>
  <c r="AT17" i="87"/>
  <c r="AL17" i="87"/>
  <c r="BA17" i="87"/>
  <c r="AS17" i="87"/>
  <c r="AK17" i="87"/>
  <c r="AX17" i="87"/>
  <c r="AR17" i="87"/>
  <c r="AQ17" i="87"/>
  <c r="AP17" i="87"/>
  <c r="AY17" i="87"/>
  <c r="AZ17" i="87"/>
  <c r="AA10" i="24"/>
  <c r="V10" i="23"/>
  <c r="CO16" i="88"/>
  <c r="CG16" i="88"/>
  <c r="CQ16" i="88"/>
  <c r="CH16" i="88"/>
  <c r="CP16" i="88"/>
  <c r="CF16" i="88"/>
  <c r="CN16" i="88"/>
  <c r="CM16" i="88"/>
  <c r="CD16" i="88"/>
  <c r="CS16" i="88"/>
  <c r="CJ16" i="88"/>
  <c r="CT16" i="88"/>
  <c r="CR16" i="88"/>
  <c r="CL16" i="88"/>
  <c r="CK16" i="88"/>
  <c r="CI16" i="88"/>
  <c r="CB16" i="88"/>
  <c r="CA16" i="88"/>
  <c r="AX16" i="88"/>
  <c r="AP16" i="88"/>
  <c r="AZ16" i="88"/>
  <c r="AQ16" i="88"/>
  <c r="AY16" i="88"/>
  <c r="AO16" i="88"/>
  <c r="AW16" i="88"/>
  <c r="AN16" i="88"/>
  <c r="AV16" i="88"/>
  <c r="AM16" i="88"/>
  <c r="AU16" i="88"/>
  <c r="AK16" i="88"/>
  <c r="AS16" i="88"/>
  <c r="AR16" i="88"/>
  <c r="AJ16" i="88"/>
  <c r="BC16" i="88"/>
  <c r="BB16" i="88"/>
  <c r="BA16" i="88"/>
  <c r="AT16" i="88"/>
  <c r="AL16" i="88"/>
  <c r="CQ16" i="89"/>
  <c r="CI16" i="89"/>
  <c r="CM16" i="89"/>
  <c r="CC16" i="89"/>
  <c r="CL16" i="89"/>
  <c r="CB16" i="89"/>
  <c r="CT16" i="89"/>
  <c r="CK16" i="89"/>
  <c r="CA16" i="89"/>
  <c r="CS16" i="89"/>
  <c r="CJ16" i="89"/>
  <c r="CH16" i="89"/>
  <c r="CG16" i="89"/>
  <c r="CF16" i="89"/>
  <c r="CO16" i="89"/>
  <c r="CR16" i="89"/>
  <c r="CP16" i="89"/>
  <c r="CN16" i="89"/>
  <c r="BC16" i="89"/>
  <c r="AU16" i="89"/>
  <c r="AL16" i="89"/>
  <c r="BA16" i="89"/>
  <c r="AS16" i="89"/>
  <c r="AJ16" i="89"/>
  <c r="AZ16" i="89"/>
  <c r="AR16" i="89"/>
  <c r="AY16" i="89"/>
  <c r="AQ16" i="89"/>
  <c r="AX16" i="89"/>
  <c r="AP16" i="89"/>
  <c r="AK16" i="89"/>
  <c r="BB16" i="89"/>
  <c r="AW16" i="89"/>
  <c r="AV16" i="89"/>
  <c r="AT16" i="89"/>
  <c r="AO16" i="89"/>
  <c r="AN16" i="89"/>
  <c r="CD16" i="89"/>
  <c r="AM16" i="89"/>
  <c r="G9" i="25"/>
  <c r="AD9" i="23"/>
  <c r="CM17" i="90"/>
  <c r="CD17" i="90"/>
  <c r="CO17" i="90"/>
  <c r="CE17" i="90"/>
  <c r="CK17" i="90"/>
  <c r="CT17" i="90"/>
  <c r="CJ17" i="90"/>
  <c r="CS17" i="90"/>
  <c r="CI17" i="90"/>
  <c r="CR17" i="90"/>
  <c r="CH17" i="90"/>
  <c r="CQ17" i="90"/>
  <c r="CG17" i="90"/>
  <c r="CP17" i="90"/>
  <c r="CC17" i="90"/>
  <c r="CN17" i="90"/>
  <c r="CL17" i="90"/>
  <c r="BA17" i="90"/>
  <c r="AS17" i="90"/>
  <c r="AZ17" i="90"/>
  <c r="AR17" i="90"/>
  <c r="AT17" i="90"/>
  <c r="BB17" i="90"/>
  <c r="AP17" i="90"/>
  <c r="AY17" i="90"/>
  <c r="AN17" i="90"/>
  <c r="AX17" i="90"/>
  <c r="AM17" i="90"/>
  <c r="AW17" i="90"/>
  <c r="AL17" i="90"/>
  <c r="AV17" i="90"/>
  <c r="AQ17" i="90"/>
  <c r="AU17" i="90"/>
  <c r="BC17" i="90"/>
  <c r="AO17" i="90"/>
  <c r="CF17" i="90"/>
  <c r="CN17" i="91"/>
  <c r="CE17" i="91"/>
  <c r="CR17" i="91"/>
  <c r="CI17" i="91"/>
  <c r="CQ17" i="91"/>
  <c r="CG17" i="91"/>
  <c r="CS17" i="91"/>
  <c r="CD17" i="91"/>
  <c r="CP17" i="91"/>
  <c r="CB17" i="91"/>
  <c r="CO17" i="91"/>
  <c r="CA17" i="91"/>
  <c r="CM17" i="91"/>
  <c r="CL17" i="91"/>
  <c r="CT17" i="91"/>
  <c r="CK17" i="91"/>
  <c r="CJ17" i="91"/>
  <c r="CF17" i="91"/>
  <c r="AW17" i="91"/>
  <c r="AN17" i="91"/>
  <c r="AX17" i="91"/>
  <c r="AM17" i="91"/>
  <c r="AV17" i="91"/>
  <c r="AK17" i="91"/>
  <c r="AU17" i="91"/>
  <c r="AJ17" i="91"/>
  <c r="BC17" i="91"/>
  <c r="AT17" i="91"/>
  <c r="BB17" i="91"/>
  <c r="AS17" i="91"/>
  <c r="BA17" i="91"/>
  <c r="AR17" i="91"/>
  <c r="AZ17" i="91"/>
  <c r="AP17" i="91"/>
  <c r="AY17" i="91"/>
  <c r="AO17" i="91"/>
  <c r="CH17" i="91"/>
  <c r="AQ17" i="91"/>
  <c r="AL17" i="91"/>
  <c r="AL10" i="23"/>
  <c r="Q10" i="25"/>
  <c r="AN9" i="23"/>
  <c r="T9" i="25"/>
  <c r="Y9" i="25"/>
  <c r="AR9" i="23"/>
  <c r="K11" i="25"/>
  <c r="AG11" i="23"/>
  <c r="L10" i="25"/>
  <c r="AH10" i="23"/>
  <c r="O9" i="25"/>
  <c r="AJ9" i="23"/>
  <c r="Y10" i="23"/>
  <c r="A10" i="25"/>
  <c r="B9" i="25"/>
  <c r="Z9" i="23"/>
  <c r="E8" i="25"/>
  <c r="AB8" i="23"/>
  <c r="U51" i="90"/>
  <c r="F13" i="50"/>
  <c r="B18" i="92"/>
  <c r="A19" i="92"/>
  <c r="D17" i="92"/>
  <c r="D17" i="91"/>
  <c r="A19" i="91"/>
  <c r="B18" i="91"/>
  <c r="A19" i="90"/>
  <c r="B18" i="90"/>
  <c r="BO16" i="90"/>
  <c r="D17" i="90"/>
  <c r="D16" i="89"/>
  <c r="A18" i="89"/>
  <c r="B17" i="89"/>
  <c r="B17" i="88"/>
  <c r="A18" i="88"/>
  <c r="D16" i="88"/>
  <c r="A19" i="87"/>
  <c r="B18" i="87"/>
  <c r="D17" i="87"/>
  <c r="A19" i="86"/>
  <c r="B18" i="86"/>
  <c r="D17" i="86"/>
  <c r="D16" i="84"/>
  <c r="L9" i="23" s="1"/>
  <c r="O9" i="24" s="1"/>
  <c r="B17" i="84"/>
  <c r="A18" i="84"/>
  <c r="A18" i="83"/>
  <c r="D16" i="83"/>
  <c r="H9" i="23" s="1"/>
  <c r="J9" i="24" s="1"/>
  <c r="DE16" i="83" l="1"/>
  <c r="BH18" i="92"/>
  <c r="BI18" i="92"/>
  <c r="BJ18" i="92"/>
  <c r="BK18" i="92"/>
  <c r="BD18" i="92"/>
  <c r="BL18" i="92"/>
  <c r="BE18" i="92"/>
  <c r="BM18" i="92"/>
  <c r="BF18" i="92"/>
  <c r="CY18" i="92"/>
  <c r="CZ18" i="92"/>
  <c r="DA18" i="92"/>
  <c r="DB18" i="92"/>
  <c r="BG18" i="92"/>
  <c r="CU18" i="92"/>
  <c r="DC18" i="92"/>
  <c r="CV18" i="92"/>
  <c r="DD18" i="92"/>
  <c r="CW18" i="92"/>
  <c r="CX18" i="92"/>
  <c r="BN16" i="93"/>
  <c r="K16" i="93" s="1"/>
  <c r="BG17" i="93"/>
  <c r="CW17" i="93"/>
  <c r="BF17" i="93"/>
  <c r="CX17" i="93"/>
  <c r="BM17" i="93"/>
  <c r="BE17" i="93"/>
  <c r="CY17" i="93"/>
  <c r="BL17" i="93"/>
  <c r="BD17" i="93"/>
  <c r="CZ17" i="93"/>
  <c r="BK17" i="93"/>
  <c r="DA17" i="93"/>
  <c r="BJ17" i="93"/>
  <c r="DB17" i="93"/>
  <c r="BI17" i="93"/>
  <c r="DC17" i="93"/>
  <c r="DD17" i="93"/>
  <c r="BH17" i="93"/>
  <c r="CV17" i="93"/>
  <c r="X10" i="23"/>
  <c r="AD10" i="24" s="1"/>
  <c r="T10" i="23"/>
  <c r="Y10" i="24" s="1"/>
  <c r="P9" i="23"/>
  <c r="T9" i="24" s="1"/>
  <c r="CZ17" i="84"/>
  <c r="CY17" i="84"/>
  <c r="CX17" i="84"/>
  <c r="CW17" i="84"/>
  <c r="DD17" i="84"/>
  <c r="CV17" i="84"/>
  <c r="DC17" i="84"/>
  <c r="CU17" i="84"/>
  <c r="DB17" i="84"/>
  <c r="DA17" i="84"/>
  <c r="BN16" i="84"/>
  <c r="K16" i="84" s="1"/>
  <c r="BN16" i="89"/>
  <c r="K16" i="89" s="1"/>
  <c r="BN16" i="83"/>
  <c r="BN16" i="88"/>
  <c r="K16" i="88" s="1"/>
  <c r="BG17" i="88"/>
  <c r="BF17" i="88"/>
  <c r="BM17" i="88"/>
  <c r="BE17" i="88"/>
  <c r="BL17" i="88"/>
  <c r="BD17" i="88"/>
  <c r="BK17" i="88"/>
  <c r="BJ17" i="88"/>
  <c r="BI17" i="88"/>
  <c r="BH17" i="88"/>
  <c r="BN17" i="92"/>
  <c r="K17" i="92" s="1"/>
  <c r="BL18" i="90"/>
  <c r="BD18" i="90"/>
  <c r="BM18" i="90"/>
  <c r="BK18" i="90"/>
  <c r="BJ18" i="90"/>
  <c r="BG18" i="90"/>
  <c r="BI18" i="90"/>
  <c r="BH18" i="90"/>
  <c r="BF18" i="90"/>
  <c r="BE18" i="90"/>
  <c r="BG17" i="85"/>
  <c r="BF17" i="85"/>
  <c r="BM17" i="85"/>
  <c r="BE17" i="85"/>
  <c r="BL17" i="85"/>
  <c r="BD17" i="85"/>
  <c r="BK17" i="85"/>
  <c r="BJ17" i="85"/>
  <c r="BI17" i="85"/>
  <c r="BH17" i="85"/>
  <c r="BN17" i="91"/>
  <c r="K17" i="91" s="1"/>
  <c r="BG18" i="91"/>
  <c r="BF18" i="91"/>
  <c r="BM18" i="91"/>
  <c r="BE18" i="91"/>
  <c r="BK18" i="91"/>
  <c r="BL18" i="91"/>
  <c r="BD18" i="91"/>
  <c r="BJ18" i="91"/>
  <c r="BH18" i="91"/>
  <c r="BI18" i="91"/>
  <c r="BJ17" i="89"/>
  <c r="BI17" i="89"/>
  <c r="BH17" i="89"/>
  <c r="BG17" i="89"/>
  <c r="BF17" i="89"/>
  <c r="BM17" i="89"/>
  <c r="BE17" i="89"/>
  <c r="BL17" i="89"/>
  <c r="BD17" i="89"/>
  <c r="BK17" i="89"/>
  <c r="BG18" i="87"/>
  <c r="BF18" i="87"/>
  <c r="BM18" i="87"/>
  <c r="BE18" i="87"/>
  <c r="BL18" i="87"/>
  <c r="BD18" i="87"/>
  <c r="BK18" i="87"/>
  <c r="BJ18" i="87"/>
  <c r="BI18" i="87"/>
  <c r="BH18" i="87"/>
  <c r="BG18" i="86"/>
  <c r="BF18" i="86"/>
  <c r="BM18" i="86"/>
  <c r="BE18" i="86"/>
  <c r="BL18" i="86"/>
  <c r="BD18" i="86"/>
  <c r="BK18" i="86"/>
  <c r="BJ18" i="86"/>
  <c r="BI18" i="86"/>
  <c r="BH18" i="86"/>
  <c r="BG17" i="84"/>
  <c r="BF17" i="84"/>
  <c r="BM17" i="84"/>
  <c r="BE17" i="84"/>
  <c r="BH17" i="84"/>
  <c r="BL17" i="84"/>
  <c r="BD17" i="84"/>
  <c r="BK17" i="84"/>
  <c r="BJ17" i="84"/>
  <c r="BI17" i="84"/>
  <c r="BH17" i="83"/>
  <c r="BI17" i="83"/>
  <c r="BG17" i="83"/>
  <c r="BJ17" i="83"/>
  <c r="BK17" i="83"/>
  <c r="BD17" i="83"/>
  <c r="BL17" i="83"/>
  <c r="BE17" i="83"/>
  <c r="BM17" i="83"/>
  <c r="BF17" i="83"/>
  <c r="CI17" i="93"/>
  <c r="CH17" i="93"/>
  <c r="CN17" i="93"/>
  <c r="AS17" i="93"/>
  <c r="AV17" i="93"/>
  <c r="AA10" i="25"/>
  <c r="CL17" i="93"/>
  <c r="CP17" i="93"/>
  <c r="AZ17" i="93"/>
  <c r="BA17" i="93"/>
  <c r="AO17" i="93"/>
  <c r="AY17" i="93"/>
  <c r="CC17" i="93"/>
  <c r="CG17" i="93"/>
  <c r="AR17" i="93"/>
  <c r="AQ17" i="93"/>
  <c r="AN17" i="93"/>
  <c r="AM17" i="93"/>
  <c r="CT17" i="93"/>
  <c r="CM17" i="93"/>
  <c r="AU17" i="93"/>
  <c r="BC17" i="93"/>
  <c r="CK17" i="93"/>
  <c r="CF17" i="93"/>
  <c r="AL17" i="93"/>
  <c r="AP17" i="93"/>
  <c r="AT10" i="23"/>
  <c r="CE17" i="93"/>
  <c r="CS17" i="93"/>
  <c r="CJ17" i="93"/>
  <c r="CD17" i="93"/>
  <c r="AT17" i="93"/>
  <c r="AX17" i="93"/>
  <c r="CR17" i="93"/>
  <c r="CO17" i="93"/>
  <c r="AW17" i="93"/>
  <c r="CQ17" i="93"/>
  <c r="BB17" i="93"/>
  <c r="D17" i="93"/>
  <c r="AD9" i="25"/>
  <c r="AV9" i="23"/>
  <c r="AS11" i="23"/>
  <c r="Z11" i="25"/>
  <c r="A19" i="93"/>
  <c r="B18" i="93"/>
  <c r="BO16" i="93"/>
  <c r="AO12" i="23"/>
  <c r="U12" i="25"/>
  <c r="P12" i="25"/>
  <c r="AK12" i="23"/>
  <c r="AC11" i="23"/>
  <c r="F11" i="25"/>
  <c r="Z12" i="24"/>
  <c r="U12" i="23"/>
  <c r="U12" i="24"/>
  <c r="Q12" i="23"/>
  <c r="P11" i="24"/>
  <c r="M11" i="23"/>
  <c r="B18" i="85"/>
  <c r="A19" i="85"/>
  <c r="CS17" i="85"/>
  <c r="AQ17" i="85"/>
  <c r="AU17" i="85"/>
  <c r="AO17" i="85"/>
  <c r="AL17" i="85"/>
  <c r="AW17" i="85"/>
  <c r="D17" i="85"/>
  <c r="CR17" i="85"/>
  <c r="CK17" i="85"/>
  <c r="CH17" i="85"/>
  <c r="AK17" i="85"/>
  <c r="Q10" i="24"/>
  <c r="BA17" i="85"/>
  <c r="CM17" i="85"/>
  <c r="CB17" i="85"/>
  <c r="AX17" i="85"/>
  <c r="AJ17" i="85"/>
  <c r="CP17" i="85"/>
  <c r="N10" i="23"/>
  <c r="AY17" i="85"/>
  <c r="CO17" i="85"/>
  <c r="CJ17" i="85"/>
  <c r="AP17" i="85"/>
  <c r="AT17" i="85"/>
  <c r="BB17" i="85"/>
  <c r="AN17" i="85"/>
  <c r="CQ17" i="85"/>
  <c r="BC17" i="85"/>
  <c r="CG17" i="85"/>
  <c r="AZ17" i="85"/>
  <c r="CT17" i="85"/>
  <c r="AV17" i="85"/>
  <c r="CF17" i="85"/>
  <c r="CN17" i="85"/>
  <c r="AR17" i="85"/>
  <c r="CD17" i="85"/>
  <c r="AS17" i="85"/>
  <c r="CL17" i="85"/>
  <c r="CI17" i="85"/>
  <c r="AM17" i="85"/>
  <c r="CA17" i="85"/>
  <c r="I11" i="23"/>
  <c r="K11" i="24"/>
  <c r="B18" i="83"/>
  <c r="E11" i="23"/>
  <c r="F11" i="24"/>
  <c r="CQ18" i="86"/>
  <c r="CI18" i="86"/>
  <c r="CM18" i="86"/>
  <c r="CD18" i="86"/>
  <c r="BB18" i="86"/>
  <c r="AT18" i="86"/>
  <c r="AL18" i="86"/>
  <c r="CL18" i="86"/>
  <c r="CC18" i="86"/>
  <c r="CT18" i="86"/>
  <c r="CK18" i="86"/>
  <c r="CB18" i="86"/>
  <c r="CP18" i="86"/>
  <c r="AW18" i="86"/>
  <c r="AN18" i="86"/>
  <c r="CO18" i="86"/>
  <c r="AV18" i="86"/>
  <c r="AM18" i="86"/>
  <c r="CN18" i="86"/>
  <c r="AU18" i="86"/>
  <c r="AK18" i="86"/>
  <c r="CJ18" i="86"/>
  <c r="BC18" i="86"/>
  <c r="AS18" i="86"/>
  <c r="AJ18" i="86"/>
  <c r="CH18" i="86"/>
  <c r="CG18" i="86"/>
  <c r="AX18" i="86"/>
  <c r="CE18" i="86"/>
  <c r="BA18" i="86"/>
  <c r="AY18" i="86"/>
  <c r="AR18" i="86"/>
  <c r="CS18" i="86"/>
  <c r="AQ18" i="86"/>
  <c r="AZ18" i="86"/>
  <c r="CR18" i="86"/>
  <c r="AP18" i="86"/>
  <c r="CF18" i="86"/>
  <c r="AO18" i="86"/>
  <c r="V11" i="24"/>
  <c r="R11" i="23"/>
  <c r="CP17" i="84"/>
  <c r="CH17" i="84"/>
  <c r="CO17" i="84"/>
  <c r="CG17" i="84"/>
  <c r="CN17" i="84"/>
  <c r="CF17" i="84"/>
  <c r="CM17" i="84"/>
  <c r="CE17" i="84"/>
  <c r="CT17" i="84"/>
  <c r="CL17" i="84"/>
  <c r="CD17" i="84"/>
  <c r="CS17" i="84"/>
  <c r="CK17" i="84"/>
  <c r="CC17" i="84"/>
  <c r="CR17" i="84"/>
  <c r="CJ17" i="84"/>
  <c r="CQ17" i="84"/>
  <c r="BC17" i="84"/>
  <c r="AU17" i="84"/>
  <c r="AM17" i="84"/>
  <c r="CI17" i="84"/>
  <c r="BB17" i="84"/>
  <c r="AT17" i="84"/>
  <c r="AL17" i="84"/>
  <c r="CA17" i="84"/>
  <c r="BA17" i="84"/>
  <c r="AS17" i="84"/>
  <c r="AZ17" i="84"/>
  <c r="AR17" i="84"/>
  <c r="AJ17" i="84"/>
  <c r="AY17" i="84"/>
  <c r="AQ17" i="84"/>
  <c r="AV17" i="84"/>
  <c r="AP17" i="84"/>
  <c r="AW17" i="84"/>
  <c r="AO17" i="84"/>
  <c r="AX17" i="84"/>
  <c r="AN17" i="84"/>
  <c r="L10" i="24"/>
  <c r="J10" i="23"/>
  <c r="CT17" i="83"/>
  <c r="CL17" i="83"/>
  <c r="CC17" i="83"/>
  <c r="CS17" i="83"/>
  <c r="CK17" i="83"/>
  <c r="CB17" i="83"/>
  <c r="CR17" i="83"/>
  <c r="CJ17" i="83"/>
  <c r="CA17" i="83"/>
  <c r="CQ17" i="83"/>
  <c r="CI17" i="83"/>
  <c r="CP17" i="83"/>
  <c r="CH17" i="83"/>
  <c r="CN17" i="83"/>
  <c r="CM17" i="83"/>
  <c r="CG17" i="83"/>
  <c r="CF17" i="83"/>
  <c r="BA17" i="83"/>
  <c r="AS17" i="83"/>
  <c r="AJ17" i="83"/>
  <c r="CD17" i="83"/>
  <c r="AZ17" i="83"/>
  <c r="AR17" i="83"/>
  <c r="AY17" i="83"/>
  <c r="AQ17" i="83"/>
  <c r="AX17" i="83"/>
  <c r="AP17" i="83"/>
  <c r="CO17" i="83"/>
  <c r="AT17" i="83"/>
  <c r="AO17" i="83"/>
  <c r="AM17" i="83"/>
  <c r="AV17" i="83"/>
  <c r="BC17" i="83"/>
  <c r="AL17" i="83"/>
  <c r="AU17" i="83"/>
  <c r="BB17" i="83"/>
  <c r="AK17" i="83"/>
  <c r="AW17" i="83"/>
  <c r="AN17" i="83"/>
  <c r="F10" i="23"/>
  <c r="G10" i="24"/>
  <c r="AN10" i="23"/>
  <c r="T10" i="25"/>
  <c r="CR18" i="87"/>
  <c r="CJ18" i="87"/>
  <c r="CA18" i="87"/>
  <c r="CQ18" i="87"/>
  <c r="CI18" i="87"/>
  <c r="CP18" i="87"/>
  <c r="CH18" i="87"/>
  <c r="CO18" i="87"/>
  <c r="CG18" i="87"/>
  <c r="CT18" i="87"/>
  <c r="CL18" i="87"/>
  <c r="CD18" i="87"/>
  <c r="CF18" i="87"/>
  <c r="CE18" i="87"/>
  <c r="CC18" i="87"/>
  <c r="CS18" i="87"/>
  <c r="CN18" i="87"/>
  <c r="CM18" i="87"/>
  <c r="CK18" i="87"/>
  <c r="BB18" i="87"/>
  <c r="AT18" i="87"/>
  <c r="AL18" i="87"/>
  <c r="BA18" i="87"/>
  <c r="AS18" i="87"/>
  <c r="AJ18" i="87"/>
  <c r="AZ18" i="87"/>
  <c r="AR18" i="87"/>
  <c r="AY18" i="87"/>
  <c r="AQ18" i="87"/>
  <c r="AX18" i="87"/>
  <c r="AP18" i="87"/>
  <c r="AW18" i="87"/>
  <c r="AV18" i="87"/>
  <c r="AU18" i="87"/>
  <c r="AO18" i="87"/>
  <c r="AN18" i="87"/>
  <c r="AM18" i="87"/>
  <c r="BC18" i="87"/>
  <c r="V11" i="23"/>
  <c r="AA11" i="24"/>
  <c r="CT17" i="88"/>
  <c r="CL17" i="88"/>
  <c r="CC17" i="88"/>
  <c r="CP17" i="88"/>
  <c r="CG17" i="88"/>
  <c r="CO17" i="88"/>
  <c r="CF17" i="88"/>
  <c r="CN17" i="88"/>
  <c r="CE17" i="88"/>
  <c r="CM17" i="88"/>
  <c r="CB17" i="88"/>
  <c r="CR17" i="88"/>
  <c r="CI17" i="88"/>
  <c r="CS17" i="88"/>
  <c r="CQ17" i="88"/>
  <c r="CK17" i="88"/>
  <c r="CJ17" i="88"/>
  <c r="CH17" i="88"/>
  <c r="CA17" i="88"/>
  <c r="BC17" i="88"/>
  <c r="AU17" i="88"/>
  <c r="AL17" i="88"/>
  <c r="AZ17" i="88"/>
  <c r="AR17" i="88"/>
  <c r="BA17" i="88"/>
  <c r="AP17" i="88"/>
  <c r="AY17" i="88"/>
  <c r="AO17" i="88"/>
  <c r="AX17" i="88"/>
  <c r="AN17" i="88"/>
  <c r="AW17" i="88"/>
  <c r="AK17" i="88"/>
  <c r="AV17" i="88"/>
  <c r="AJ17" i="88"/>
  <c r="BB17" i="88"/>
  <c r="AT17" i="88"/>
  <c r="AS17" i="88"/>
  <c r="AQ17" i="88"/>
  <c r="AM17" i="88"/>
  <c r="CD17" i="88"/>
  <c r="CN18" i="92"/>
  <c r="CF18" i="92"/>
  <c r="CT18" i="92"/>
  <c r="CK18" i="92"/>
  <c r="CB18" i="92"/>
  <c r="CS18" i="92"/>
  <c r="CJ18" i="92"/>
  <c r="CA18" i="92"/>
  <c r="CR18" i="92"/>
  <c r="CI18" i="92"/>
  <c r="CM18" i="92"/>
  <c r="CL18" i="92"/>
  <c r="CH18" i="92"/>
  <c r="CG18" i="92"/>
  <c r="CQ18" i="92"/>
  <c r="CP18" i="92"/>
  <c r="CO18" i="92"/>
  <c r="CE18" i="92"/>
  <c r="CD18" i="92"/>
  <c r="CC18" i="92"/>
  <c r="AY18" i="92"/>
  <c r="AQ18" i="92"/>
  <c r="AX18" i="92"/>
  <c r="AO18" i="92"/>
  <c r="AW18" i="92"/>
  <c r="AN18" i="92"/>
  <c r="AV18" i="92"/>
  <c r="AU18" i="92"/>
  <c r="AL18" i="92"/>
  <c r="AZ18" i="92"/>
  <c r="AT18" i="92"/>
  <c r="AS18" i="92"/>
  <c r="AR18" i="92"/>
  <c r="AP18" i="92"/>
  <c r="BC18" i="92"/>
  <c r="AM18" i="92"/>
  <c r="BB18" i="92"/>
  <c r="AK18" i="92"/>
  <c r="BA18" i="92"/>
  <c r="AJ18" i="92"/>
  <c r="V11" i="25"/>
  <c r="AP11" i="23"/>
  <c r="CN17" i="89"/>
  <c r="CF17" i="89"/>
  <c r="CL17" i="89"/>
  <c r="CB17" i="89"/>
  <c r="CT17" i="89"/>
  <c r="CK17" i="89"/>
  <c r="CA17" i="89"/>
  <c r="CS17" i="89"/>
  <c r="CJ17" i="89"/>
  <c r="CR17" i="89"/>
  <c r="CI17" i="89"/>
  <c r="CH17" i="89"/>
  <c r="CG17" i="89"/>
  <c r="CD17" i="89"/>
  <c r="CC17" i="89"/>
  <c r="CO17" i="89"/>
  <c r="CQ17" i="89"/>
  <c r="CP17" i="89"/>
  <c r="CM17" i="89"/>
  <c r="AZ17" i="89"/>
  <c r="AR17" i="89"/>
  <c r="AX17" i="89"/>
  <c r="AP17" i="89"/>
  <c r="AW17" i="89"/>
  <c r="AO17" i="89"/>
  <c r="AV17" i="89"/>
  <c r="AM17" i="89"/>
  <c r="BC17" i="89"/>
  <c r="AU17" i="89"/>
  <c r="AL17" i="89"/>
  <c r="AK17" i="89"/>
  <c r="AJ17" i="89"/>
  <c r="BB17" i="89"/>
  <c r="BA17" i="89"/>
  <c r="AY17" i="89"/>
  <c r="AT17" i="89"/>
  <c r="AS17" i="89"/>
  <c r="AQ17" i="89"/>
  <c r="AN17" i="89"/>
  <c r="G10" i="25"/>
  <c r="AD10" i="23"/>
  <c r="AR10" i="23"/>
  <c r="Y10" i="25"/>
  <c r="J9" i="25"/>
  <c r="AF9" i="23"/>
  <c r="CR18" i="91"/>
  <c r="CJ18" i="91"/>
  <c r="CB18" i="91"/>
  <c r="CP18" i="91"/>
  <c r="CG18" i="91"/>
  <c r="CO18" i="91"/>
  <c r="CF18" i="91"/>
  <c r="CK18" i="91"/>
  <c r="CI18" i="91"/>
  <c r="CT18" i="91"/>
  <c r="CH18" i="91"/>
  <c r="CS18" i="91"/>
  <c r="CQ18" i="91"/>
  <c r="CD18" i="91"/>
  <c r="CA18" i="91"/>
  <c r="CN18" i="91"/>
  <c r="CM18" i="91"/>
  <c r="CL18" i="91"/>
  <c r="CC18" i="91"/>
  <c r="BA18" i="91"/>
  <c r="AS18" i="91"/>
  <c r="AK18" i="91"/>
  <c r="AV18" i="91"/>
  <c r="AM18" i="91"/>
  <c r="AU18" i="91"/>
  <c r="AL18" i="91"/>
  <c r="BC18" i="91"/>
  <c r="AT18" i="91"/>
  <c r="AJ18" i="91"/>
  <c r="BB18" i="91"/>
  <c r="AR18" i="91"/>
  <c r="AZ18" i="91"/>
  <c r="AQ18" i="91"/>
  <c r="AY18" i="91"/>
  <c r="AP18" i="91"/>
  <c r="AX18" i="91"/>
  <c r="AO18" i="91"/>
  <c r="AW18" i="91"/>
  <c r="AN18" i="91"/>
  <c r="Q11" i="25"/>
  <c r="AL11" i="23"/>
  <c r="CS18" i="90"/>
  <c r="CK18" i="90"/>
  <c r="CA18" i="90"/>
  <c r="CO18" i="90"/>
  <c r="CE18" i="90"/>
  <c r="CN18" i="90"/>
  <c r="CM18" i="90"/>
  <c r="CL18" i="90"/>
  <c r="CJ18" i="90"/>
  <c r="CT18" i="90"/>
  <c r="CI18" i="90"/>
  <c r="CR18" i="90"/>
  <c r="CH18" i="90"/>
  <c r="CQ18" i="90"/>
  <c r="CF18" i="90"/>
  <c r="CP18" i="90"/>
  <c r="CD18" i="90"/>
  <c r="AY18" i="90"/>
  <c r="AQ18" i="90"/>
  <c r="AX18" i="90"/>
  <c r="AO18" i="90"/>
  <c r="AV18" i="90"/>
  <c r="AJ18" i="90"/>
  <c r="AT18" i="90"/>
  <c r="BC18" i="90"/>
  <c r="AS18" i="90"/>
  <c r="BB18" i="90"/>
  <c r="AR18" i="90"/>
  <c r="BA18" i="90"/>
  <c r="AN18" i="90"/>
  <c r="AZ18" i="90"/>
  <c r="AM18" i="90"/>
  <c r="AW18" i="90"/>
  <c r="AU18" i="90"/>
  <c r="AL18" i="90"/>
  <c r="AP18" i="90"/>
  <c r="CG18" i="90"/>
  <c r="AH11" i="23"/>
  <c r="L11" i="25"/>
  <c r="K12" i="25"/>
  <c r="AG12" i="23"/>
  <c r="O10" i="25"/>
  <c r="AJ10" i="23"/>
  <c r="A11" i="25"/>
  <c r="Y11" i="23"/>
  <c r="Z10" i="23"/>
  <c r="B10" i="25"/>
  <c r="E9" i="25"/>
  <c r="AB9" i="23"/>
  <c r="B19" i="92"/>
  <c r="A20" i="92"/>
  <c r="W17" i="92"/>
  <c r="W40" i="92" s="1"/>
  <c r="D18" i="92"/>
  <c r="BO17" i="92"/>
  <c r="D18" i="91"/>
  <c r="B19" i="91"/>
  <c r="A20" i="91"/>
  <c r="D18" i="90"/>
  <c r="A20" i="90"/>
  <c r="B19" i="90"/>
  <c r="D17" i="89"/>
  <c r="B18" i="89"/>
  <c r="A19" i="89"/>
  <c r="A19" i="88"/>
  <c r="B18" i="88"/>
  <c r="D17" i="88"/>
  <c r="D18" i="87"/>
  <c r="A20" i="87"/>
  <c r="B19" i="87"/>
  <c r="A20" i="86"/>
  <c r="B19" i="86"/>
  <c r="D18" i="86"/>
  <c r="BO16" i="84"/>
  <c r="D17" i="84"/>
  <c r="L10" i="23" s="1"/>
  <c r="O10" i="24" s="1"/>
  <c r="A19" i="84"/>
  <c r="B18" i="84"/>
  <c r="A19" i="83"/>
  <c r="D17" i="83"/>
  <c r="H10" i="23" s="1"/>
  <c r="J10" i="24" s="1"/>
  <c r="BF19" i="92" l="1"/>
  <c r="BG19" i="92"/>
  <c r="BH19" i="92"/>
  <c r="BI19" i="92"/>
  <c r="BJ19" i="92"/>
  <c r="BK19" i="92"/>
  <c r="BD19" i="92"/>
  <c r="BL19" i="92"/>
  <c r="CW19" i="92"/>
  <c r="CX19" i="92"/>
  <c r="CY19" i="92"/>
  <c r="CZ19" i="92"/>
  <c r="DA19" i="92"/>
  <c r="BE19" i="92"/>
  <c r="DB19" i="92"/>
  <c r="BM19" i="92"/>
  <c r="CU19" i="92"/>
  <c r="DC19" i="92"/>
  <c r="CV19" i="92"/>
  <c r="DD19" i="92"/>
  <c r="DE17" i="92"/>
  <c r="L17" i="92" s="1"/>
  <c r="BM18" i="93"/>
  <c r="BE18" i="93"/>
  <c r="DC18" i="93"/>
  <c r="BL18" i="93"/>
  <c r="BD18" i="93"/>
  <c r="CV18" i="93"/>
  <c r="DD18" i="93"/>
  <c r="BK18" i="93"/>
  <c r="CW18" i="93"/>
  <c r="BJ18" i="93"/>
  <c r="CX18" i="93"/>
  <c r="BI18" i="93"/>
  <c r="CY18" i="93"/>
  <c r="BH18" i="93"/>
  <c r="CZ18" i="93"/>
  <c r="BG18" i="93"/>
  <c r="DA18" i="93"/>
  <c r="BF18" i="93"/>
  <c r="DB18" i="93"/>
  <c r="DE17" i="88"/>
  <c r="L17" i="88" s="1"/>
  <c r="X11" i="23"/>
  <c r="AD11" i="24" s="1"/>
  <c r="T11" i="23"/>
  <c r="Y11" i="24" s="1"/>
  <c r="P10" i="23"/>
  <c r="T10" i="24" s="1"/>
  <c r="CW18" i="84"/>
  <c r="DD18" i="84"/>
  <c r="CV18" i="84"/>
  <c r="DC18" i="84"/>
  <c r="CU18" i="84"/>
  <c r="DB18" i="84"/>
  <c r="DA18" i="84"/>
  <c r="CZ18" i="84"/>
  <c r="CY18" i="84"/>
  <c r="CX18" i="84"/>
  <c r="BN17" i="88"/>
  <c r="K17" i="88" s="1"/>
  <c r="BL18" i="88"/>
  <c r="BD18" i="88"/>
  <c r="BK18" i="88"/>
  <c r="BJ18" i="88"/>
  <c r="BI18" i="88"/>
  <c r="BH18" i="88"/>
  <c r="BG18" i="88"/>
  <c r="BF18" i="88"/>
  <c r="BM18" i="88"/>
  <c r="BE18" i="88"/>
  <c r="BN18" i="92"/>
  <c r="K18" i="92" s="1"/>
  <c r="BI19" i="90"/>
  <c r="BD19" i="90"/>
  <c r="BJ19" i="90"/>
  <c r="BH19" i="90"/>
  <c r="BL19" i="90"/>
  <c r="BG19" i="90"/>
  <c r="BF19" i="90"/>
  <c r="BM19" i="90"/>
  <c r="BE19" i="90"/>
  <c r="BK19" i="90"/>
  <c r="BN17" i="85"/>
  <c r="K17" i="85" s="1"/>
  <c r="BL18" i="85"/>
  <c r="BD18" i="85"/>
  <c r="BK18" i="85"/>
  <c r="BJ18" i="85"/>
  <c r="BI18" i="85"/>
  <c r="BH18" i="85"/>
  <c r="BG18" i="85"/>
  <c r="BF18" i="85"/>
  <c r="BM18" i="85"/>
  <c r="BE18" i="85"/>
  <c r="BN18" i="91"/>
  <c r="K18" i="91" s="1"/>
  <c r="BL19" i="91"/>
  <c r="BD19" i="91"/>
  <c r="BK19" i="91"/>
  <c r="BH19" i="91"/>
  <c r="BG19" i="91"/>
  <c r="BJ19" i="91"/>
  <c r="BI19" i="91"/>
  <c r="BF19" i="91"/>
  <c r="BM19" i="91"/>
  <c r="BE19" i="91"/>
  <c r="BG18" i="89"/>
  <c r="BF18" i="89"/>
  <c r="BM18" i="89"/>
  <c r="BE18" i="89"/>
  <c r="BL18" i="89"/>
  <c r="BD18" i="89"/>
  <c r="BK18" i="89"/>
  <c r="BJ18" i="89"/>
  <c r="BI18" i="89"/>
  <c r="BH18" i="89"/>
  <c r="BL19" i="87"/>
  <c r="BD19" i="87"/>
  <c r="BK19" i="87"/>
  <c r="BJ19" i="87"/>
  <c r="BI19" i="87"/>
  <c r="BH19" i="87"/>
  <c r="BG19" i="87"/>
  <c r="BF19" i="87"/>
  <c r="BM19" i="87"/>
  <c r="BE19" i="87"/>
  <c r="BL19" i="86"/>
  <c r="BD19" i="86"/>
  <c r="BK19" i="86"/>
  <c r="BJ19" i="86"/>
  <c r="BI19" i="86"/>
  <c r="BH19" i="86"/>
  <c r="BG19" i="86"/>
  <c r="BF19" i="86"/>
  <c r="BM19" i="86"/>
  <c r="BE19" i="86"/>
  <c r="BN18" i="86"/>
  <c r="K18" i="86" s="1"/>
  <c r="BM18" i="84"/>
  <c r="BE18" i="84"/>
  <c r="BF18" i="84"/>
  <c r="BL18" i="84"/>
  <c r="BD18" i="84"/>
  <c r="BK18" i="84"/>
  <c r="BJ18" i="84"/>
  <c r="BI18" i="84"/>
  <c r="BH18" i="84"/>
  <c r="BG18" i="84"/>
  <c r="BF18" i="83"/>
  <c r="BD18" i="83"/>
  <c r="BG18" i="83"/>
  <c r="BH18" i="83"/>
  <c r="BE18" i="83"/>
  <c r="BI18" i="83"/>
  <c r="BJ18" i="83"/>
  <c r="BK18" i="83"/>
  <c r="BL18" i="83"/>
  <c r="BM18" i="83"/>
  <c r="AD10" i="25"/>
  <c r="AV10" i="23"/>
  <c r="CT18" i="93"/>
  <c r="CH18" i="93"/>
  <c r="AW18" i="93"/>
  <c r="AR18" i="93"/>
  <c r="AX18" i="93"/>
  <c r="AZ18" i="93"/>
  <c r="CG18" i="93"/>
  <c r="AQ18" i="93"/>
  <c r="AT18" i="93"/>
  <c r="CD18" i="93"/>
  <c r="CK18" i="93"/>
  <c r="CP18" i="93"/>
  <c r="AO18" i="93"/>
  <c r="AV18" i="93"/>
  <c r="BC18" i="93"/>
  <c r="AU18" i="93"/>
  <c r="AA11" i="25"/>
  <c r="CA18" i="93"/>
  <c r="D18" i="93"/>
  <c r="AL18" i="93"/>
  <c r="CS18" i="93"/>
  <c r="CO18" i="93"/>
  <c r="AY18" i="93"/>
  <c r="CQ18" i="93"/>
  <c r="CJ18" i="93"/>
  <c r="CM18" i="93"/>
  <c r="AJ18" i="93"/>
  <c r="AP18" i="93"/>
  <c r="AT11" i="23"/>
  <c r="CR18" i="93"/>
  <c r="CL18" i="93"/>
  <c r="BB18" i="93"/>
  <c r="AN18" i="93"/>
  <c r="BA18" i="93"/>
  <c r="CN18" i="93"/>
  <c r="CI18" i="93"/>
  <c r="CE18" i="93"/>
  <c r="AS18" i="93"/>
  <c r="AM18" i="93"/>
  <c r="CF18" i="93"/>
  <c r="Z12" i="25"/>
  <c r="AS12" i="23"/>
  <c r="B19" i="93"/>
  <c r="A20" i="93"/>
  <c r="AO13" i="23"/>
  <c r="U13" i="25"/>
  <c r="AK13" i="23"/>
  <c r="P13" i="25"/>
  <c r="F12" i="25"/>
  <c r="AC12" i="23"/>
  <c r="U13" i="23"/>
  <c r="Z13" i="24"/>
  <c r="Q13" i="23"/>
  <c r="U13" i="24"/>
  <c r="P12" i="24"/>
  <c r="M12" i="23"/>
  <c r="B19" i="85"/>
  <c r="A20" i="85"/>
  <c r="CB18" i="85"/>
  <c r="AO18" i="85"/>
  <c r="CQ18" i="85"/>
  <c r="AK18" i="85"/>
  <c r="AS18" i="85"/>
  <c r="CR18" i="85"/>
  <c r="CF18" i="85"/>
  <c r="CO18" i="85"/>
  <c r="CI18" i="85"/>
  <c r="CD18" i="85"/>
  <c r="CJ18" i="85"/>
  <c r="AV18" i="85"/>
  <c r="CN18" i="85"/>
  <c r="AY18" i="85"/>
  <c r="AM18" i="85"/>
  <c r="CT18" i="85"/>
  <c r="CA18" i="85"/>
  <c r="AN18" i="85"/>
  <c r="BA18" i="85"/>
  <c r="AJ18" i="85"/>
  <c r="N11" i="23"/>
  <c r="CL18" i="85"/>
  <c r="CP18" i="85"/>
  <c r="CE18" i="85"/>
  <c r="AP18" i="85"/>
  <c r="AX18" i="85"/>
  <c r="Q11" i="24"/>
  <c r="CC18" i="85"/>
  <c r="CH18" i="85"/>
  <c r="BC18" i="85"/>
  <c r="BB18" i="85"/>
  <c r="AQ18" i="85"/>
  <c r="D18" i="85"/>
  <c r="CS18" i="85"/>
  <c r="CG18" i="85"/>
  <c r="AU18" i="85"/>
  <c r="CM18" i="85"/>
  <c r="AT18" i="85"/>
  <c r="CK18" i="85"/>
  <c r="AW18" i="85"/>
  <c r="AL18" i="85"/>
  <c r="AZ18" i="85"/>
  <c r="AR18" i="85"/>
  <c r="I12" i="23"/>
  <c r="K12" i="24"/>
  <c r="B19" i="83"/>
  <c r="F12" i="24"/>
  <c r="E12" i="23"/>
  <c r="CM19" i="86"/>
  <c r="CE19" i="86"/>
  <c r="CT19" i="86"/>
  <c r="CK19" i="86"/>
  <c r="AX19" i="86"/>
  <c r="AP19" i="86"/>
  <c r="CS19" i="86"/>
  <c r="CJ19" i="86"/>
  <c r="CA19" i="86"/>
  <c r="CR19" i="86"/>
  <c r="CI19" i="86"/>
  <c r="CL19" i="86"/>
  <c r="AU19" i="86"/>
  <c r="AL19" i="86"/>
  <c r="CH19" i="86"/>
  <c r="BC19" i="86"/>
  <c r="AT19" i="86"/>
  <c r="CG19" i="86"/>
  <c r="BB19" i="86"/>
  <c r="AS19" i="86"/>
  <c r="AJ19" i="86"/>
  <c r="CF19" i="86"/>
  <c r="BA19" i="86"/>
  <c r="AR19" i="86"/>
  <c r="CQ19" i="86"/>
  <c r="CD19" i="86"/>
  <c r="CP19" i="86"/>
  <c r="CC19" i="86"/>
  <c r="CO19" i="86"/>
  <c r="AV19" i="86"/>
  <c r="AO19" i="86"/>
  <c r="CN19" i="86"/>
  <c r="AQ19" i="86"/>
  <c r="AZ19" i="86"/>
  <c r="AW19" i="86"/>
  <c r="AN19" i="86"/>
  <c r="AY19" i="86"/>
  <c r="AM19" i="86"/>
  <c r="V12" i="24"/>
  <c r="R12" i="23"/>
  <c r="CM18" i="84"/>
  <c r="CE18" i="84"/>
  <c r="CT18" i="84"/>
  <c r="CL18" i="84"/>
  <c r="CD18" i="84"/>
  <c r="CS18" i="84"/>
  <c r="CK18" i="84"/>
  <c r="CR18" i="84"/>
  <c r="CJ18" i="84"/>
  <c r="CB18" i="84"/>
  <c r="CQ18" i="84"/>
  <c r="CI18" i="84"/>
  <c r="CP18" i="84"/>
  <c r="CH18" i="84"/>
  <c r="CO18" i="84"/>
  <c r="CG18" i="84"/>
  <c r="AZ18" i="84"/>
  <c r="AR18" i="84"/>
  <c r="AY18" i="84"/>
  <c r="AQ18" i="84"/>
  <c r="AX18" i="84"/>
  <c r="AP18" i="84"/>
  <c r="AW18" i="84"/>
  <c r="AO18" i="84"/>
  <c r="AV18" i="84"/>
  <c r="AN18" i="84"/>
  <c r="AU18" i="84"/>
  <c r="BB18" i="84"/>
  <c r="AT18" i="84"/>
  <c r="CN18" i="84"/>
  <c r="CF18" i="84"/>
  <c r="AS18" i="84"/>
  <c r="BC18" i="84"/>
  <c r="AM18" i="84"/>
  <c r="BA18" i="84"/>
  <c r="AL18" i="84"/>
  <c r="AK18" i="84"/>
  <c r="J11" i="23"/>
  <c r="L11" i="24"/>
  <c r="CP18" i="83"/>
  <c r="CH18" i="83"/>
  <c r="CO18" i="83"/>
  <c r="CG18" i="83"/>
  <c r="CN18" i="83"/>
  <c r="CF18" i="83"/>
  <c r="CM18" i="83"/>
  <c r="CE18" i="83"/>
  <c r="CT18" i="83"/>
  <c r="CL18" i="83"/>
  <c r="CD18" i="83"/>
  <c r="CQ18" i="83"/>
  <c r="CK18" i="83"/>
  <c r="CJ18" i="83"/>
  <c r="CI18" i="83"/>
  <c r="AW18" i="83"/>
  <c r="AO18" i="83"/>
  <c r="CC18" i="83"/>
  <c r="AV18" i="83"/>
  <c r="AN18" i="83"/>
  <c r="CB18" i="83"/>
  <c r="BC18" i="83"/>
  <c r="AU18" i="83"/>
  <c r="AM18" i="83"/>
  <c r="CS18" i="83"/>
  <c r="BB18" i="83"/>
  <c r="AT18" i="83"/>
  <c r="AL18" i="83"/>
  <c r="CR18" i="83"/>
  <c r="AP18" i="83"/>
  <c r="AR18" i="83"/>
  <c r="AQ18" i="83"/>
  <c r="BA18" i="83"/>
  <c r="AK18" i="83"/>
  <c r="AZ18" i="83"/>
  <c r="AJ18" i="83"/>
  <c r="AY18" i="83"/>
  <c r="AX18" i="83"/>
  <c r="AS18" i="83"/>
  <c r="G11" i="24"/>
  <c r="F11" i="23"/>
  <c r="CO19" i="87"/>
  <c r="CG19" i="87"/>
  <c r="CN19" i="87"/>
  <c r="CF19" i="87"/>
  <c r="CM19" i="87"/>
  <c r="CT19" i="87"/>
  <c r="CL19" i="87"/>
  <c r="CD19" i="87"/>
  <c r="CQ19" i="87"/>
  <c r="CI19" i="87"/>
  <c r="CJ19" i="87"/>
  <c r="CH19" i="87"/>
  <c r="CB19" i="87"/>
  <c r="CA19" i="87"/>
  <c r="CS19" i="87"/>
  <c r="CR19" i="87"/>
  <c r="CP19" i="87"/>
  <c r="CK19" i="87"/>
  <c r="AY19" i="87"/>
  <c r="AQ19" i="87"/>
  <c r="AX19" i="87"/>
  <c r="AP19" i="87"/>
  <c r="AW19" i="87"/>
  <c r="AO19" i="87"/>
  <c r="AV19" i="87"/>
  <c r="AN19" i="87"/>
  <c r="BC19" i="87"/>
  <c r="AU19" i="87"/>
  <c r="AM19" i="87"/>
  <c r="BA19" i="87"/>
  <c r="AZ19" i="87"/>
  <c r="AT19" i="87"/>
  <c r="AS19" i="87"/>
  <c r="AR19" i="87"/>
  <c r="AK19" i="87"/>
  <c r="BB19" i="87"/>
  <c r="AJ19" i="87"/>
  <c r="AL19" i="87"/>
  <c r="AA12" i="24"/>
  <c r="V12" i="23"/>
  <c r="J10" i="25"/>
  <c r="AF10" i="23"/>
  <c r="CQ19" i="90"/>
  <c r="CI19" i="90"/>
  <c r="CO19" i="90"/>
  <c r="CE19" i="90"/>
  <c r="CR19" i="90"/>
  <c r="CF19" i="90"/>
  <c r="CP19" i="90"/>
  <c r="CD19" i="90"/>
  <c r="CN19" i="90"/>
  <c r="CB19" i="90"/>
  <c r="CM19" i="90"/>
  <c r="CA19" i="90"/>
  <c r="CL19" i="90"/>
  <c r="CK19" i="90"/>
  <c r="CT19" i="90"/>
  <c r="CJ19" i="90"/>
  <c r="CS19" i="90"/>
  <c r="CG19" i="90"/>
  <c r="AW19" i="90"/>
  <c r="AN19" i="90"/>
  <c r="AV19" i="90"/>
  <c r="AM19" i="90"/>
  <c r="AZ19" i="90"/>
  <c r="AO19" i="90"/>
  <c r="AX19" i="90"/>
  <c r="AJ19" i="90"/>
  <c r="AU19" i="90"/>
  <c r="AT19" i="90"/>
  <c r="BC19" i="90"/>
  <c r="AS19" i="90"/>
  <c r="BB19" i="90"/>
  <c r="AR19" i="90"/>
  <c r="AP19" i="90"/>
  <c r="AK19" i="90"/>
  <c r="BA19" i="90"/>
  <c r="AY19" i="90"/>
  <c r="AQ19" i="90"/>
  <c r="CH19" i="90"/>
  <c r="AL19" i="90"/>
  <c r="Y11" i="25"/>
  <c r="AR11" i="23"/>
  <c r="CT19" i="92"/>
  <c r="CL19" i="92"/>
  <c r="CC19" i="92"/>
  <c r="CK19" i="92"/>
  <c r="CS19" i="92"/>
  <c r="CJ19" i="92"/>
  <c r="CR19" i="92"/>
  <c r="CI19" i="92"/>
  <c r="CH19" i="92"/>
  <c r="CG19" i="92"/>
  <c r="CE19" i="92"/>
  <c r="CQ19" i="92"/>
  <c r="CD19" i="92"/>
  <c r="CP19" i="92"/>
  <c r="CO19" i="92"/>
  <c r="CN19" i="92"/>
  <c r="CM19" i="92"/>
  <c r="AW19" i="92"/>
  <c r="AN19" i="92"/>
  <c r="AY19" i="92"/>
  <c r="AP19" i="92"/>
  <c r="AX19" i="92"/>
  <c r="AM19" i="92"/>
  <c r="AV19" i="92"/>
  <c r="AL19" i="92"/>
  <c r="AU19" i="92"/>
  <c r="BC19" i="92"/>
  <c r="AZ19" i="92"/>
  <c r="AT19" i="92"/>
  <c r="AS19" i="92"/>
  <c r="AR19" i="92"/>
  <c r="AQ19" i="92"/>
  <c r="BB19" i="92"/>
  <c r="BA19" i="92"/>
  <c r="CF19" i="92"/>
  <c r="AO19" i="92"/>
  <c r="AP12" i="23"/>
  <c r="V12" i="25"/>
  <c r="CO19" i="91"/>
  <c r="CG19" i="91"/>
  <c r="CP19" i="91"/>
  <c r="CF19" i="91"/>
  <c r="CN19" i="91"/>
  <c r="CD19" i="91"/>
  <c r="CQ19" i="91"/>
  <c r="CB19" i="91"/>
  <c r="CM19" i="91"/>
  <c r="CA19" i="91"/>
  <c r="CL19" i="91"/>
  <c r="CK19" i="91"/>
  <c r="CJ19" i="91"/>
  <c r="CR19" i="91"/>
  <c r="CI19" i="91"/>
  <c r="CH19" i="91"/>
  <c r="CC19" i="91"/>
  <c r="CT19" i="91"/>
  <c r="CS19" i="91"/>
  <c r="AX19" i="91"/>
  <c r="AP19" i="91"/>
  <c r="AU19" i="91"/>
  <c r="AK19" i="91"/>
  <c r="BC19" i="91"/>
  <c r="AT19" i="91"/>
  <c r="AJ19" i="91"/>
  <c r="BB19" i="91"/>
  <c r="AS19" i="91"/>
  <c r="BA19" i="91"/>
  <c r="AR19" i="91"/>
  <c r="AZ19" i="91"/>
  <c r="AQ19" i="91"/>
  <c r="AY19" i="91"/>
  <c r="AO19" i="91"/>
  <c r="AW19" i="91"/>
  <c r="AM19" i="91"/>
  <c r="AV19" i="91"/>
  <c r="AL19" i="91"/>
  <c r="AN19" i="91"/>
  <c r="AL12" i="23"/>
  <c r="Q12" i="25"/>
  <c r="CQ18" i="88"/>
  <c r="CI18" i="88"/>
  <c r="CO18" i="88"/>
  <c r="CF18" i="88"/>
  <c r="CN18" i="88"/>
  <c r="CD18" i="88"/>
  <c r="CM18" i="88"/>
  <c r="CC18" i="88"/>
  <c r="CL18" i="88"/>
  <c r="CB18" i="88"/>
  <c r="CR18" i="88"/>
  <c r="CH18" i="88"/>
  <c r="CG18" i="88"/>
  <c r="CA18" i="88"/>
  <c r="CT18" i="88"/>
  <c r="CS18" i="88"/>
  <c r="CP18" i="88"/>
  <c r="CK18" i="88"/>
  <c r="CJ18" i="88"/>
  <c r="AZ18" i="88"/>
  <c r="AR18" i="88"/>
  <c r="AW18" i="88"/>
  <c r="AO18" i="88"/>
  <c r="BC18" i="88"/>
  <c r="AS18" i="88"/>
  <c r="BB18" i="88"/>
  <c r="AQ18" i="88"/>
  <c r="BA18" i="88"/>
  <c r="AP18" i="88"/>
  <c r="AY18" i="88"/>
  <c r="AM18" i="88"/>
  <c r="AX18" i="88"/>
  <c r="AL18" i="88"/>
  <c r="AV18" i="88"/>
  <c r="AU18" i="88"/>
  <c r="AT18" i="88"/>
  <c r="AJ18" i="88"/>
  <c r="AK18" i="88"/>
  <c r="AN18" i="88"/>
  <c r="AN11" i="23"/>
  <c r="T11" i="25"/>
  <c r="CR18" i="89"/>
  <c r="CJ18" i="89"/>
  <c r="CB18" i="89"/>
  <c r="CT18" i="89"/>
  <c r="CK18" i="89"/>
  <c r="CA18" i="89"/>
  <c r="CS18" i="89"/>
  <c r="CI18" i="89"/>
  <c r="CQ18" i="89"/>
  <c r="CH18" i="89"/>
  <c r="CP18" i="89"/>
  <c r="CG18" i="89"/>
  <c r="CF18" i="89"/>
  <c r="CE18" i="89"/>
  <c r="CD18" i="89"/>
  <c r="CC18" i="89"/>
  <c r="CM18" i="89"/>
  <c r="CO18" i="89"/>
  <c r="CN18" i="89"/>
  <c r="CL18" i="89"/>
  <c r="AV18" i="89"/>
  <c r="AN18" i="89"/>
  <c r="BB18" i="89"/>
  <c r="AT18" i="89"/>
  <c r="AL18" i="89"/>
  <c r="BA18" i="89"/>
  <c r="AS18" i="89"/>
  <c r="AK18" i="89"/>
  <c r="AZ18" i="89"/>
  <c r="AR18" i="89"/>
  <c r="AJ18" i="89"/>
  <c r="AY18" i="89"/>
  <c r="AQ18" i="89"/>
  <c r="AO18" i="89"/>
  <c r="AM18" i="89"/>
  <c r="BC18" i="89"/>
  <c r="AX18" i="89"/>
  <c r="AP18" i="89"/>
  <c r="AU18" i="89"/>
  <c r="AW18" i="89"/>
  <c r="G11" i="25"/>
  <c r="AD11" i="23"/>
  <c r="O11" i="25"/>
  <c r="AJ11" i="23"/>
  <c r="K13" i="25"/>
  <c r="AG13" i="23"/>
  <c r="L12" i="25"/>
  <c r="AH12" i="23"/>
  <c r="E10" i="25"/>
  <c r="AB10" i="23"/>
  <c r="B11" i="25"/>
  <c r="Z11" i="23"/>
  <c r="Y12" i="23"/>
  <c r="A12" i="25"/>
  <c r="V17" i="92"/>
  <c r="V40" i="92" s="1"/>
  <c r="BO18" i="92"/>
  <c r="A21" i="92"/>
  <c r="B20" i="92"/>
  <c r="D19" i="92"/>
  <c r="D19" i="91"/>
  <c r="A21" i="91"/>
  <c r="B20" i="91"/>
  <c r="BO18" i="91"/>
  <c r="A21" i="90"/>
  <c r="B20" i="90"/>
  <c r="D19" i="90"/>
  <c r="A20" i="89"/>
  <c r="B19" i="89"/>
  <c r="D18" i="89"/>
  <c r="D18" i="88"/>
  <c r="B19" i="88"/>
  <c r="A20" i="88"/>
  <c r="D19" i="87"/>
  <c r="A21" i="87"/>
  <c r="B20" i="87"/>
  <c r="BO18" i="86"/>
  <c r="D19" i="86"/>
  <c r="A21" i="86"/>
  <c r="B20" i="86"/>
  <c r="B19" i="84"/>
  <c r="A20" i="84"/>
  <c r="D18" i="84"/>
  <c r="L11" i="23" s="1"/>
  <c r="O11" i="24" s="1"/>
  <c r="D18" i="83"/>
  <c r="H11" i="23" s="1"/>
  <c r="J11" i="24" s="1"/>
  <c r="A20" i="83"/>
  <c r="BD20" i="92" l="1"/>
  <c r="BL20" i="92"/>
  <c r="BE20" i="92"/>
  <c r="BM20" i="92"/>
  <c r="BF20" i="92"/>
  <c r="BG20" i="92"/>
  <c r="BH20" i="92"/>
  <c r="BI20" i="92"/>
  <c r="BJ20" i="92"/>
  <c r="CU20" i="92"/>
  <c r="DC20" i="92"/>
  <c r="CV20" i="92"/>
  <c r="DD20" i="92"/>
  <c r="CW20" i="92"/>
  <c r="CX20" i="92"/>
  <c r="CY20" i="92"/>
  <c r="CZ20" i="92"/>
  <c r="DA20" i="92"/>
  <c r="BK20" i="92"/>
  <c r="DB20" i="92"/>
  <c r="DE18" i="92"/>
  <c r="L18" i="92" s="1"/>
  <c r="BK19" i="93"/>
  <c r="DA19" i="93"/>
  <c r="BJ19" i="93"/>
  <c r="DB19" i="93"/>
  <c r="BI19" i="93"/>
  <c r="DC19" i="93"/>
  <c r="BH19" i="93"/>
  <c r="CV19" i="93"/>
  <c r="DD19" i="93"/>
  <c r="BG19" i="93"/>
  <c r="CW19" i="93"/>
  <c r="BF19" i="93"/>
  <c r="CX19" i="93"/>
  <c r="BM19" i="93"/>
  <c r="BE19" i="93"/>
  <c r="CY19" i="93"/>
  <c r="CZ19" i="93"/>
  <c r="BL19" i="93"/>
  <c r="BD19" i="93"/>
  <c r="DE18" i="89"/>
  <c r="L18" i="89" s="1"/>
  <c r="X12" i="23"/>
  <c r="AD12" i="24" s="1"/>
  <c r="T12" i="23"/>
  <c r="Y12" i="24" s="1"/>
  <c r="P11" i="23"/>
  <c r="T11" i="24" s="1"/>
  <c r="DE18" i="85"/>
  <c r="L18" i="85" s="1"/>
  <c r="DB19" i="84"/>
  <c r="DA19" i="84"/>
  <c r="CZ19" i="84"/>
  <c r="CY19" i="84"/>
  <c r="CX19" i="84"/>
  <c r="CW19" i="84"/>
  <c r="DD19" i="84"/>
  <c r="CV19" i="84"/>
  <c r="DC19" i="84"/>
  <c r="CU19" i="84"/>
  <c r="BN18" i="83"/>
  <c r="K18" i="83" s="1"/>
  <c r="BI19" i="88"/>
  <c r="BH19" i="88"/>
  <c r="BG19" i="88"/>
  <c r="BF19" i="88"/>
  <c r="BM19" i="88"/>
  <c r="BE19" i="88"/>
  <c r="BL19" i="88"/>
  <c r="BD19" i="88"/>
  <c r="BK19" i="88"/>
  <c r="BJ19" i="88"/>
  <c r="BF20" i="90"/>
  <c r="BM20" i="90"/>
  <c r="BE20" i="90"/>
  <c r="BL20" i="90"/>
  <c r="BD20" i="90"/>
  <c r="BI20" i="90"/>
  <c r="BH20" i="90"/>
  <c r="BK20" i="90"/>
  <c r="BG20" i="90"/>
  <c r="BJ20" i="90"/>
  <c r="BN19" i="90"/>
  <c r="K19" i="90" s="1"/>
  <c r="BI19" i="85"/>
  <c r="BH19" i="85"/>
  <c r="BG19" i="85"/>
  <c r="BF19" i="85"/>
  <c r="BM19" i="85"/>
  <c r="BE19" i="85"/>
  <c r="BL19" i="85"/>
  <c r="BD19" i="85"/>
  <c r="BK19" i="85"/>
  <c r="BJ19" i="85"/>
  <c r="BN18" i="85"/>
  <c r="K18" i="85" s="1"/>
  <c r="BN19" i="91"/>
  <c r="K19" i="91" s="1"/>
  <c r="BI20" i="91"/>
  <c r="BD20" i="91"/>
  <c r="BH20" i="91"/>
  <c r="BM20" i="91"/>
  <c r="BG20" i="91"/>
  <c r="BE20" i="91"/>
  <c r="BF20" i="91"/>
  <c r="BL20" i="91"/>
  <c r="BK20" i="91"/>
  <c r="BJ20" i="91"/>
  <c r="BL19" i="89"/>
  <c r="BD19" i="89"/>
  <c r="BK19" i="89"/>
  <c r="BJ19" i="89"/>
  <c r="BI19" i="89"/>
  <c r="BH19" i="89"/>
  <c r="BG19" i="89"/>
  <c r="BF19" i="89"/>
  <c r="BM19" i="89"/>
  <c r="BE19" i="89"/>
  <c r="BN18" i="89"/>
  <c r="K18" i="89" s="1"/>
  <c r="BN19" i="87"/>
  <c r="K19" i="87" s="1"/>
  <c r="BI20" i="87"/>
  <c r="BH20" i="87"/>
  <c r="BG20" i="87"/>
  <c r="BF20" i="87"/>
  <c r="BM20" i="87"/>
  <c r="BE20" i="87"/>
  <c r="BL20" i="87"/>
  <c r="BD20" i="87"/>
  <c r="BK20" i="87"/>
  <c r="BJ20" i="87"/>
  <c r="BI20" i="86"/>
  <c r="BH20" i="86"/>
  <c r="BG20" i="86"/>
  <c r="BF20" i="86"/>
  <c r="BM20" i="86"/>
  <c r="BE20" i="86"/>
  <c r="BL20" i="86"/>
  <c r="BD20" i="86"/>
  <c r="BK20" i="86"/>
  <c r="BJ20" i="86"/>
  <c r="BK19" i="84"/>
  <c r="BJ19" i="84"/>
  <c r="BI19" i="84"/>
  <c r="BL19" i="84"/>
  <c r="BH19" i="84"/>
  <c r="BD19" i="84"/>
  <c r="BG19" i="84"/>
  <c r="BF19" i="84"/>
  <c r="BM19" i="84"/>
  <c r="BE19" i="84"/>
  <c r="BD19" i="83"/>
  <c r="BL19" i="83"/>
  <c r="BJ19" i="83"/>
  <c r="BK19" i="83"/>
  <c r="BE19" i="83"/>
  <c r="BM19" i="83"/>
  <c r="BF19" i="83"/>
  <c r="BG19" i="83"/>
  <c r="BH19" i="83"/>
  <c r="BI19" i="83"/>
  <c r="AS13" i="23"/>
  <c r="Z13" i="25"/>
  <c r="A21" i="93"/>
  <c r="B20" i="93"/>
  <c r="CJ19" i="93"/>
  <c r="CF19" i="93"/>
  <c r="AT19" i="93"/>
  <c r="AY19" i="93"/>
  <c r="AJ19" i="93"/>
  <c r="CR19" i="93"/>
  <c r="CN19" i="93"/>
  <c r="AK19" i="93"/>
  <c r="AP19" i="93"/>
  <c r="AW19" i="93"/>
  <c r="CI19" i="93"/>
  <c r="CM19" i="93"/>
  <c r="BC19" i="93"/>
  <c r="AX19" i="93"/>
  <c r="AL19" i="93"/>
  <c r="AU19" i="93"/>
  <c r="CQ19" i="93"/>
  <c r="CL19" i="93"/>
  <c r="AS19" i="93"/>
  <c r="AO19" i="93"/>
  <c r="AA12" i="25"/>
  <c r="AV19" i="93"/>
  <c r="AR19" i="93"/>
  <c r="CS19" i="93"/>
  <c r="CH19" i="93"/>
  <c r="CE19" i="93"/>
  <c r="BA19" i="93"/>
  <c r="AT12" i="23"/>
  <c r="CK19" i="93"/>
  <c r="CP19" i="93"/>
  <c r="CD19" i="93"/>
  <c r="CB19" i="93"/>
  <c r="CG19" i="93"/>
  <c r="CA19" i="93"/>
  <c r="AZ19" i="93"/>
  <c r="AN19" i="93"/>
  <c r="CT19" i="93"/>
  <c r="CO19" i="93"/>
  <c r="BB19" i="93"/>
  <c r="AQ19" i="93"/>
  <c r="AM19" i="93"/>
  <c r="D19" i="93"/>
  <c r="AD11" i="25"/>
  <c r="AV11" i="23"/>
  <c r="U14" i="25"/>
  <c r="AO14" i="23"/>
  <c r="AK14" i="23"/>
  <c r="P14" i="25"/>
  <c r="F13" i="25"/>
  <c r="AC13" i="23"/>
  <c r="Z14" i="24"/>
  <c r="U14" i="23"/>
  <c r="Q14" i="23"/>
  <c r="U14" i="24"/>
  <c r="P13" i="24"/>
  <c r="M13" i="23"/>
  <c r="A21" i="85"/>
  <c r="B20" i="85"/>
  <c r="CG19" i="85"/>
  <c r="CS19" i="85"/>
  <c r="AR19" i="85"/>
  <c r="AX19" i="85"/>
  <c r="AM19" i="85"/>
  <c r="CM19" i="85"/>
  <c r="CB19" i="85"/>
  <c r="CN19" i="85"/>
  <c r="AQ19" i="85"/>
  <c r="AN19" i="85"/>
  <c r="CD19" i="85"/>
  <c r="BA19" i="85"/>
  <c r="AY19" i="85"/>
  <c r="AW19" i="85"/>
  <c r="Q12" i="24"/>
  <c r="CQ19" i="85"/>
  <c r="CT19" i="85"/>
  <c r="AS19" i="85"/>
  <c r="CL19" i="85"/>
  <c r="AP19" i="85"/>
  <c r="N12" i="23"/>
  <c r="D19" i="85"/>
  <c r="CI19" i="85"/>
  <c r="CC19" i="85"/>
  <c r="AJ19" i="85"/>
  <c r="AV19" i="85"/>
  <c r="CF19" i="85"/>
  <c r="CP19" i="85"/>
  <c r="BB19" i="85"/>
  <c r="CR19" i="85"/>
  <c r="CJ19" i="85"/>
  <c r="AO19" i="85"/>
  <c r="CH19" i="85"/>
  <c r="AT19" i="85"/>
  <c r="CA19" i="85"/>
  <c r="AL19" i="85"/>
  <c r="CK19" i="85"/>
  <c r="CO19" i="85"/>
  <c r="AK19" i="85"/>
  <c r="AZ19" i="85"/>
  <c r="AU19" i="85"/>
  <c r="BC19" i="85"/>
  <c r="I13" i="23"/>
  <c r="K13" i="24"/>
  <c r="E13" i="23"/>
  <c r="F13" i="24"/>
  <c r="CR20" i="86"/>
  <c r="CJ20" i="86"/>
  <c r="CB20" i="86"/>
  <c r="CT20" i="86"/>
  <c r="CK20" i="86"/>
  <c r="BC20" i="86"/>
  <c r="AU20" i="86"/>
  <c r="AM20" i="86"/>
  <c r="CS20" i="86"/>
  <c r="CI20" i="86"/>
  <c r="CQ20" i="86"/>
  <c r="CH20" i="86"/>
  <c r="CF20" i="86"/>
  <c r="AT20" i="86"/>
  <c r="AK20" i="86"/>
  <c r="CE20" i="86"/>
  <c r="BB20" i="86"/>
  <c r="AS20" i="86"/>
  <c r="CP20" i="86"/>
  <c r="CD20" i="86"/>
  <c r="BA20" i="86"/>
  <c r="AR20" i="86"/>
  <c r="CO20" i="86"/>
  <c r="AZ20" i="86"/>
  <c r="AQ20" i="86"/>
  <c r="CN20" i="86"/>
  <c r="CM20" i="86"/>
  <c r="AV20" i="86"/>
  <c r="AP20" i="86"/>
  <c r="CL20" i="86"/>
  <c r="AX20" i="86"/>
  <c r="CG20" i="86"/>
  <c r="AO20" i="86"/>
  <c r="AN20" i="86"/>
  <c r="AY20" i="86"/>
  <c r="AL20" i="86"/>
  <c r="AW20" i="86"/>
  <c r="V13" i="24"/>
  <c r="R13" i="23"/>
  <c r="CR19" i="84"/>
  <c r="CJ19" i="84"/>
  <c r="CA19" i="84"/>
  <c r="CQ19" i="84"/>
  <c r="CI19" i="84"/>
  <c r="CP19" i="84"/>
  <c r="CH19" i="84"/>
  <c r="CO19" i="84"/>
  <c r="CG19" i="84"/>
  <c r="CN19" i="84"/>
  <c r="CF19" i="84"/>
  <c r="CM19" i="84"/>
  <c r="CE19" i="84"/>
  <c r="CT19" i="84"/>
  <c r="CL19" i="84"/>
  <c r="CD19" i="84"/>
  <c r="AW19" i="84"/>
  <c r="AO19" i="84"/>
  <c r="AV19" i="84"/>
  <c r="AN19" i="84"/>
  <c r="CC19" i="84"/>
  <c r="BC19" i="84"/>
  <c r="AU19" i="84"/>
  <c r="AM19" i="84"/>
  <c r="CS19" i="84"/>
  <c r="BB19" i="84"/>
  <c r="AT19" i="84"/>
  <c r="AL19" i="84"/>
  <c r="CK19" i="84"/>
  <c r="BA19" i="84"/>
  <c r="AS19" i="84"/>
  <c r="AJ19" i="84"/>
  <c r="AY19" i="84"/>
  <c r="AQ19" i="84"/>
  <c r="AX19" i="84"/>
  <c r="AZ19" i="84"/>
  <c r="AR19" i="84"/>
  <c r="AP19" i="84"/>
  <c r="L12" i="24"/>
  <c r="J12" i="23"/>
  <c r="CT19" i="83"/>
  <c r="CL19" i="83"/>
  <c r="CD19" i="83"/>
  <c r="CS19" i="83"/>
  <c r="CK19" i="83"/>
  <c r="CC19" i="83"/>
  <c r="CR19" i="83"/>
  <c r="CJ19" i="83"/>
  <c r="CQ19" i="83"/>
  <c r="CI19" i="83"/>
  <c r="CA19" i="83"/>
  <c r="CP19" i="83"/>
  <c r="CH19" i="83"/>
  <c r="CO19" i="83"/>
  <c r="CN19" i="83"/>
  <c r="BC19" i="83"/>
  <c r="CM19" i="83"/>
  <c r="BB19" i="83"/>
  <c r="AT19" i="83"/>
  <c r="CG19" i="83"/>
  <c r="BA19" i="83"/>
  <c r="AS19" i="83"/>
  <c r="CF19" i="83"/>
  <c r="AZ19" i="83"/>
  <c r="AR19" i="83"/>
  <c r="AJ19" i="83"/>
  <c r="CE19" i="83"/>
  <c r="AY19" i="83"/>
  <c r="AQ19" i="83"/>
  <c r="AX19" i="83"/>
  <c r="AP19" i="83"/>
  <c r="AW19" i="83"/>
  <c r="AL19" i="83"/>
  <c r="AM19" i="83"/>
  <c r="AV19" i="83"/>
  <c r="AU19" i="83"/>
  <c r="AO19" i="83"/>
  <c r="AN19" i="83"/>
  <c r="F12" i="23"/>
  <c r="G12" i="24"/>
  <c r="Y12" i="25"/>
  <c r="AR12" i="23"/>
  <c r="CR20" i="92"/>
  <c r="CJ20" i="92"/>
  <c r="CL20" i="92"/>
  <c r="CA20" i="92"/>
  <c r="CT20" i="92"/>
  <c r="CK20" i="92"/>
  <c r="CS20" i="92"/>
  <c r="CI20" i="92"/>
  <c r="CE20" i="92"/>
  <c r="CQ20" i="92"/>
  <c r="CD20" i="92"/>
  <c r="CP20" i="92"/>
  <c r="CO20" i="92"/>
  <c r="CN20" i="92"/>
  <c r="CM20" i="92"/>
  <c r="CH20" i="92"/>
  <c r="CF20" i="92"/>
  <c r="BC20" i="92"/>
  <c r="AU20" i="92"/>
  <c r="AL20" i="92"/>
  <c r="AY20" i="92"/>
  <c r="AO20" i="92"/>
  <c r="AX20" i="92"/>
  <c r="AN20" i="92"/>
  <c r="AW20" i="92"/>
  <c r="AM20" i="92"/>
  <c r="AV20" i="92"/>
  <c r="AJ20" i="92"/>
  <c r="AT20" i="92"/>
  <c r="BB20" i="92"/>
  <c r="BA20" i="92"/>
  <c r="AZ20" i="92"/>
  <c r="AS20" i="92"/>
  <c r="AR20" i="92"/>
  <c r="AQ20" i="92"/>
  <c r="CG20" i="92"/>
  <c r="AP20" i="92"/>
  <c r="V13" i="25"/>
  <c r="AP13" i="23"/>
  <c r="CO20" i="90"/>
  <c r="CF20" i="90"/>
  <c r="CP20" i="90"/>
  <c r="CT20" i="90"/>
  <c r="CJ20" i="90"/>
  <c r="CS20" i="90"/>
  <c r="CH20" i="90"/>
  <c r="CR20" i="90"/>
  <c r="CG20" i="90"/>
  <c r="CQ20" i="90"/>
  <c r="CC20" i="90"/>
  <c r="CN20" i="90"/>
  <c r="CB20" i="90"/>
  <c r="CM20" i="90"/>
  <c r="CA20" i="90"/>
  <c r="CL20" i="90"/>
  <c r="CK20" i="90"/>
  <c r="BC20" i="90"/>
  <c r="AU20" i="90"/>
  <c r="AK20" i="90"/>
  <c r="BB20" i="90"/>
  <c r="AT20" i="90"/>
  <c r="AJ20" i="90"/>
  <c r="AQ20" i="90"/>
  <c r="AZ20" i="90"/>
  <c r="AO20" i="90"/>
  <c r="AY20" i="90"/>
  <c r="AN20" i="90"/>
  <c r="AX20" i="90"/>
  <c r="AL20" i="90"/>
  <c r="AW20" i="90"/>
  <c r="AV20" i="90"/>
  <c r="BA20" i="90"/>
  <c r="AS20" i="90"/>
  <c r="AP20" i="90"/>
  <c r="CD20" i="90"/>
  <c r="AR20" i="90"/>
  <c r="CI20" i="90"/>
  <c r="AM20" i="90"/>
  <c r="CM19" i="88"/>
  <c r="CE19" i="88"/>
  <c r="CN19" i="88"/>
  <c r="CD19" i="88"/>
  <c r="CL19" i="88"/>
  <c r="CC19" i="88"/>
  <c r="CT19" i="88"/>
  <c r="CK19" i="88"/>
  <c r="CB19" i="88"/>
  <c r="CS19" i="88"/>
  <c r="CJ19" i="88"/>
  <c r="CP19" i="88"/>
  <c r="CG19" i="88"/>
  <c r="CI19" i="88"/>
  <c r="CH19" i="88"/>
  <c r="CF19" i="88"/>
  <c r="CR19" i="88"/>
  <c r="CQ19" i="88"/>
  <c r="CO19" i="88"/>
  <c r="AV19" i="88"/>
  <c r="AN19" i="88"/>
  <c r="BA19" i="88"/>
  <c r="AS19" i="88"/>
  <c r="AK19" i="88"/>
  <c r="AT19" i="88"/>
  <c r="BC19" i="88"/>
  <c r="AR19" i="88"/>
  <c r="BB19" i="88"/>
  <c r="AQ19" i="88"/>
  <c r="AZ19" i="88"/>
  <c r="AP19" i="88"/>
  <c r="AY19" i="88"/>
  <c r="AO19" i="88"/>
  <c r="AM19" i="88"/>
  <c r="AL19" i="88"/>
  <c r="AJ19" i="88"/>
  <c r="AX19" i="88"/>
  <c r="AW19" i="88"/>
  <c r="AU19" i="88"/>
  <c r="AF11" i="23"/>
  <c r="J11" i="25"/>
  <c r="CS20" i="91"/>
  <c r="CK20" i="91"/>
  <c r="CC20" i="91"/>
  <c r="CN20" i="91"/>
  <c r="CE20" i="91"/>
  <c r="CM20" i="91"/>
  <c r="CD20" i="91"/>
  <c r="CT20" i="91"/>
  <c r="CH20" i="91"/>
  <c r="CR20" i="91"/>
  <c r="CG20" i="91"/>
  <c r="CQ20" i="91"/>
  <c r="CF20" i="91"/>
  <c r="CP20" i="91"/>
  <c r="CB20" i="91"/>
  <c r="CO20" i="91"/>
  <c r="CA20" i="91"/>
  <c r="CL20" i="91"/>
  <c r="CJ20" i="91"/>
  <c r="CI20" i="91"/>
  <c r="BB20" i="91"/>
  <c r="AT20" i="91"/>
  <c r="AL20" i="91"/>
  <c r="BC20" i="91"/>
  <c r="AS20" i="91"/>
  <c r="AJ20" i="91"/>
  <c r="BA20" i="91"/>
  <c r="AR20" i="91"/>
  <c r="AZ20" i="91"/>
  <c r="AQ20" i="91"/>
  <c r="AY20" i="91"/>
  <c r="AP20" i="91"/>
  <c r="AX20" i="91"/>
  <c r="AO20" i="91"/>
  <c r="AW20" i="91"/>
  <c r="AN20" i="91"/>
  <c r="AV20" i="91"/>
  <c r="AM20" i="91"/>
  <c r="AU20" i="91"/>
  <c r="AK20" i="91"/>
  <c r="Q13" i="25"/>
  <c r="AL13" i="23"/>
  <c r="T12" i="25"/>
  <c r="AN12" i="23"/>
  <c r="CN19" i="89"/>
  <c r="CF19" i="89"/>
  <c r="CR19" i="89"/>
  <c r="CI19" i="89"/>
  <c r="CQ19" i="89"/>
  <c r="CH19" i="89"/>
  <c r="CP19" i="89"/>
  <c r="CG19" i="89"/>
  <c r="CO19" i="89"/>
  <c r="CE19" i="89"/>
  <c r="CD19" i="89"/>
  <c r="CC19" i="89"/>
  <c r="CT19" i="89"/>
  <c r="CB19" i="89"/>
  <c r="CS19" i="89"/>
  <c r="CK19" i="89"/>
  <c r="CM19" i="89"/>
  <c r="CL19" i="89"/>
  <c r="CJ19" i="89"/>
  <c r="AZ19" i="89"/>
  <c r="AR19" i="89"/>
  <c r="AJ19" i="89"/>
  <c r="AX19" i="89"/>
  <c r="AP19" i="89"/>
  <c r="AW19" i="89"/>
  <c r="AO19" i="89"/>
  <c r="AV19" i="89"/>
  <c r="AN19" i="89"/>
  <c r="BC19" i="89"/>
  <c r="AU19" i="89"/>
  <c r="AM19" i="89"/>
  <c r="AQ19" i="89"/>
  <c r="AL19" i="89"/>
  <c r="AK19" i="89"/>
  <c r="BB19" i="89"/>
  <c r="BA19" i="89"/>
  <c r="AY19" i="89"/>
  <c r="AT19" i="89"/>
  <c r="AS19" i="89"/>
  <c r="AD12" i="23"/>
  <c r="G12" i="25"/>
  <c r="CT20" i="87"/>
  <c r="CL20" i="87"/>
  <c r="CC20" i="87"/>
  <c r="CS20" i="87"/>
  <c r="CK20" i="87"/>
  <c r="CB20" i="87"/>
  <c r="CR20" i="87"/>
  <c r="CJ20" i="87"/>
  <c r="CA20" i="87"/>
  <c r="CQ20" i="87"/>
  <c r="CI20" i="87"/>
  <c r="CN20" i="87"/>
  <c r="CF20" i="87"/>
  <c r="CM20" i="87"/>
  <c r="CH20" i="87"/>
  <c r="CG20" i="87"/>
  <c r="CE20" i="87"/>
  <c r="CP20" i="87"/>
  <c r="CO20" i="87"/>
  <c r="AV20" i="87"/>
  <c r="AN20" i="87"/>
  <c r="BC20" i="87"/>
  <c r="AU20" i="87"/>
  <c r="AL20" i="87"/>
  <c r="BB20" i="87"/>
  <c r="AT20" i="87"/>
  <c r="AK20" i="87"/>
  <c r="BA20" i="87"/>
  <c r="AS20" i="87"/>
  <c r="AJ20" i="87"/>
  <c r="AZ20" i="87"/>
  <c r="AR20" i="87"/>
  <c r="AY20" i="87"/>
  <c r="AX20" i="87"/>
  <c r="AW20" i="87"/>
  <c r="AQ20" i="87"/>
  <c r="AP20" i="87"/>
  <c r="AO20" i="87"/>
  <c r="CD20" i="87"/>
  <c r="AM20" i="87"/>
  <c r="V13" i="23"/>
  <c r="AA13" i="24"/>
  <c r="AH13" i="23"/>
  <c r="L13" i="25"/>
  <c r="AG14" i="23"/>
  <c r="K14" i="25"/>
  <c r="AJ12" i="23"/>
  <c r="O12" i="25"/>
  <c r="Z12" i="23"/>
  <c r="B12" i="25"/>
  <c r="E11" i="25"/>
  <c r="AB11" i="23"/>
  <c r="A13" i="25"/>
  <c r="Y13" i="23"/>
  <c r="D20" i="92"/>
  <c r="A22" i="92"/>
  <c r="B21" i="92"/>
  <c r="D20" i="91"/>
  <c r="A22" i="91"/>
  <c r="B21" i="91"/>
  <c r="D20" i="90"/>
  <c r="A22" i="90"/>
  <c r="B21" i="90"/>
  <c r="BO18" i="89"/>
  <c r="D19" i="89"/>
  <c r="B20" i="89"/>
  <c r="A21" i="89"/>
  <c r="D19" i="88"/>
  <c r="A21" i="88"/>
  <c r="B20" i="88"/>
  <c r="D20" i="87"/>
  <c r="A22" i="87"/>
  <c r="B21" i="87"/>
  <c r="D20" i="86"/>
  <c r="A22" i="86"/>
  <c r="B21" i="86"/>
  <c r="B20" i="84"/>
  <c r="A21" i="84"/>
  <c r="D19" i="84"/>
  <c r="L12" i="23" s="1"/>
  <c r="O12" i="24" s="1"/>
  <c r="BO18" i="83"/>
  <c r="D19" i="83"/>
  <c r="H12" i="23" s="1"/>
  <c r="J12" i="24" s="1"/>
  <c r="B20" i="83"/>
  <c r="A21" i="83"/>
  <c r="BJ21" i="92" l="1"/>
  <c r="BK21" i="92"/>
  <c r="BD21" i="92"/>
  <c r="BL21" i="92"/>
  <c r="BE21" i="92"/>
  <c r="BM21" i="92"/>
  <c r="BF21" i="92"/>
  <c r="BG21" i="92"/>
  <c r="BH21" i="92"/>
  <c r="BI21" i="92"/>
  <c r="DA21" i="92"/>
  <c r="DB21" i="92"/>
  <c r="CU21" i="92"/>
  <c r="DC21" i="92"/>
  <c r="CV21" i="92"/>
  <c r="DD21" i="92"/>
  <c r="CW21" i="92"/>
  <c r="CX21" i="92"/>
  <c r="CY21" i="92"/>
  <c r="CZ21" i="92"/>
  <c r="BN19" i="93"/>
  <c r="BI20" i="93"/>
  <c r="CY20" i="93"/>
  <c r="BH20" i="93"/>
  <c r="CZ20" i="93"/>
  <c r="BG20" i="93"/>
  <c r="DA20" i="93"/>
  <c r="BF20" i="93"/>
  <c r="DB20" i="93"/>
  <c r="BM20" i="93"/>
  <c r="BE20" i="93"/>
  <c r="DC20" i="93"/>
  <c r="BL20" i="93"/>
  <c r="BD20" i="93"/>
  <c r="CV20" i="93"/>
  <c r="DD20" i="93"/>
  <c r="BK20" i="93"/>
  <c r="CW20" i="93"/>
  <c r="BJ20" i="93"/>
  <c r="CX20" i="93"/>
  <c r="DE20" i="91"/>
  <c r="L20" i="91" s="1"/>
  <c r="X13" i="23"/>
  <c r="AD13" i="24" s="1"/>
  <c r="DE20" i="87"/>
  <c r="T13" i="23"/>
  <c r="Y13" i="24" s="1"/>
  <c r="P12" i="23"/>
  <c r="T12" i="24" s="1"/>
  <c r="CY20" i="84"/>
  <c r="CX20" i="84"/>
  <c r="CW20" i="84"/>
  <c r="DD20" i="84"/>
  <c r="CV20" i="84"/>
  <c r="DC20" i="84"/>
  <c r="CU20" i="84"/>
  <c r="DB20" i="84"/>
  <c r="DA20" i="84"/>
  <c r="CZ20" i="84"/>
  <c r="BN20" i="91"/>
  <c r="K20" i="91" s="1"/>
  <c r="BN20" i="87"/>
  <c r="K20" i="87" s="1"/>
  <c r="BN19" i="88"/>
  <c r="K19" i="88" s="1"/>
  <c r="BF20" i="88"/>
  <c r="BM20" i="88"/>
  <c r="BE20" i="88"/>
  <c r="BL20" i="88"/>
  <c r="BD20" i="88"/>
  <c r="BK20" i="88"/>
  <c r="BJ20" i="88"/>
  <c r="BI20" i="88"/>
  <c r="BH20" i="88"/>
  <c r="BG20" i="88"/>
  <c r="BN20" i="90"/>
  <c r="K20" i="90" s="1"/>
  <c r="BK21" i="90"/>
  <c r="BD21" i="90"/>
  <c r="BJ21" i="90"/>
  <c r="BF21" i="90"/>
  <c r="BI21" i="90"/>
  <c r="BM21" i="90"/>
  <c r="BH21" i="90"/>
  <c r="BG21" i="90"/>
  <c r="BE21" i="90"/>
  <c r="BL21" i="90"/>
  <c r="BF20" i="85"/>
  <c r="BM20" i="85"/>
  <c r="BE20" i="85"/>
  <c r="BL20" i="85"/>
  <c r="BD20" i="85"/>
  <c r="BK20" i="85"/>
  <c r="BJ20" i="85"/>
  <c r="BI20" i="85"/>
  <c r="BH20" i="85"/>
  <c r="BG20" i="85"/>
  <c r="BF21" i="91"/>
  <c r="BM21" i="91"/>
  <c r="BE21" i="91"/>
  <c r="BI21" i="91"/>
  <c r="BL21" i="91"/>
  <c r="BD21" i="91"/>
  <c r="BK21" i="91"/>
  <c r="BJ21" i="91"/>
  <c r="BH21" i="91"/>
  <c r="BG21" i="91"/>
  <c r="BN19" i="89"/>
  <c r="K19" i="89" s="1"/>
  <c r="BI20" i="89"/>
  <c r="BH20" i="89"/>
  <c r="BG20" i="89"/>
  <c r="BF20" i="89"/>
  <c r="BM20" i="89"/>
  <c r="BE20" i="89"/>
  <c r="BL20" i="89"/>
  <c r="BD20" i="89"/>
  <c r="BK20" i="89"/>
  <c r="BJ20" i="89"/>
  <c r="BF21" i="87"/>
  <c r="BM21" i="87"/>
  <c r="BE21" i="87"/>
  <c r="BL21" i="87"/>
  <c r="BD21" i="87"/>
  <c r="BK21" i="87"/>
  <c r="BJ21" i="87"/>
  <c r="BI21" i="87"/>
  <c r="BH21" i="87"/>
  <c r="BG21" i="87"/>
  <c r="BF21" i="86"/>
  <c r="BM21" i="86"/>
  <c r="BE21" i="86"/>
  <c r="BL21" i="86"/>
  <c r="BD21" i="86"/>
  <c r="BK21" i="86"/>
  <c r="BJ21" i="86"/>
  <c r="BI21" i="86"/>
  <c r="BH21" i="86"/>
  <c r="BG21" i="86"/>
  <c r="BI20" i="84"/>
  <c r="BJ20" i="84"/>
  <c r="BH20" i="84"/>
  <c r="BG20" i="84"/>
  <c r="BF20" i="84"/>
  <c r="BM20" i="84"/>
  <c r="BE20" i="84"/>
  <c r="BL20" i="84"/>
  <c r="BD20" i="84"/>
  <c r="BK20" i="84"/>
  <c r="BJ20" i="83"/>
  <c r="BK20" i="83"/>
  <c r="BI20" i="83"/>
  <c r="BD20" i="83"/>
  <c r="BL20" i="83"/>
  <c r="BE20" i="83"/>
  <c r="BM20" i="83"/>
  <c r="BF20" i="83"/>
  <c r="BG20" i="83"/>
  <c r="BH20" i="83"/>
  <c r="AD12" i="25"/>
  <c r="AV12" i="23"/>
  <c r="CI20" i="93"/>
  <c r="CT20" i="93"/>
  <c r="AS20" i="93"/>
  <c r="CQ20" i="93"/>
  <c r="CM20" i="93"/>
  <c r="BA20" i="93"/>
  <c r="BC20" i="93"/>
  <c r="AM20" i="93"/>
  <c r="D20" i="93"/>
  <c r="CO20" i="93"/>
  <c r="AZ20" i="93"/>
  <c r="AT13" i="23"/>
  <c r="CG20" i="93"/>
  <c r="CL20" i="93"/>
  <c r="AR20" i="93"/>
  <c r="AV20" i="93"/>
  <c r="AA13" i="25"/>
  <c r="CK20" i="93"/>
  <c r="AW20" i="93"/>
  <c r="CP20" i="93"/>
  <c r="AU20" i="93"/>
  <c r="AN20" i="93"/>
  <c r="CH20" i="93"/>
  <c r="CF20" i="93"/>
  <c r="CC20" i="93"/>
  <c r="AP20" i="93"/>
  <c r="AT20" i="93"/>
  <c r="AK20" i="93"/>
  <c r="CA20" i="93"/>
  <c r="CD20" i="93"/>
  <c r="CS20" i="93"/>
  <c r="CN20" i="93"/>
  <c r="AY20" i="93"/>
  <c r="AX20" i="93"/>
  <c r="AL20" i="93"/>
  <c r="CB20" i="93"/>
  <c r="AQ20" i="93"/>
  <c r="CR20" i="93"/>
  <c r="AJ20" i="93"/>
  <c r="CJ20" i="93"/>
  <c r="AO20" i="93"/>
  <c r="BB20" i="93"/>
  <c r="Z14" i="25"/>
  <c r="AS14" i="23"/>
  <c r="B21" i="93"/>
  <c r="A22" i="93"/>
  <c r="AO15" i="23"/>
  <c r="U15" i="25"/>
  <c r="AK15" i="23"/>
  <c r="P15" i="25"/>
  <c r="F14" i="25"/>
  <c r="AC14" i="23"/>
  <c r="U15" i="23"/>
  <c r="Z15" i="24"/>
  <c r="Q15" i="23"/>
  <c r="U15" i="24"/>
  <c r="CD20" i="85"/>
  <c r="AP20" i="85"/>
  <c r="BC20" i="85"/>
  <c r="AQ20" i="85"/>
  <c r="AJ20" i="85"/>
  <c r="CS20" i="85"/>
  <c r="CO20" i="85"/>
  <c r="AU20" i="85"/>
  <c r="CG20" i="85"/>
  <c r="AS20" i="85"/>
  <c r="D20" i="85"/>
  <c r="CK20" i="85"/>
  <c r="AW20" i="85"/>
  <c r="AM20" i="85"/>
  <c r="AL20" i="85"/>
  <c r="AZ20" i="85"/>
  <c r="CC20" i="85"/>
  <c r="AO20" i="85"/>
  <c r="CH20" i="85"/>
  <c r="AY20" i="85"/>
  <c r="N13" i="23"/>
  <c r="CM20" i="85"/>
  <c r="CQ20" i="85"/>
  <c r="CN20" i="85"/>
  <c r="BB20" i="85"/>
  <c r="CF20" i="85"/>
  <c r="Q13" i="24"/>
  <c r="CE20" i="85"/>
  <c r="CI20" i="85"/>
  <c r="AV20" i="85"/>
  <c r="AT20" i="85"/>
  <c r="AK20" i="85"/>
  <c r="CT20" i="85"/>
  <c r="CP20" i="85"/>
  <c r="AN20" i="85"/>
  <c r="AR20" i="85"/>
  <c r="CB20" i="85"/>
  <c r="CL20" i="85"/>
  <c r="AX20" i="85"/>
  <c r="CJ20" i="85"/>
  <c r="CR20" i="85"/>
  <c r="BA20" i="85"/>
  <c r="P14" i="24"/>
  <c r="M14" i="23"/>
  <c r="B21" i="85"/>
  <c r="A22" i="85"/>
  <c r="I14" i="23"/>
  <c r="K14" i="24"/>
  <c r="F14" i="24"/>
  <c r="E14" i="23"/>
  <c r="CO21" i="86"/>
  <c r="CG21" i="86"/>
  <c r="CS21" i="86"/>
  <c r="CJ21" i="86"/>
  <c r="AZ21" i="86"/>
  <c r="AR21" i="86"/>
  <c r="CR21" i="86"/>
  <c r="CI21" i="86"/>
  <c r="CQ21" i="86"/>
  <c r="CH21" i="86"/>
  <c r="CP21" i="86"/>
  <c r="CC21" i="86"/>
  <c r="BC21" i="86"/>
  <c r="AT21" i="86"/>
  <c r="AJ21" i="86"/>
  <c r="CN21" i="86"/>
  <c r="CA21" i="86"/>
  <c r="BB21" i="86"/>
  <c r="AS21" i="86"/>
  <c r="CM21" i="86"/>
  <c r="BA21" i="86"/>
  <c r="AQ21" i="86"/>
  <c r="CL21" i="86"/>
  <c r="AY21" i="86"/>
  <c r="AP21" i="86"/>
  <c r="CK21" i="86"/>
  <c r="CF21" i="86"/>
  <c r="AU21" i="86"/>
  <c r="CD21" i="86"/>
  <c r="AX21" i="86"/>
  <c r="AW21" i="86"/>
  <c r="AO21" i="86"/>
  <c r="AN21" i="86"/>
  <c r="AV21" i="86"/>
  <c r="CT21" i="86"/>
  <c r="AM21" i="86"/>
  <c r="CE21" i="86"/>
  <c r="AL21" i="86"/>
  <c r="V14" i="24"/>
  <c r="R14" i="23"/>
  <c r="CO20" i="84"/>
  <c r="CG20" i="84"/>
  <c r="CN20" i="84"/>
  <c r="CF20" i="84"/>
  <c r="CM20" i="84"/>
  <c r="CT20" i="84"/>
  <c r="CL20" i="84"/>
  <c r="CD20" i="84"/>
  <c r="CS20" i="84"/>
  <c r="CK20" i="84"/>
  <c r="CB20" i="84"/>
  <c r="CR20" i="84"/>
  <c r="CJ20" i="84"/>
  <c r="CA20" i="84"/>
  <c r="CQ20" i="84"/>
  <c r="CI20" i="84"/>
  <c r="BB20" i="84"/>
  <c r="AT20" i="84"/>
  <c r="AK20" i="84"/>
  <c r="CP20" i="84"/>
  <c r="BA20" i="84"/>
  <c r="AS20" i="84"/>
  <c r="AJ20" i="84"/>
  <c r="CH20" i="84"/>
  <c r="AZ20" i="84"/>
  <c r="AR20" i="84"/>
  <c r="AY20" i="84"/>
  <c r="AQ20" i="84"/>
  <c r="AX20" i="84"/>
  <c r="AP20" i="84"/>
  <c r="BC20" i="84"/>
  <c r="AN20" i="84"/>
  <c r="AW20" i="84"/>
  <c r="AV20" i="84"/>
  <c r="AU20" i="84"/>
  <c r="AM20" i="84"/>
  <c r="AO20" i="84"/>
  <c r="AL20" i="84"/>
  <c r="J13" i="23"/>
  <c r="L13" i="24"/>
  <c r="CR20" i="83"/>
  <c r="CJ20" i="83"/>
  <c r="CQ20" i="83"/>
  <c r="CI20" i="83"/>
  <c r="CP20" i="83"/>
  <c r="CH20" i="83"/>
  <c r="CO20" i="83"/>
  <c r="CG20" i="83"/>
  <c r="CN20" i="83"/>
  <c r="CE20" i="83"/>
  <c r="CT20" i="83"/>
  <c r="BB20" i="83"/>
  <c r="AT20" i="83"/>
  <c r="AK20" i="83"/>
  <c r="CS20" i="83"/>
  <c r="BA20" i="83"/>
  <c r="AS20" i="83"/>
  <c r="CM20" i="83"/>
  <c r="AZ20" i="83"/>
  <c r="AR20" i="83"/>
  <c r="CL20" i="83"/>
  <c r="AY20" i="83"/>
  <c r="AQ20" i="83"/>
  <c r="CK20" i="83"/>
  <c r="AX20" i="83"/>
  <c r="AP20" i="83"/>
  <c r="CD20" i="83"/>
  <c r="AW20" i="83"/>
  <c r="AN20" i="83"/>
  <c r="AV20" i="83"/>
  <c r="AM20" i="83"/>
  <c r="CB20" i="83"/>
  <c r="BC20" i="83"/>
  <c r="AU20" i="83"/>
  <c r="AL20" i="83"/>
  <c r="CF20" i="83"/>
  <c r="AO20" i="83"/>
  <c r="G13" i="24"/>
  <c r="F13" i="23"/>
  <c r="CQ20" i="88"/>
  <c r="CI20" i="88"/>
  <c r="CA20" i="88"/>
  <c r="CL20" i="88"/>
  <c r="CC20" i="88"/>
  <c r="CT20" i="88"/>
  <c r="CK20" i="88"/>
  <c r="CS20" i="88"/>
  <c r="CJ20" i="88"/>
  <c r="CR20" i="88"/>
  <c r="CH20" i="88"/>
  <c r="CN20" i="88"/>
  <c r="CE20" i="88"/>
  <c r="CO20" i="88"/>
  <c r="CM20" i="88"/>
  <c r="CG20" i="88"/>
  <c r="CF20" i="88"/>
  <c r="CD20" i="88"/>
  <c r="CP20" i="88"/>
  <c r="AZ20" i="88"/>
  <c r="AR20" i="88"/>
  <c r="AJ20" i="88"/>
  <c r="AW20" i="88"/>
  <c r="AO20" i="88"/>
  <c r="AU20" i="88"/>
  <c r="AT20" i="88"/>
  <c r="BC20" i="88"/>
  <c r="AS20" i="88"/>
  <c r="BB20" i="88"/>
  <c r="AQ20" i="88"/>
  <c r="BA20" i="88"/>
  <c r="AP20" i="88"/>
  <c r="AX20" i="88"/>
  <c r="AV20" i="88"/>
  <c r="AN20" i="88"/>
  <c r="AM20" i="88"/>
  <c r="AL20" i="88"/>
  <c r="AY20" i="88"/>
  <c r="CT21" i="90"/>
  <c r="CL21" i="90"/>
  <c r="CC21" i="90"/>
  <c r="CO21" i="90"/>
  <c r="CF21" i="90"/>
  <c r="CK21" i="90"/>
  <c r="CJ21" i="90"/>
  <c r="CS21" i="90"/>
  <c r="CI21" i="90"/>
  <c r="CR21" i="90"/>
  <c r="CH21" i="90"/>
  <c r="CQ21" i="90"/>
  <c r="CG21" i="90"/>
  <c r="CP21" i="90"/>
  <c r="CD21" i="90"/>
  <c r="CN21" i="90"/>
  <c r="CB21" i="90"/>
  <c r="CM21" i="90"/>
  <c r="CA21" i="90"/>
  <c r="AV21" i="90"/>
  <c r="BA21" i="90"/>
  <c r="AR21" i="90"/>
  <c r="AZ21" i="90"/>
  <c r="AQ21" i="90"/>
  <c r="AU21" i="90"/>
  <c r="AJ21" i="90"/>
  <c r="AS21" i="90"/>
  <c r="BC21" i="90"/>
  <c r="AP21" i="90"/>
  <c r="BB21" i="90"/>
  <c r="AO21" i="90"/>
  <c r="AY21" i="90"/>
  <c r="AM21" i="90"/>
  <c r="AX21" i="90"/>
  <c r="AL21" i="90"/>
  <c r="AW21" i="90"/>
  <c r="AT21" i="90"/>
  <c r="AK21" i="90"/>
  <c r="AN21" i="90"/>
  <c r="Y13" i="25"/>
  <c r="AR13" i="23"/>
  <c r="CS20" i="89"/>
  <c r="CK20" i="89"/>
  <c r="CC20" i="89"/>
  <c r="CQ20" i="89"/>
  <c r="CH20" i="89"/>
  <c r="CP20" i="89"/>
  <c r="CG20" i="89"/>
  <c r="CO20" i="89"/>
  <c r="CF20" i="89"/>
  <c r="CN20" i="89"/>
  <c r="CE20" i="89"/>
  <c r="CD20" i="89"/>
  <c r="CT20" i="89"/>
  <c r="CR20" i="89"/>
  <c r="CJ20" i="89"/>
  <c r="CL20" i="89"/>
  <c r="CI20" i="89"/>
  <c r="CM20" i="89"/>
  <c r="AW20" i="89"/>
  <c r="AO20" i="89"/>
  <c r="BC20" i="89"/>
  <c r="AU20" i="89"/>
  <c r="AM20" i="89"/>
  <c r="BB20" i="89"/>
  <c r="AT20" i="89"/>
  <c r="AL20" i="89"/>
  <c r="BA20" i="89"/>
  <c r="AS20" i="89"/>
  <c r="AZ20" i="89"/>
  <c r="AR20" i="89"/>
  <c r="AQ20" i="89"/>
  <c r="AP20" i="89"/>
  <c r="AN20" i="89"/>
  <c r="AY20" i="89"/>
  <c r="AX20" i="89"/>
  <c r="AV20" i="89"/>
  <c r="G13" i="25"/>
  <c r="AD13" i="23"/>
  <c r="CO21" i="91"/>
  <c r="CG21" i="91"/>
  <c r="CL21" i="91"/>
  <c r="CC21" i="91"/>
  <c r="CT21" i="91"/>
  <c r="CK21" i="91"/>
  <c r="CB21" i="91"/>
  <c r="CS21" i="91"/>
  <c r="CM21" i="91"/>
  <c r="CJ21" i="91"/>
  <c r="CI21" i="91"/>
  <c r="CH21" i="91"/>
  <c r="CR21" i="91"/>
  <c r="CF21" i="91"/>
  <c r="CE21" i="91"/>
  <c r="CD21" i="91"/>
  <c r="CQ21" i="91"/>
  <c r="CP21" i="91"/>
  <c r="CN21" i="91"/>
  <c r="AX21" i="91"/>
  <c r="AP21" i="91"/>
  <c r="BA21" i="91"/>
  <c r="AR21" i="91"/>
  <c r="AZ21" i="91"/>
  <c r="AQ21" i="91"/>
  <c r="AY21" i="91"/>
  <c r="AO21" i="91"/>
  <c r="AW21" i="91"/>
  <c r="AN21" i="91"/>
  <c r="AV21" i="91"/>
  <c r="AM21" i="91"/>
  <c r="AU21" i="91"/>
  <c r="AL21" i="91"/>
  <c r="BC21" i="91"/>
  <c r="AT21" i="91"/>
  <c r="AK21" i="91"/>
  <c r="BB21" i="91"/>
  <c r="AS21" i="91"/>
  <c r="AJ21" i="91"/>
  <c r="Q14" i="25"/>
  <c r="AL14" i="23"/>
  <c r="CQ21" i="87"/>
  <c r="CI21" i="87"/>
  <c r="CP21" i="87"/>
  <c r="CH21" i="87"/>
  <c r="CO21" i="87"/>
  <c r="CG21" i="87"/>
  <c r="CN21" i="87"/>
  <c r="CF21" i="87"/>
  <c r="CS21" i="87"/>
  <c r="CK21" i="87"/>
  <c r="CB21" i="87"/>
  <c r="CM21" i="87"/>
  <c r="CL21" i="87"/>
  <c r="CJ21" i="87"/>
  <c r="CD21" i="87"/>
  <c r="CC21" i="87"/>
  <c r="CA21" i="87"/>
  <c r="CT21" i="87"/>
  <c r="CR21" i="87"/>
  <c r="BA21" i="87"/>
  <c r="AS21" i="87"/>
  <c r="AJ21" i="87"/>
  <c r="AZ21" i="87"/>
  <c r="AR21" i="87"/>
  <c r="AY21" i="87"/>
  <c r="AQ21" i="87"/>
  <c r="AX21" i="87"/>
  <c r="AP21" i="87"/>
  <c r="AW21" i="87"/>
  <c r="AO21" i="87"/>
  <c r="AK21" i="87"/>
  <c r="BC21" i="87"/>
  <c r="BB21" i="87"/>
  <c r="AV21" i="87"/>
  <c r="AU21" i="87"/>
  <c r="AT21" i="87"/>
  <c r="AM21" i="87"/>
  <c r="AL21" i="87"/>
  <c r="AN21" i="87"/>
  <c r="AA14" i="24"/>
  <c r="V14" i="23"/>
  <c r="AN13" i="23"/>
  <c r="T13" i="25"/>
  <c r="AF12" i="23"/>
  <c r="J12" i="25"/>
  <c r="CP21" i="92"/>
  <c r="CG21" i="92"/>
  <c r="CL21" i="92"/>
  <c r="CA21" i="92"/>
  <c r="CT21" i="92"/>
  <c r="CK21" i="92"/>
  <c r="CS21" i="92"/>
  <c r="CJ21" i="92"/>
  <c r="CQ21" i="92"/>
  <c r="CB21" i="92"/>
  <c r="CO21" i="92"/>
  <c r="CN21" i="92"/>
  <c r="CM21" i="92"/>
  <c r="CR21" i="92"/>
  <c r="CI21" i="92"/>
  <c r="CF21" i="92"/>
  <c r="CE21" i="92"/>
  <c r="CD21" i="92"/>
  <c r="BA21" i="92"/>
  <c r="AS21" i="92"/>
  <c r="AY21" i="92"/>
  <c r="AO21" i="92"/>
  <c r="AX21" i="92"/>
  <c r="AN21" i="92"/>
  <c r="AW21" i="92"/>
  <c r="AM21" i="92"/>
  <c r="AV21" i="92"/>
  <c r="AK21" i="92"/>
  <c r="AU21" i="92"/>
  <c r="AJ21" i="92"/>
  <c r="BC21" i="92"/>
  <c r="BB21" i="92"/>
  <c r="AZ21" i="92"/>
  <c r="AT21" i="92"/>
  <c r="AR21" i="92"/>
  <c r="AP21" i="92"/>
  <c r="CH21" i="92"/>
  <c r="AQ21" i="92"/>
  <c r="AL21" i="92"/>
  <c r="AP14" i="23"/>
  <c r="V14" i="25"/>
  <c r="AH14" i="23"/>
  <c r="L14" i="25"/>
  <c r="K15" i="25"/>
  <c r="AG15" i="23"/>
  <c r="AJ13" i="23"/>
  <c r="O13" i="25"/>
  <c r="B13" i="25"/>
  <c r="Z13" i="23"/>
  <c r="Y14" i="23"/>
  <c r="A14" i="25"/>
  <c r="AB12" i="23"/>
  <c r="E12" i="25"/>
  <c r="D21" i="92"/>
  <c r="A23" i="92"/>
  <c r="B22" i="92"/>
  <c r="D21" i="91"/>
  <c r="A23" i="91"/>
  <c r="B22" i="91"/>
  <c r="BO20" i="91"/>
  <c r="D21" i="90"/>
  <c r="A23" i="90"/>
  <c r="B22" i="90"/>
  <c r="BO19" i="89"/>
  <c r="B21" i="89"/>
  <c r="A22" i="89"/>
  <c r="D20" i="89"/>
  <c r="A22" i="88"/>
  <c r="B21" i="88"/>
  <c r="D20" i="88"/>
  <c r="BO19" i="88"/>
  <c r="D21" i="87"/>
  <c r="A23" i="87"/>
  <c r="B22" i="87"/>
  <c r="D21" i="86"/>
  <c r="B22" i="86"/>
  <c r="A23" i="86"/>
  <c r="A22" i="84"/>
  <c r="B21" i="84"/>
  <c r="D20" i="84"/>
  <c r="L13" i="23" s="1"/>
  <c r="O13" i="24" s="1"/>
  <c r="A22" i="83"/>
  <c r="B21" i="83"/>
  <c r="D20" i="83"/>
  <c r="H13" i="23" s="1"/>
  <c r="J13" i="24" s="1"/>
  <c r="BH22" i="92" l="1"/>
  <c r="BI22" i="92"/>
  <c r="BJ22" i="92"/>
  <c r="BK22" i="92"/>
  <c r="BD22" i="92"/>
  <c r="BL22" i="92"/>
  <c r="BE22" i="92"/>
  <c r="BM22" i="92"/>
  <c r="BF22" i="92"/>
  <c r="CY22" i="92"/>
  <c r="BG22" i="92"/>
  <c r="CZ22" i="92"/>
  <c r="DA22" i="92"/>
  <c r="DB22" i="92"/>
  <c r="CU22" i="92"/>
  <c r="DC22" i="92"/>
  <c r="CV22" i="92"/>
  <c r="DD22" i="92"/>
  <c r="CW22" i="92"/>
  <c r="CX22" i="92"/>
  <c r="BN20" i="93"/>
  <c r="BG21" i="93"/>
  <c r="CW21" i="93"/>
  <c r="BF21" i="93"/>
  <c r="CX21" i="93"/>
  <c r="BM21" i="93"/>
  <c r="BE21" i="93"/>
  <c r="CY21" i="93"/>
  <c r="BL21" i="93"/>
  <c r="BD21" i="93"/>
  <c r="CZ21" i="93"/>
  <c r="BK21" i="93"/>
  <c r="DA21" i="93"/>
  <c r="BJ21" i="93"/>
  <c r="DB21" i="93"/>
  <c r="BI21" i="93"/>
  <c r="DC21" i="93"/>
  <c r="BH21" i="93"/>
  <c r="CV21" i="93"/>
  <c r="DD21" i="93"/>
  <c r="X14" i="23"/>
  <c r="AD14" i="24" s="1"/>
  <c r="T14" i="23"/>
  <c r="Y14" i="24" s="1"/>
  <c r="P13" i="23"/>
  <c r="T13" i="24" s="1"/>
  <c r="DD21" i="84"/>
  <c r="CV21" i="84"/>
  <c r="DC21" i="84"/>
  <c r="CU21" i="84"/>
  <c r="DB21" i="84"/>
  <c r="DA21" i="84"/>
  <c r="CZ21" i="84"/>
  <c r="CY21" i="84"/>
  <c r="CX21" i="84"/>
  <c r="CW21" i="84"/>
  <c r="BN20" i="84"/>
  <c r="BK21" i="88"/>
  <c r="BJ21" i="88"/>
  <c r="BI21" i="88"/>
  <c r="BH21" i="88"/>
  <c r="BG21" i="88"/>
  <c r="BF21" i="88"/>
  <c r="BM21" i="88"/>
  <c r="BE21" i="88"/>
  <c r="BL21" i="88"/>
  <c r="BD21" i="88"/>
  <c r="BN21" i="92"/>
  <c r="K21" i="92" s="1"/>
  <c r="BH22" i="90"/>
  <c r="BI22" i="90"/>
  <c r="BG22" i="90"/>
  <c r="BK22" i="90"/>
  <c r="BF22" i="90"/>
  <c r="BJ22" i="90"/>
  <c r="BM22" i="90"/>
  <c r="BE22" i="90"/>
  <c r="BL22" i="90"/>
  <c r="BD22" i="90"/>
  <c r="BN20" i="85"/>
  <c r="K20" i="85" s="1"/>
  <c r="BK21" i="85"/>
  <c r="BJ21" i="85"/>
  <c r="BI21" i="85"/>
  <c r="BH21" i="85"/>
  <c r="BG21" i="85"/>
  <c r="BF21" i="85"/>
  <c r="BM21" i="85"/>
  <c r="BE21" i="85"/>
  <c r="BL21" i="85"/>
  <c r="BD21" i="85"/>
  <c r="BK22" i="91"/>
  <c r="BJ22" i="91"/>
  <c r="BF22" i="91"/>
  <c r="BI22" i="91"/>
  <c r="BG22" i="91"/>
  <c r="BH22" i="91"/>
  <c r="BE22" i="91"/>
  <c r="BM22" i="91"/>
  <c r="BL22" i="91"/>
  <c r="BD22" i="91"/>
  <c r="BN21" i="91"/>
  <c r="K21" i="91" s="1"/>
  <c r="BF21" i="89"/>
  <c r="BM21" i="89"/>
  <c r="BE21" i="89"/>
  <c r="BL21" i="89"/>
  <c r="BD21" i="89"/>
  <c r="BK21" i="89"/>
  <c r="BJ21" i="89"/>
  <c r="BI21" i="89"/>
  <c r="BH21" i="89"/>
  <c r="BG21" i="89"/>
  <c r="BK22" i="87"/>
  <c r="BJ22" i="87"/>
  <c r="BI22" i="87"/>
  <c r="BH22" i="87"/>
  <c r="BG22" i="87"/>
  <c r="BF22" i="87"/>
  <c r="BM22" i="87"/>
  <c r="BE22" i="87"/>
  <c r="BL22" i="87"/>
  <c r="BD22" i="87"/>
  <c r="BK22" i="86"/>
  <c r="BJ22" i="86"/>
  <c r="BI22" i="86"/>
  <c r="BH22" i="86"/>
  <c r="BG22" i="86"/>
  <c r="BF22" i="86"/>
  <c r="BM22" i="86"/>
  <c r="BE22" i="86"/>
  <c r="BL22" i="86"/>
  <c r="BD22" i="86"/>
  <c r="BG21" i="84"/>
  <c r="BF21" i="84"/>
  <c r="BM21" i="84"/>
  <c r="BE21" i="84"/>
  <c r="BH21" i="84"/>
  <c r="BL21" i="84"/>
  <c r="BD21" i="84"/>
  <c r="BK21" i="84"/>
  <c r="BJ21" i="84"/>
  <c r="BI21" i="84"/>
  <c r="BH21" i="83"/>
  <c r="BF21" i="83"/>
  <c r="BI21" i="83"/>
  <c r="BJ21" i="83"/>
  <c r="BK21" i="83"/>
  <c r="BD21" i="83"/>
  <c r="BL21" i="83"/>
  <c r="BE21" i="83"/>
  <c r="BM21" i="83"/>
  <c r="BG21" i="83"/>
  <c r="AS15" i="23"/>
  <c r="Z15" i="25"/>
  <c r="B22" i="93"/>
  <c r="A23" i="93"/>
  <c r="CI21" i="93"/>
  <c r="CC21" i="93"/>
  <c r="AV21" i="93"/>
  <c r="AX21" i="93"/>
  <c r="AS21" i="93"/>
  <c r="D21" i="93"/>
  <c r="CQ21" i="93"/>
  <c r="CJ21" i="93"/>
  <c r="AM21" i="93"/>
  <c r="AO21" i="93"/>
  <c r="AK21" i="93"/>
  <c r="CH21" i="93"/>
  <c r="CB21" i="93"/>
  <c r="BA21" i="93"/>
  <c r="AW21" i="93"/>
  <c r="AJ21" i="93"/>
  <c r="CP21" i="93"/>
  <c r="CA21" i="93"/>
  <c r="AR21" i="93"/>
  <c r="AL21" i="93"/>
  <c r="AN21" i="93"/>
  <c r="AA14" i="25"/>
  <c r="CG21" i="93"/>
  <c r="CT21" i="93"/>
  <c r="AZ21" i="93"/>
  <c r="BC21" i="93"/>
  <c r="AT14" i="23"/>
  <c r="CM21" i="93"/>
  <c r="CO21" i="93"/>
  <c r="CS21" i="93"/>
  <c r="AQ21" i="93"/>
  <c r="BB21" i="93"/>
  <c r="CD21" i="93"/>
  <c r="CF21" i="93"/>
  <c r="CL21" i="93"/>
  <c r="AY21" i="93"/>
  <c r="AU21" i="93"/>
  <c r="CR21" i="93"/>
  <c r="CN21" i="93"/>
  <c r="CK21" i="93"/>
  <c r="AP21" i="93"/>
  <c r="AT21" i="93"/>
  <c r="AV13" i="23"/>
  <c r="AD13" i="25"/>
  <c r="AO16" i="23"/>
  <c r="U16" i="25"/>
  <c r="P16" i="25"/>
  <c r="AK16" i="23"/>
  <c r="AC15" i="23"/>
  <c r="F15" i="25"/>
  <c r="Z16" i="24"/>
  <c r="U16" i="23"/>
  <c r="Q16" i="23"/>
  <c r="U16" i="24"/>
  <c r="M15" i="23"/>
  <c r="P15" i="24"/>
  <c r="B22" i="85"/>
  <c r="A23" i="85"/>
  <c r="CM21" i="85"/>
  <c r="AS21" i="85"/>
  <c r="CT21" i="85"/>
  <c r="AN21" i="85"/>
  <c r="N14" i="23"/>
  <c r="CQ21" i="85"/>
  <c r="CE21" i="85"/>
  <c r="CJ21" i="85"/>
  <c r="CD21" i="85"/>
  <c r="CN21" i="85"/>
  <c r="AM21" i="85"/>
  <c r="CI21" i="85"/>
  <c r="CL21" i="85"/>
  <c r="AZ21" i="85"/>
  <c r="AX21" i="85"/>
  <c r="CA21" i="85"/>
  <c r="BB21" i="85"/>
  <c r="AR21" i="85"/>
  <c r="AP21" i="85"/>
  <c r="CS21" i="85"/>
  <c r="CP21" i="85"/>
  <c r="AT21" i="85"/>
  <c r="AJ21" i="85"/>
  <c r="AU21" i="85"/>
  <c r="CR21" i="85"/>
  <c r="CH21" i="85"/>
  <c r="AL21" i="85"/>
  <c r="CF21" i="85"/>
  <c r="AW21" i="85"/>
  <c r="BC21" i="85"/>
  <c r="CO21" i="85"/>
  <c r="CK21" i="85"/>
  <c r="AY21" i="85"/>
  <c r="CC21" i="85"/>
  <c r="AV21" i="85"/>
  <c r="CG21" i="85"/>
  <c r="BA21" i="85"/>
  <c r="AQ21" i="85"/>
  <c r="AO21" i="85"/>
  <c r="Q14" i="24"/>
  <c r="D21" i="85"/>
  <c r="BO20" i="85"/>
  <c r="K15" i="24"/>
  <c r="I15" i="23"/>
  <c r="F15" i="24"/>
  <c r="E15" i="23"/>
  <c r="CT22" i="86"/>
  <c r="CL22" i="86"/>
  <c r="CD22" i="86"/>
  <c r="CR22" i="86"/>
  <c r="CI22" i="86"/>
  <c r="AW22" i="86"/>
  <c r="AO22" i="86"/>
  <c r="CQ22" i="86"/>
  <c r="CH22" i="86"/>
  <c r="CP22" i="86"/>
  <c r="CG22" i="86"/>
  <c r="CM22" i="86"/>
  <c r="BB22" i="86"/>
  <c r="AS22" i="86"/>
  <c r="CK22" i="86"/>
  <c r="BA22" i="86"/>
  <c r="AR22" i="86"/>
  <c r="CJ22" i="86"/>
  <c r="AZ22" i="86"/>
  <c r="AQ22" i="86"/>
  <c r="CF22" i="86"/>
  <c r="AY22" i="86"/>
  <c r="AP22" i="86"/>
  <c r="CS22" i="86"/>
  <c r="CB22" i="86"/>
  <c r="CO22" i="86"/>
  <c r="AT22" i="86"/>
  <c r="CN22" i="86"/>
  <c r="AN22" i="86"/>
  <c r="AX22" i="86"/>
  <c r="AV22" i="86"/>
  <c r="CA22" i="86"/>
  <c r="AM22" i="86"/>
  <c r="AK22" i="86"/>
  <c r="AU22" i="86"/>
  <c r="BC22" i="86"/>
  <c r="AJ22" i="86"/>
  <c r="AL22" i="86"/>
  <c r="V15" i="24"/>
  <c r="R15" i="23"/>
  <c r="CT21" i="84"/>
  <c r="CL21" i="84"/>
  <c r="CC21" i="84"/>
  <c r="CS21" i="84"/>
  <c r="CK21" i="84"/>
  <c r="CB21" i="84"/>
  <c r="CR21" i="84"/>
  <c r="CJ21" i="84"/>
  <c r="CA21" i="84"/>
  <c r="CQ21" i="84"/>
  <c r="CI21" i="84"/>
  <c r="CP21" i="84"/>
  <c r="CH21" i="84"/>
  <c r="CO21" i="84"/>
  <c r="CG21" i="84"/>
  <c r="CN21" i="84"/>
  <c r="CF21" i="84"/>
  <c r="CE21" i="84"/>
  <c r="AY21" i="84"/>
  <c r="AQ21" i="84"/>
  <c r="AX21" i="84"/>
  <c r="AP21" i="84"/>
  <c r="AW21" i="84"/>
  <c r="AO21" i="84"/>
  <c r="AV21" i="84"/>
  <c r="AN21" i="84"/>
  <c r="BC21" i="84"/>
  <c r="AU21" i="84"/>
  <c r="AL21" i="84"/>
  <c r="BB21" i="84"/>
  <c r="AK21" i="84"/>
  <c r="AJ21" i="84"/>
  <c r="BA21" i="84"/>
  <c r="AR21" i="84"/>
  <c r="AZ21" i="84"/>
  <c r="AT21" i="84"/>
  <c r="CM21" i="84"/>
  <c r="AS21" i="84"/>
  <c r="AM21" i="84"/>
  <c r="CD21" i="84"/>
  <c r="J14" i="23"/>
  <c r="L14" i="24"/>
  <c r="CP21" i="83"/>
  <c r="CH21" i="83"/>
  <c r="CO21" i="83"/>
  <c r="CF21" i="83"/>
  <c r="CN21" i="83"/>
  <c r="CE21" i="83"/>
  <c r="CM21" i="83"/>
  <c r="CD21" i="83"/>
  <c r="CT21" i="83"/>
  <c r="CL21" i="83"/>
  <c r="CC21" i="83"/>
  <c r="AZ21" i="83"/>
  <c r="AR21" i="83"/>
  <c r="CS21" i="83"/>
  <c r="AY21" i="83"/>
  <c r="AQ21" i="83"/>
  <c r="CR21" i="83"/>
  <c r="AX21" i="83"/>
  <c r="AO21" i="83"/>
  <c r="CQ21" i="83"/>
  <c r="AW21" i="83"/>
  <c r="AN21" i="83"/>
  <c r="CK21" i="83"/>
  <c r="AV21" i="83"/>
  <c r="AM21" i="83"/>
  <c r="CJ21" i="83"/>
  <c r="BC21" i="83"/>
  <c r="AU21" i="83"/>
  <c r="AL21" i="83"/>
  <c r="CI21" i="83"/>
  <c r="BB21" i="83"/>
  <c r="AT21" i="83"/>
  <c r="AJ21" i="83"/>
  <c r="CA21" i="83"/>
  <c r="BA21" i="83"/>
  <c r="AS21" i="83"/>
  <c r="AP21" i="83"/>
  <c r="CG21" i="83"/>
  <c r="F14" i="23"/>
  <c r="G14" i="24"/>
  <c r="CM22" i="87"/>
  <c r="CE22" i="87"/>
  <c r="CT22" i="87"/>
  <c r="CL22" i="87"/>
  <c r="CD22" i="87"/>
  <c r="CS22" i="87"/>
  <c r="CK22" i="87"/>
  <c r="CC22" i="87"/>
  <c r="CR22" i="87"/>
  <c r="CJ22" i="87"/>
  <c r="CB22" i="87"/>
  <c r="CO22" i="87"/>
  <c r="CG22" i="87"/>
  <c r="CP22" i="87"/>
  <c r="CN22" i="87"/>
  <c r="CI22" i="87"/>
  <c r="CH22" i="87"/>
  <c r="CF22" i="87"/>
  <c r="CQ22" i="87"/>
  <c r="AW22" i="87"/>
  <c r="AO22" i="87"/>
  <c r="AV22" i="87"/>
  <c r="AN22" i="87"/>
  <c r="BC22" i="87"/>
  <c r="AU22" i="87"/>
  <c r="AM22" i="87"/>
  <c r="BB22" i="87"/>
  <c r="AT22" i="87"/>
  <c r="AL22" i="87"/>
  <c r="BA22" i="87"/>
  <c r="AS22" i="87"/>
  <c r="AK22" i="87"/>
  <c r="AJ22" i="87"/>
  <c r="AZ22" i="87"/>
  <c r="AY22" i="87"/>
  <c r="AX22" i="87"/>
  <c r="AR22" i="87"/>
  <c r="AP22" i="87"/>
  <c r="AQ22" i="87"/>
  <c r="V15" i="23"/>
  <c r="AA15" i="24"/>
  <c r="CN22" i="92"/>
  <c r="CL22" i="92"/>
  <c r="CA22" i="92"/>
  <c r="CT22" i="92"/>
  <c r="CK22" i="92"/>
  <c r="CS22" i="92"/>
  <c r="CJ22" i="92"/>
  <c r="CO22" i="92"/>
  <c r="CM22" i="92"/>
  <c r="CH22" i="92"/>
  <c r="CG22" i="92"/>
  <c r="CF22" i="92"/>
  <c r="CC22" i="92"/>
  <c r="CB22" i="92"/>
  <c r="CQ22" i="92"/>
  <c r="CP22" i="92"/>
  <c r="CR22" i="92"/>
  <c r="AY22" i="92"/>
  <c r="AP22" i="92"/>
  <c r="AZ22" i="92"/>
  <c r="AO22" i="92"/>
  <c r="AX22" i="92"/>
  <c r="AN22" i="92"/>
  <c r="AW22" i="92"/>
  <c r="AL22" i="92"/>
  <c r="AV22" i="92"/>
  <c r="AK22" i="92"/>
  <c r="AU22" i="92"/>
  <c r="AJ22" i="92"/>
  <c r="AS22" i="92"/>
  <c r="AQ22" i="92"/>
  <c r="BC22" i="92"/>
  <c r="BB22" i="92"/>
  <c r="BA22" i="92"/>
  <c r="AT22" i="92"/>
  <c r="CD22" i="92"/>
  <c r="AR22" i="92"/>
  <c r="CI22" i="92"/>
  <c r="AM22" i="92"/>
  <c r="V15" i="25"/>
  <c r="AP15" i="23"/>
  <c r="AF13" i="23"/>
  <c r="J13" i="25"/>
  <c r="Y14" i="25"/>
  <c r="AR14" i="23"/>
  <c r="CP21" i="89"/>
  <c r="CH21" i="89"/>
  <c r="CQ21" i="89"/>
  <c r="CG21" i="89"/>
  <c r="CO21" i="89"/>
  <c r="CF21" i="89"/>
  <c r="CN21" i="89"/>
  <c r="CE21" i="89"/>
  <c r="CM21" i="89"/>
  <c r="CD21" i="89"/>
  <c r="CT21" i="89"/>
  <c r="CA21" i="89"/>
  <c r="CS21" i="89"/>
  <c r="CR21" i="89"/>
  <c r="CJ21" i="89"/>
  <c r="CL21" i="89"/>
  <c r="CK21" i="89"/>
  <c r="CI21" i="89"/>
  <c r="BB21" i="89"/>
  <c r="AT21" i="89"/>
  <c r="AL21" i="89"/>
  <c r="AZ21" i="89"/>
  <c r="AR21" i="89"/>
  <c r="AY21" i="89"/>
  <c r="AQ21" i="89"/>
  <c r="AX21" i="89"/>
  <c r="AP21" i="89"/>
  <c r="AW21" i="89"/>
  <c r="AO21" i="89"/>
  <c r="AU21" i="89"/>
  <c r="AS21" i="89"/>
  <c r="AN21" i="89"/>
  <c r="AM21" i="89"/>
  <c r="AJ21" i="89"/>
  <c r="BC21" i="89"/>
  <c r="BA21" i="89"/>
  <c r="AV21" i="89"/>
  <c r="AD14" i="23"/>
  <c r="G14" i="25"/>
  <c r="CM22" i="91"/>
  <c r="CD22" i="91"/>
  <c r="CL22" i="91"/>
  <c r="CT22" i="91"/>
  <c r="CK22" i="91"/>
  <c r="CS22" i="91"/>
  <c r="CJ22" i="91"/>
  <c r="CR22" i="91"/>
  <c r="CI22" i="91"/>
  <c r="CH22" i="91"/>
  <c r="CG22" i="91"/>
  <c r="CE22" i="91"/>
  <c r="CC22" i="91"/>
  <c r="CQ22" i="91"/>
  <c r="CP22" i="91"/>
  <c r="CO22" i="91"/>
  <c r="CN22" i="91"/>
  <c r="AV22" i="91"/>
  <c r="AM22" i="91"/>
  <c r="BA22" i="91"/>
  <c r="AR22" i="91"/>
  <c r="AZ22" i="91"/>
  <c r="AQ22" i="91"/>
  <c r="AY22" i="91"/>
  <c r="AP22" i="91"/>
  <c r="AX22" i="91"/>
  <c r="AN22" i="91"/>
  <c r="AW22" i="91"/>
  <c r="AL22" i="91"/>
  <c r="AU22" i="91"/>
  <c r="BC22" i="91"/>
  <c r="AT22" i="91"/>
  <c r="BB22" i="91"/>
  <c r="AS22" i="91"/>
  <c r="CF22" i="91"/>
  <c r="AO22" i="91"/>
  <c r="Q15" i="25"/>
  <c r="AL15" i="23"/>
  <c r="CN21" i="88"/>
  <c r="CF21" i="88"/>
  <c r="CM21" i="88"/>
  <c r="CK21" i="88"/>
  <c r="CB21" i="88"/>
  <c r="CT21" i="88"/>
  <c r="CJ21" i="88"/>
  <c r="CS21" i="88"/>
  <c r="CI21" i="88"/>
  <c r="CR21" i="88"/>
  <c r="CH21" i="88"/>
  <c r="CO21" i="88"/>
  <c r="CD21" i="88"/>
  <c r="CQ21" i="88"/>
  <c r="CP21" i="88"/>
  <c r="CL21" i="88"/>
  <c r="CG21" i="88"/>
  <c r="CE21" i="88"/>
  <c r="AW21" i="88"/>
  <c r="AO21" i="88"/>
  <c r="BB21" i="88"/>
  <c r="AT21" i="88"/>
  <c r="AL21" i="88"/>
  <c r="AX21" i="88"/>
  <c r="AM21" i="88"/>
  <c r="AV21" i="88"/>
  <c r="AK21" i="88"/>
  <c r="AU21" i="88"/>
  <c r="AS21" i="88"/>
  <c r="BC21" i="88"/>
  <c r="AR21" i="88"/>
  <c r="BA21" i="88"/>
  <c r="AZ21" i="88"/>
  <c r="AY21" i="88"/>
  <c r="AQ21" i="88"/>
  <c r="AP21" i="88"/>
  <c r="AN21" i="88"/>
  <c r="CP22" i="90"/>
  <c r="CH22" i="90"/>
  <c r="CM22" i="90"/>
  <c r="CD22" i="90"/>
  <c r="CL22" i="90"/>
  <c r="CB22" i="90"/>
  <c r="CK22" i="90"/>
  <c r="CA22" i="90"/>
  <c r="CT22" i="90"/>
  <c r="CJ22" i="90"/>
  <c r="CS22" i="90"/>
  <c r="CI22" i="90"/>
  <c r="CR22" i="90"/>
  <c r="CG22" i="90"/>
  <c r="CQ22" i="90"/>
  <c r="CF22" i="90"/>
  <c r="CO22" i="90"/>
  <c r="CE22" i="90"/>
  <c r="CN22" i="90"/>
  <c r="CC22" i="90"/>
  <c r="AZ22" i="90"/>
  <c r="AR22" i="90"/>
  <c r="AJ22" i="90"/>
  <c r="AY22" i="90"/>
  <c r="AP22" i="90"/>
  <c r="AX22" i="90"/>
  <c r="AO22" i="90"/>
  <c r="BA22" i="90"/>
  <c r="AM22" i="90"/>
  <c r="AV22" i="90"/>
  <c r="AK22" i="90"/>
  <c r="AU22" i="90"/>
  <c r="AT22" i="90"/>
  <c r="AS22" i="90"/>
  <c r="BC22" i="90"/>
  <c r="AQ22" i="90"/>
  <c r="BB22" i="90"/>
  <c r="AW22" i="90"/>
  <c r="AN22" i="90"/>
  <c r="AL22" i="90"/>
  <c r="T14" i="25"/>
  <c r="AN14" i="23"/>
  <c r="AG16" i="23"/>
  <c r="K16" i="25"/>
  <c r="AH15" i="23"/>
  <c r="L15" i="25"/>
  <c r="O14" i="25"/>
  <c r="AJ14" i="23"/>
  <c r="E13" i="25"/>
  <c r="AB13" i="23"/>
  <c r="Z14" i="23"/>
  <c r="B14" i="25"/>
  <c r="A15" i="25"/>
  <c r="Y15" i="23"/>
  <c r="D22" i="92"/>
  <c r="A24" i="92"/>
  <c r="B23" i="92"/>
  <c r="D22" i="91"/>
  <c r="BO21" i="91"/>
  <c r="A24" i="91"/>
  <c r="B23" i="91"/>
  <c r="D22" i="90"/>
  <c r="B23" i="90"/>
  <c r="A24" i="90"/>
  <c r="B22" i="89"/>
  <c r="A23" i="89"/>
  <c r="D21" i="89"/>
  <c r="D21" i="88"/>
  <c r="A23" i="88"/>
  <c r="B22" i="88"/>
  <c r="D22" i="87"/>
  <c r="B23" i="87"/>
  <c r="A24" i="87"/>
  <c r="A24" i="86"/>
  <c r="B23" i="86"/>
  <c r="D22" i="86"/>
  <c r="D21" i="84"/>
  <c r="L14" i="23" s="1"/>
  <c r="O14" i="24" s="1"/>
  <c r="A23" i="84"/>
  <c r="B22" i="84"/>
  <c r="D21" i="83"/>
  <c r="H14" i="23" s="1"/>
  <c r="J14" i="24" s="1"/>
  <c r="B22" i="83"/>
  <c r="A23" i="83"/>
  <c r="BF23" i="92" l="1"/>
  <c r="BG23" i="92"/>
  <c r="BH23" i="92"/>
  <c r="BI23" i="92"/>
  <c r="BJ23" i="92"/>
  <c r="BK23" i="92"/>
  <c r="BD23" i="92"/>
  <c r="BL23" i="92"/>
  <c r="CW23" i="92"/>
  <c r="CX23" i="92"/>
  <c r="BE23" i="92"/>
  <c r="CY23" i="92"/>
  <c r="BM23" i="92"/>
  <c r="CZ23" i="92"/>
  <c r="DA23" i="92"/>
  <c r="DB23" i="92"/>
  <c r="CU23" i="92"/>
  <c r="DC23" i="92"/>
  <c r="CV23" i="92"/>
  <c r="DD23" i="92"/>
  <c r="BN21" i="93"/>
  <c r="BM22" i="93"/>
  <c r="BE22" i="93"/>
  <c r="DC22" i="93"/>
  <c r="BL22" i="93"/>
  <c r="BD22" i="93"/>
  <c r="CV22" i="93"/>
  <c r="DD22" i="93"/>
  <c r="BK22" i="93"/>
  <c r="CW22" i="93"/>
  <c r="BJ22" i="93"/>
  <c r="CX22" i="93"/>
  <c r="BI22" i="93"/>
  <c r="CY22" i="93"/>
  <c r="BH22" i="93"/>
  <c r="CZ22" i="93"/>
  <c r="BG22" i="93"/>
  <c r="DA22" i="93"/>
  <c r="DB22" i="93"/>
  <c r="BF22" i="93"/>
  <c r="X15" i="23"/>
  <c r="AD15" i="24" s="1"/>
  <c r="T15" i="23"/>
  <c r="Y15" i="24" s="1"/>
  <c r="P14" i="23"/>
  <c r="T14" i="24" s="1"/>
  <c r="DA22" i="84"/>
  <c r="CZ22" i="84"/>
  <c r="CY22" i="84"/>
  <c r="CX22" i="84"/>
  <c r="CW22" i="84"/>
  <c r="DD22" i="84"/>
  <c r="CV22" i="84"/>
  <c r="DC22" i="84"/>
  <c r="CU22" i="84"/>
  <c r="DB22" i="84"/>
  <c r="DE21" i="84"/>
  <c r="L21" i="84" s="1"/>
  <c r="BN22" i="90"/>
  <c r="K22" i="90" s="1"/>
  <c r="BN21" i="84"/>
  <c r="BH22" i="88"/>
  <c r="BG22" i="88"/>
  <c r="BF22" i="88"/>
  <c r="BM22" i="88"/>
  <c r="BE22" i="88"/>
  <c r="BL22" i="88"/>
  <c r="BD22" i="88"/>
  <c r="BK22" i="88"/>
  <c r="BJ22" i="88"/>
  <c r="BI22" i="88"/>
  <c r="BN22" i="92"/>
  <c r="K22" i="92" s="1"/>
  <c r="BM23" i="90"/>
  <c r="BE23" i="90"/>
  <c r="BL23" i="90"/>
  <c r="BD23" i="90"/>
  <c r="BK23" i="90"/>
  <c r="BH23" i="90"/>
  <c r="BJ23" i="90"/>
  <c r="BI23" i="90"/>
  <c r="BG23" i="90"/>
  <c r="BF23" i="90"/>
  <c r="BH22" i="85"/>
  <c r="BG22" i="85"/>
  <c r="BF22" i="85"/>
  <c r="BM22" i="85"/>
  <c r="BE22" i="85"/>
  <c r="BL22" i="85"/>
  <c r="BD22" i="85"/>
  <c r="BK22" i="85"/>
  <c r="BJ22" i="85"/>
  <c r="BI22" i="85"/>
  <c r="BH23" i="91"/>
  <c r="BG23" i="91"/>
  <c r="BD23" i="91"/>
  <c r="BF23" i="91"/>
  <c r="BL23" i="91"/>
  <c r="BM23" i="91"/>
  <c r="BE23" i="91"/>
  <c r="BK23" i="91"/>
  <c r="BJ23" i="91"/>
  <c r="BI23" i="91"/>
  <c r="BK22" i="89"/>
  <c r="BJ22" i="89"/>
  <c r="BI22" i="89"/>
  <c r="BH22" i="89"/>
  <c r="BG22" i="89"/>
  <c r="BF22" i="89"/>
  <c r="BM22" i="89"/>
  <c r="BE22" i="89"/>
  <c r="BL22" i="89"/>
  <c r="BD22" i="89"/>
  <c r="BN22" i="87"/>
  <c r="K22" i="87" s="1"/>
  <c r="BH23" i="87"/>
  <c r="BG23" i="87"/>
  <c r="BF23" i="87"/>
  <c r="BM23" i="87"/>
  <c r="BE23" i="87"/>
  <c r="BL23" i="87"/>
  <c r="BD23" i="87"/>
  <c r="BK23" i="87"/>
  <c r="BJ23" i="87"/>
  <c r="BI23" i="87"/>
  <c r="BH23" i="86"/>
  <c r="BG23" i="86"/>
  <c r="BF23" i="86"/>
  <c r="BM23" i="86"/>
  <c r="BE23" i="86"/>
  <c r="BL23" i="86"/>
  <c r="BD23" i="86"/>
  <c r="BK23" i="86"/>
  <c r="BJ23" i="86"/>
  <c r="BI23" i="86"/>
  <c r="BN22" i="86"/>
  <c r="K22" i="86" s="1"/>
  <c r="BM22" i="84"/>
  <c r="BE22" i="84"/>
  <c r="BL22" i="84"/>
  <c r="BD22" i="84"/>
  <c r="BK22" i="84"/>
  <c r="BJ22" i="84"/>
  <c r="BF22" i="84"/>
  <c r="BI22" i="84"/>
  <c r="BH22" i="84"/>
  <c r="BG22" i="84"/>
  <c r="BF22" i="83"/>
  <c r="BE22" i="83"/>
  <c r="BG22" i="83"/>
  <c r="BH22" i="83"/>
  <c r="BM22" i="83"/>
  <c r="BI22" i="83"/>
  <c r="BD22" i="83"/>
  <c r="BJ22" i="83"/>
  <c r="BK22" i="83"/>
  <c r="BL22" i="83"/>
  <c r="AS16" i="23"/>
  <c r="Z16" i="25"/>
  <c r="B23" i="93"/>
  <c r="A24" i="93"/>
  <c r="CF22" i="93"/>
  <c r="CJ22" i="93"/>
  <c r="AJ22" i="93"/>
  <c r="AM22" i="93"/>
  <c r="AS22" i="93"/>
  <c r="AQ22" i="93"/>
  <c r="CB22" i="93"/>
  <c r="AK22" i="93"/>
  <c r="CN22" i="93"/>
  <c r="AY22" i="93"/>
  <c r="AP22" i="93"/>
  <c r="CT22" i="93"/>
  <c r="CA22" i="93"/>
  <c r="CD22" i="93"/>
  <c r="CS22" i="93"/>
  <c r="AO22" i="93"/>
  <c r="BC22" i="93"/>
  <c r="CL22" i="93"/>
  <c r="CR22" i="93"/>
  <c r="BB22" i="93"/>
  <c r="AT15" i="23"/>
  <c r="CI22" i="93"/>
  <c r="CP22" i="93"/>
  <c r="AW22" i="93"/>
  <c r="AL22" i="93"/>
  <c r="AA15" i="25"/>
  <c r="CG22" i="93"/>
  <c r="CC22" i="93"/>
  <c r="AZ22" i="93"/>
  <c r="AN22" i="93"/>
  <c r="BA22" i="93"/>
  <c r="CH22" i="93"/>
  <c r="CE22" i="93"/>
  <c r="AX22" i="93"/>
  <c r="CO22" i="93"/>
  <c r="CK22" i="93"/>
  <c r="AR22" i="93"/>
  <c r="AV22" i="93"/>
  <c r="AT22" i="93"/>
  <c r="AU22" i="93"/>
  <c r="D22" i="93"/>
  <c r="CQ22" i="93"/>
  <c r="CM22" i="93"/>
  <c r="AV14" i="23"/>
  <c r="AD14" i="25"/>
  <c r="U17" i="25"/>
  <c r="AO17" i="23"/>
  <c r="P17" i="25"/>
  <c r="AK17" i="23"/>
  <c r="AC16" i="23"/>
  <c r="F16" i="25"/>
  <c r="U17" i="23"/>
  <c r="Z17" i="24"/>
  <c r="U17" i="24"/>
  <c r="Q17" i="23"/>
  <c r="P16" i="24"/>
  <c r="M16" i="23"/>
  <c r="A24" i="85"/>
  <c r="B23" i="85"/>
  <c r="CD22" i="85"/>
  <c r="AQ22" i="85"/>
  <c r="AN22" i="85"/>
  <c r="CO22" i="85"/>
  <c r="Q15" i="24"/>
  <c r="CR22" i="85"/>
  <c r="AM22" i="85"/>
  <c r="CS22" i="85"/>
  <c r="CH22" i="85"/>
  <c r="BC22" i="85"/>
  <c r="AR22" i="85"/>
  <c r="CN22" i="85"/>
  <c r="AX22" i="85"/>
  <c r="AU22" i="85"/>
  <c r="CK22" i="85"/>
  <c r="AP22" i="85"/>
  <c r="CF22" i="85"/>
  <c r="CJ22" i="85"/>
  <c r="CM22" i="85"/>
  <c r="CB22" i="85"/>
  <c r="CG22" i="85"/>
  <c r="AT22" i="85"/>
  <c r="BA22" i="85"/>
  <c r="CE22" i="85"/>
  <c r="CQ22" i="85"/>
  <c r="AW22" i="85"/>
  <c r="AS22" i="85"/>
  <c r="AK22" i="85"/>
  <c r="D22" i="85"/>
  <c r="AL22" i="85"/>
  <c r="CT22" i="85"/>
  <c r="CI22" i="85"/>
  <c r="AO22" i="85"/>
  <c r="AZ22" i="85"/>
  <c r="BB22" i="85"/>
  <c r="CL22" i="85"/>
  <c r="AY22" i="85"/>
  <c r="AV22" i="85"/>
  <c r="CP22" i="85"/>
  <c r="N15" i="23"/>
  <c r="I16" i="23"/>
  <c r="K16" i="24"/>
  <c r="F16" i="24"/>
  <c r="E16" i="23"/>
  <c r="CQ23" i="86"/>
  <c r="CI23" i="86"/>
  <c r="CR23" i="86"/>
  <c r="CH23" i="86"/>
  <c r="BB23" i="86"/>
  <c r="AT23" i="86"/>
  <c r="AK23" i="86"/>
  <c r="CP23" i="86"/>
  <c r="CG23" i="86"/>
  <c r="CO23" i="86"/>
  <c r="CF23" i="86"/>
  <c r="CJ23" i="86"/>
  <c r="BA23" i="86"/>
  <c r="AR23" i="86"/>
  <c r="CE23" i="86"/>
  <c r="AZ23" i="86"/>
  <c r="AQ23" i="86"/>
  <c r="CT23" i="86"/>
  <c r="CC23" i="86"/>
  <c r="AY23" i="86"/>
  <c r="AP23" i="86"/>
  <c r="CS23" i="86"/>
  <c r="CB23" i="86"/>
  <c r="AX23" i="86"/>
  <c r="AO23" i="86"/>
  <c r="CN23" i="86"/>
  <c r="CA23" i="86"/>
  <c r="CM23" i="86"/>
  <c r="AS23" i="86"/>
  <c r="AW23" i="86"/>
  <c r="AV23" i="86"/>
  <c r="AU23" i="86"/>
  <c r="AN23" i="86"/>
  <c r="AL23" i="86"/>
  <c r="AJ23" i="86"/>
  <c r="CL23" i="86"/>
  <c r="CK23" i="86"/>
  <c r="BC23" i="86"/>
  <c r="CD23" i="86"/>
  <c r="AM23" i="86"/>
  <c r="V16" i="24"/>
  <c r="R16" i="23"/>
  <c r="CQ22" i="84"/>
  <c r="CI22" i="84"/>
  <c r="CP22" i="84"/>
  <c r="CH22" i="84"/>
  <c r="CO22" i="84"/>
  <c r="CG22" i="84"/>
  <c r="CN22" i="84"/>
  <c r="CF22" i="84"/>
  <c r="CM22" i="84"/>
  <c r="CD22" i="84"/>
  <c r="CT22" i="84"/>
  <c r="CL22" i="84"/>
  <c r="CC22" i="84"/>
  <c r="CS22" i="84"/>
  <c r="CK22" i="84"/>
  <c r="CB22" i="84"/>
  <c r="AV22" i="84"/>
  <c r="AM22" i="84"/>
  <c r="BC22" i="84"/>
  <c r="AU22" i="84"/>
  <c r="AL22" i="84"/>
  <c r="BB22" i="84"/>
  <c r="AT22" i="84"/>
  <c r="AK22" i="84"/>
  <c r="BA22" i="84"/>
  <c r="AS22" i="84"/>
  <c r="AJ22" i="84"/>
  <c r="CJ22" i="84"/>
  <c r="CR22" i="84"/>
  <c r="AZ22" i="84"/>
  <c r="AR22" i="84"/>
  <c r="AQ22" i="84"/>
  <c r="AY22" i="84"/>
  <c r="AP22" i="84"/>
  <c r="AO22" i="84"/>
  <c r="CA22" i="84"/>
  <c r="AX22" i="84"/>
  <c r="AW22" i="84"/>
  <c r="AN22" i="84"/>
  <c r="L15" i="24"/>
  <c r="J15" i="23"/>
  <c r="CN22" i="83"/>
  <c r="CM22" i="83"/>
  <c r="CD22" i="83"/>
  <c r="CT22" i="83"/>
  <c r="CL22" i="83"/>
  <c r="CB22" i="83"/>
  <c r="CS22" i="83"/>
  <c r="CK22" i="83"/>
  <c r="CA22" i="83"/>
  <c r="CR22" i="83"/>
  <c r="CJ22" i="83"/>
  <c r="CF22" i="83"/>
  <c r="AX22" i="83"/>
  <c r="AO22" i="83"/>
  <c r="AW22" i="83"/>
  <c r="AN22" i="83"/>
  <c r="AV22" i="83"/>
  <c r="AM22" i="83"/>
  <c r="CQ22" i="83"/>
  <c r="BC22" i="83"/>
  <c r="AU22" i="83"/>
  <c r="AK22" i="83"/>
  <c r="CP22" i="83"/>
  <c r="BB22" i="83"/>
  <c r="AT22" i="83"/>
  <c r="AJ22" i="83"/>
  <c r="CO22" i="83"/>
  <c r="BA22" i="83"/>
  <c r="AS22" i="83"/>
  <c r="CI22" i="83"/>
  <c r="AZ22" i="83"/>
  <c r="AR22" i="83"/>
  <c r="CG22" i="83"/>
  <c r="AY22" i="83"/>
  <c r="AP22" i="83"/>
  <c r="CH22" i="83"/>
  <c r="AL22" i="83"/>
  <c r="AQ22" i="83"/>
  <c r="G15" i="24"/>
  <c r="F15" i="23"/>
  <c r="CS23" i="91"/>
  <c r="CK23" i="91"/>
  <c r="CA23" i="91"/>
  <c r="CM23" i="91"/>
  <c r="CL23" i="91"/>
  <c r="CT23" i="91"/>
  <c r="CJ23" i="91"/>
  <c r="CR23" i="91"/>
  <c r="CI23" i="91"/>
  <c r="CH23" i="91"/>
  <c r="CF23" i="91"/>
  <c r="CE23" i="91"/>
  <c r="CD23" i="91"/>
  <c r="CQ23" i="91"/>
  <c r="CO23" i="91"/>
  <c r="CN23" i="91"/>
  <c r="CP23" i="91"/>
  <c r="BB23" i="91"/>
  <c r="AT23" i="91"/>
  <c r="AJ23" i="91"/>
  <c r="BA23" i="91"/>
  <c r="AR23" i="91"/>
  <c r="AZ23" i="91"/>
  <c r="AQ23" i="91"/>
  <c r="AY23" i="91"/>
  <c r="AO23" i="91"/>
  <c r="AX23" i="91"/>
  <c r="AN23" i="91"/>
  <c r="AW23" i="91"/>
  <c r="AM23" i="91"/>
  <c r="AV23" i="91"/>
  <c r="AL23" i="91"/>
  <c r="AU23" i="91"/>
  <c r="BC23" i="91"/>
  <c r="AS23" i="91"/>
  <c r="AP23" i="91"/>
  <c r="CG23" i="91"/>
  <c r="Q16" i="25"/>
  <c r="AL16" i="23"/>
  <c r="Y15" i="25"/>
  <c r="AR15" i="23"/>
  <c r="J14" i="25"/>
  <c r="AF14" i="23"/>
  <c r="CS22" i="88"/>
  <c r="CK22" i="88"/>
  <c r="CC22" i="88"/>
  <c r="CR22" i="88"/>
  <c r="CJ22" i="88"/>
  <c r="CA22" i="88"/>
  <c r="CN22" i="88"/>
  <c r="CD22" i="88"/>
  <c r="CM22" i="88"/>
  <c r="CL22" i="88"/>
  <c r="CI22" i="88"/>
  <c r="CP22" i="88"/>
  <c r="CF22" i="88"/>
  <c r="CE22" i="88"/>
  <c r="CT22" i="88"/>
  <c r="CQ22" i="88"/>
  <c r="CO22" i="88"/>
  <c r="CH22" i="88"/>
  <c r="CG22" i="88"/>
  <c r="BB22" i="88"/>
  <c r="AT22" i="88"/>
  <c r="AL22" i="88"/>
  <c r="AY22" i="88"/>
  <c r="AQ22" i="88"/>
  <c r="AZ22" i="88"/>
  <c r="AO22" i="88"/>
  <c r="AX22" i="88"/>
  <c r="AN22" i="88"/>
  <c r="AW22" i="88"/>
  <c r="AM22" i="88"/>
  <c r="AV22" i="88"/>
  <c r="AJ22" i="88"/>
  <c r="AU22" i="88"/>
  <c r="AP22" i="88"/>
  <c r="BC22" i="88"/>
  <c r="BA22" i="88"/>
  <c r="AS22" i="88"/>
  <c r="AR22" i="88"/>
  <c r="CM22" i="89"/>
  <c r="CE22" i="89"/>
  <c r="CP22" i="89"/>
  <c r="CG22" i="89"/>
  <c r="CO22" i="89"/>
  <c r="CF22" i="89"/>
  <c r="CN22" i="89"/>
  <c r="CD22" i="89"/>
  <c r="CL22" i="89"/>
  <c r="CB22" i="89"/>
  <c r="CT22" i="89"/>
  <c r="CA22" i="89"/>
  <c r="CS22" i="89"/>
  <c r="CR22" i="89"/>
  <c r="CQ22" i="89"/>
  <c r="CI22" i="89"/>
  <c r="CK22" i="89"/>
  <c r="CJ22" i="89"/>
  <c r="CH22" i="89"/>
  <c r="AY22" i="89"/>
  <c r="AQ22" i="89"/>
  <c r="AW22" i="89"/>
  <c r="AO22" i="89"/>
  <c r="AV22" i="89"/>
  <c r="AN22" i="89"/>
  <c r="BC22" i="89"/>
  <c r="AU22" i="89"/>
  <c r="AM22" i="89"/>
  <c r="BB22" i="89"/>
  <c r="AT22" i="89"/>
  <c r="AK22" i="89"/>
  <c r="AX22" i="89"/>
  <c r="AS22" i="89"/>
  <c r="AR22" i="89"/>
  <c r="AP22" i="89"/>
  <c r="AJ22" i="89"/>
  <c r="BA22" i="89"/>
  <c r="AZ22" i="89"/>
  <c r="AL22" i="89"/>
  <c r="G15" i="25"/>
  <c r="AD15" i="23"/>
  <c r="T15" i="25"/>
  <c r="AN15" i="23"/>
  <c r="CQ23" i="87"/>
  <c r="CI23" i="87"/>
  <c r="CA23" i="87"/>
  <c r="CP23" i="87"/>
  <c r="CH23" i="87"/>
  <c r="CO23" i="87"/>
  <c r="CG23" i="87"/>
  <c r="CN23" i="87"/>
  <c r="CF23" i="87"/>
  <c r="CS23" i="87"/>
  <c r="CK23" i="87"/>
  <c r="CC23" i="87"/>
  <c r="CR23" i="87"/>
  <c r="CM23" i="87"/>
  <c r="CL23" i="87"/>
  <c r="CJ23" i="87"/>
  <c r="CE23" i="87"/>
  <c r="CD23" i="87"/>
  <c r="CT23" i="87"/>
  <c r="BA23" i="87"/>
  <c r="AS23" i="87"/>
  <c r="AZ23" i="87"/>
  <c r="AR23" i="87"/>
  <c r="AJ23" i="87"/>
  <c r="AY23" i="87"/>
  <c r="AQ23" i="87"/>
  <c r="AX23" i="87"/>
  <c r="AP23" i="87"/>
  <c r="AW23" i="87"/>
  <c r="AO23" i="87"/>
  <c r="AM23" i="87"/>
  <c r="AL23" i="87"/>
  <c r="BC23" i="87"/>
  <c r="BB23" i="87"/>
  <c r="AV23" i="87"/>
  <c r="AU23" i="87"/>
  <c r="AT23" i="87"/>
  <c r="AN23" i="87"/>
  <c r="AA16" i="24"/>
  <c r="V16" i="23"/>
  <c r="CT23" i="90"/>
  <c r="CL23" i="90"/>
  <c r="CD23" i="90"/>
  <c r="CK23" i="90"/>
  <c r="CB23" i="90"/>
  <c r="CQ23" i="90"/>
  <c r="CH23" i="90"/>
  <c r="CO23" i="90"/>
  <c r="CC23" i="90"/>
  <c r="CN23" i="90"/>
  <c r="CM23" i="90"/>
  <c r="CJ23" i="90"/>
  <c r="CI23" i="90"/>
  <c r="CS23" i="90"/>
  <c r="CG23" i="90"/>
  <c r="CR23" i="90"/>
  <c r="CF23" i="90"/>
  <c r="CP23" i="90"/>
  <c r="CE23" i="90"/>
  <c r="AV23" i="90"/>
  <c r="AN23" i="90"/>
  <c r="AX23" i="90"/>
  <c r="AO23" i="90"/>
  <c r="AW23" i="90"/>
  <c r="AM23" i="90"/>
  <c r="BC23" i="90"/>
  <c r="AR23" i="90"/>
  <c r="BA23" i="90"/>
  <c r="AP23" i="90"/>
  <c r="AZ23" i="90"/>
  <c r="AL23" i="90"/>
  <c r="AY23" i="90"/>
  <c r="AK23" i="90"/>
  <c r="AU23" i="90"/>
  <c r="AJ23" i="90"/>
  <c r="AT23" i="90"/>
  <c r="BB23" i="90"/>
  <c r="AS23" i="90"/>
  <c r="AQ23" i="90"/>
  <c r="CS23" i="92"/>
  <c r="CK23" i="92"/>
  <c r="CB23" i="92"/>
  <c r="CL23" i="92"/>
  <c r="CA23" i="92"/>
  <c r="CT23" i="92"/>
  <c r="CJ23" i="92"/>
  <c r="CR23" i="92"/>
  <c r="CI23" i="92"/>
  <c r="CH23" i="92"/>
  <c r="CG23" i="92"/>
  <c r="CF23" i="92"/>
  <c r="CQ23" i="92"/>
  <c r="CD23" i="92"/>
  <c r="CP23" i="92"/>
  <c r="CO23" i="92"/>
  <c r="CN23" i="92"/>
  <c r="CM23" i="92"/>
  <c r="CC23" i="92"/>
  <c r="AV23" i="92"/>
  <c r="AM23" i="92"/>
  <c r="AY23" i="92"/>
  <c r="AP23" i="92"/>
  <c r="AX23" i="92"/>
  <c r="AO23" i="92"/>
  <c r="AW23" i="92"/>
  <c r="AL23" i="92"/>
  <c r="AU23" i="92"/>
  <c r="AK23" i="92"/>
  <c r="BC23" i="92"/>
  <c r="AT23" i="92"/>
  <c r="AJ23" i="92"/>
  <c r="AZ23" i="92"/>
  <c r="AS23" i="92"/>
  <c r="AR23" i="92"/>
  <c r="AQ23" i="92"/>
  <c r="BB23" i="92"/>
  <c r="BA23" i="92"/>
  <c r="AN23" i="92"/>
  <c r="V16" i="25"/>
  <c r="AP16" i="23"/>
  <c r="AJ15" i="23"/>
  <c r="O15" i="25"/>
  <c r="K17" i="25"/>
  <c r="AG17" i="23"/>
  <c r="L16" i="25"/>
  <c r="AH16" i="23"/>
  <c r="AB14" i="23"/>
  <c r="E14" i="25"/>
  <c r="Y16" i="23"/>
  <c r="A16" i="25"/>
  <c r="B15" i="25"/>
  <c r="Z15" i="23"/>
  <c r="D23" i="92"/>
  <c r="B24" i="92"/>
  <c r="A25" i="92"/>
  <c r="D23" i="91"/>
  <c r="A25" i="91"/>
  <c r="B24" i="91"/>
  <c r="B24" i="90"/>
  <c r="A25" i="90"/>
  <c r="BO22" i="90"/>
  <c r="D23" i="90"/>
  <c r="DE22" i="90"/>
  <c r="L22" i="90" s="1"/>
  <c r="B23" i="89"/>
  <c r="A24" i="89"/>
  <c r="D22" i="89"/>
  <c r="D22" i="88"/>
  <c r="A24" i="88"/>
  <c r="B23" i="88"/>
  <c r="A25" i="87"/>
  <c r="B24" i="87"/>
  <c r="BO22" i="87"/>
  <c r="D23" i="87"/>
  <c r="D23" i="86"/>
  <c r="A25" i="86"/>
  <c r="B24" i="86"/>
  <c r="D22" i="84"/>
  <c r="L15" i="23" s="1"/>
  <c r="O15" i="24" s="1"/>
  <c r="B23" i="84"/>
  <c r="A24" i="84"/>
  <c r="A24" i="83"/>
  <c r="B23" i="83"/>
  <c r="D22" i="83"/>
  <c r="H15" i="23" s="1"/>
  <c r="J15" i="24" s="1"/>
  <c r="BD24" i="92" l="1"/>
  <c r="BL24" i="92"/>
  <c r="BE24" i="92"/>
  <c r="BM24" i="92"/>
  <c r="BF24" i="92"/>
  <c r="BG24" i="92"/>
  <c r="BH24" i="92"/>
  <c r="BI24" i="92"/>
  <c r="BJ24" i="92"/>
  <c r="CU24" i="92"/>
  <c r="DC24" i="92"/>
  <c r="CV24" i="92"/>
  <c r="DD24" i="92"/>
  <c r="CW24" i="92"/>
  <c r="CX24" i="92"/>
  <c r="BK24" i="92"/>
  <c r="CY24" i="92"/>
  <c r="CZ24" i="92"/>
  <c r="DA24" i="92"/>
  <c r="DB24" i="92"/>
  <c r="BN22" i="93"/>
  <c r="K22" i="93" s="1"/>
  <c r="BK23" i="93"/>
  <c r="DA23" i="93"/>
  <c r="BJ23" i="93"/>
  <c r="DB23" i="93"/>
  <c r="BI23" i="93"/>
  <c r="DC23" i="93"/>
  <c r="BH23" i="93"/>
  <c r="CV23" i="93"/>
  <c r="DD23" i="93"/>
  <c r="BG23" i="93"/>
  <c r="CW23" i="93"/>
  <c r="BF23" i="93"/>
  <c r="CX23" i="93"/>
  <c r="BD23" i="93"/>
  <c r="BM23" i="93"/>
  <c r="BE23" i="93"/>
  <c r="CY23" i="93"/>
  <c r="BL23" i="93"/>
  <c r="CZ23" i="93"/>
  <c r="DE22" i="93"/>
  <c r="L22" i="93" s="1"/>
  <c r="X16" i="23"/>
  <c r="AD16" i="24" s="1"/>
  <c r="T16" i="23"/>
  <c r="Y16" i="24" s="1"/>
  <c r="DE23" i="86"/>
  <c r="P15" i="23"/>
  <c r="T15" i="24" s="1"/>
  <c r="CX23" i="84"/>
  <c r="CW23" i="84"/>
  <c r="DD23" i="84"/>
  <c r="CV23" i="84"/>
  <c r="DC23" i="84"/>
  <c r="CU23" i="84"/>
  <c r="DB23" i="84"/>
  <c r="DA23" i="84"/>
  <c r="CZ23" i="84"/>
  <c r="CY23" i="84"/>
  <c r="BN22" i="83"/>
  <c r="BM23" i="88"/>
  <c r="BE23" i="88"/>
  <c r="BL23" i="88"/>
  <c r="BD23" i="88"/>
  <c r="BK23" i="88"/>
  <c r="BJ23" i="88"/>
  <c r="BI23" i="88"/>
  <c r="BH23" i="88"/>
  <c r="BG23" i="88"/>
  <c r="BF23" i="88"/>
  <c r="BJ24" i="90"/>
  <c r="BM24" i="90"/>
  <c r="BE24" i="90"/>
  <c r="BK24" i="90"/>
  <c r="BI24" i="90"/>
  <c r="BH24" i="90"/>
  <c r="BD24" i="90"/>
  <c r="BG24" i="90"/>
  <c r="BF24" i="90"/>
  <c r="BL24" i="90"/>
  <c r="BN23" i="90"/>
  <c r="K23" i="90" s="1"/>
  <c r="BM23" i="85"/>
  <c r="BE23" i="85"/>
  <c r="BL23" i="85"/>
  <c r="BD23" i="85"/>
  <c r="BK23" i="85"/>
  <c r="BJ23" i="85"/>
  <c r="BI23" i="85"/>
  <c r="BH23" i="85"/>
  <c r="BG23" i="85"/>
  <c r="BF23" i="85"/>
  <c r="BM24" i="91"/>
  <c r="BE24" i="91"/>
  <c r="BL24" i="91"/>
  <c r="BD24" i="91"/>
  <c r="BI24" i="91"/>
  <c r="BH24" i="91"/>
  <c r="BK24" i="91"/>
  <c r="BJ24" i="91"/>
  <c r="BG24" i="91"/>
  <c r="BF24" i="91"/>
  <c r="BH23" i="89"/>
  <c r="BG23" i="89"/>
  <c r="BF23" i="89"/>
  <c r="BM23" i="89"/>
  <c r="BE23" i="89"/>
  <c r="BL23" i="89"/>
  <c r="BD23" i="89"/>
  <c r="BK23" i="89"/>
  <c r="BJ23" i="89"/>
  <c r="BI23" i="89"/>
  <c r="BN22" i="89"/>
  <c r="K22" i="89" s="1"/>
  <c r="BM24" i="87"/>
  <c r="BE24" i="87"/>
  <c r="BL24" i="87"/>
  <c r="BD24" i="87"/>
  <c r="BK24" i="87"/>
  <c r="BJ24" i="87"/>
  <c r="BI24" i="87"/>
  <c r="BH24" i="87"/>
  <c r="BG24" i="87"/>
  <c r="BF24" i="87"/>
  <c r="BM24" i="86"/>
  <c r="BE24" i="86"/>
  <c r="BL24" i="86"/>
  <c r="BD24" i="86"/>
  <c r="BK24" i="86"/>
  <c r="BJ24" i="86"/>
  <c r="BI24" i="86"/>
  <c r="BH24" i="86"/>
  <c r="BG24" i="86"/>
  <c r="BF24" i="86"/>
  <c r="BN23" i="86"/>
  <c r="K23" i="86" s="1"/>
  <c r="BK23" i="84"/>
  <c r="BD23" i="84"/>
  <c r="BJ23" i="84"/>
  <c r="BI23" i="84"/>
  <c r="BL23" i="84"/>
  <c r="BH23" i="84"/>
  <c r="BG23" i="84"/>
  <c r="BF23" i="84"/>
  <c r="BM23" i="84"/>
  <c r="BE23" i="84"/>
  <c r="BD23" i="83"/>
  <c r="BL23" i="83"/>
  <c r="BJ23" i="83"/>
  <c r="BK23" i="83"/>
  <c r="BE23" i="83"/>
  <c r="BM23" i="83"/>
  <c r="BF23" i="83"/>
  <c r="BG23" i="83"/>
  <c r="BH23" i="83"/>
  <c r="BI23" i="83"/>
  <c r="BO22" i="93"/>
  <c r="AV15" i="23"/>
  <c r="AD15" i="25"/>
  <c r="AS17" i="23"/>
  <c r="Z17" i="25"/>
  <c r="A25" i="93"/>
  <c r="B24" i="93"/>
  <c r="CO23" i="93"/>
  <c r="CB23" i="93"/>
  <c r="CR23" i="93"/>
  <c r="AU23" i="93"/>
  <c r="AP23" i="93"/>
  <c r="D23" i="93"/>
  <c r="CN23" i="93"/>
  <c r="AN23" i="93"/>
  <c r="AT23" i="93"/>
  <c r="AQ23" i="93"/>
  <c r="CF23" i="93"/>
  <c r="CS23" i="93"/>
  <c r="AV23" i="93"/>
  <c r="AL23" i="93"/>
  <c r="BB23" i="93"/>
  <c r="CJ23" i="93"/>
  <c r="AZ23" i="93"/>
  <c r="CD23" i="93"/>
  <c r="CQ23" i="93"/>
  <c r="BA23" i="93"/>
  <c r="AK23" i="93"/>
  <c r="AY23" i="93"/>
  <c r="CI23" i="93"/>
  <c r="AA16" i="25"/>
  <c r="AM23" i="93"/>
  <c r="CL23" i="93"/>
  <c r="CP23" i="93"/>
  <c r="AX23" i="93"/>
  <c r="BC23" i="93"/>
  <c r="AR23" i="93"/>
  <c r="AO23" i="93"/>
  <c r="CE23" i="93"/>
  <c r="CC23" i="93"/>
  <c r="AS23" i="93"/>
  <c r="CK23" i="93"/>
  <c r="CM23" i="93"/>
  <c r="CT23" i="93"/>
  <c r="CH23" i="93"/>
  <c r="AW23" i="93"/>
  <c r="AJ23" i="93"/>
  <c r="AT16" i="23"/>
  <c r="CG23" i="93"/>
  <c r="U18" i="25"/>
  <c r="AO18" i="23"/>
  <c r="P18" i="25"/>
  <c r="AK18" i="23"/>
  <c r="F17" i="25"/>
  <c r="AC17" i="23"/>
  <c r="U18" i="23"/>
  <c r="Z18" i="24"/>
  <c r="Q18" i="23"/>
  <c r="U18" i="24"/>
  <c r="CA23" i="85"/>
  <c r="CF23" i="85"/>
  <c r="CL23" i="85"/>
  <c r="CD23" i="85"/>
  <c r="AO23" i="85"/>
  <c r="CQ23" i="85"/>
  <c r="CT23" i="85"/>
  <c r="BB23" i="85"/>
  <c r="AZ23" i="85"/>
  <c r="Q16" i="24"/>
  <c r="CI23" i="85"/>
  <c r="AV23" i="85"/>
  <c r="AT23" i="85"/>
  <c r="AR23" i="85"/>
  <c r="N16" i="23"/>
  <c r="CS23" i="85"/>
  <c r="CP23" i="85"/>
  <c r="AN23" i="85"/>
  <c r="AL23" i="85"/>
  <c r="AX23" i="85"/>
  <c r="CK23" i="85"/>
  <c r="CH23" i="85"/>
  <c r="CM23" i="85"/>
  <c r="CE23" i="85"/>
  <c r="AW23" i="85"/>
  <c r="CC23" i="85"/>
  <c r="CO23" i="85"/>
  <c r="BC23" i="85"/>
  <c r="BA23" i="85"/>
  <c r="AQ23" i="85"/>
  <c r="D23" i="85"/>
  <c r="CR23" i="85"/>
  <c r="CG23" i="85"/>
  <c r="AU23" i="85"/>
  <c r="AS23" i="85"/>
  <c r="AP23" i="85"/>
  <c r="CJ23" i="85"/>
  <c r="CN23" i="85"/>
  <c r="AM23" i="85"/>
  <c r="AJ23" i="85"/>
  <c r="AY23" i="85"/>
  <c r="M17" i="23"/>
  <c r="P17" i="24"/>
  <c r="B24" i="85"/>
  <c r="A25" i="85"/>
  <c r="K17" i="24"/>
  <c r="I17" i="23"/>
  <c r="F17" i="24"/>
  <c r="E17" i="23"/>
  <c r="CN24" i="86"/>
  <c r="CF24" i="86"/>
  <c r="CQ24" i="86"/>
  <c r="CH24" i="86"/>
  <c r="AY24" i="86"/>
  <c r="AQ24" i="86"/>
  <c r="CP24" i="86"/>
  <c r="CG24" i="86"/>
  <c r="CO24" i="86"/>
  <c r="CD24" i="86"/>
  <c r="CL24" i="86"/>
  <c r="CB24" i="86"/>
  <c r="CC24" i="86"/>
  <c r="BA24" i="86"/>
  <c r="AR24" i="86"/>
  <c r="CT24" i="86"/>
  <c r="CA24" i="86"/>
  <c r="AZ24" i="86"/>
  <c r="AP24" i="86"/>
  <c r="CS24" i="86"/>
  <c r="AX24" i="86"/>
  <c r="AO24" i="86"/>
  <c r="CR24" i="86"/>
  <c r="AW24" i="86"/>
  <c r="AM24" i="86"/>
  <c r="CM24" i="86"/>
  <c r="CK24" i="86"/>
  <c r="AS24" i="86"/>
  <c r="AL24" i="86"/>
  <c r="CI24" i="86"/>
  <c r="AV24" i="86"/>
  <c r="AT24" i="86"/>
  <c r="AK24" i="86"/>
  <c r="BC24" i="86"/>
  <c r="AJ24" i="86"/>
  <c r="AU24" i="86"/>
  <c r="CJ24" i="86"/>
  <c r="BB24" i="86"/>
  <c r="AN24" i="86"/>
  <c r="V17" i="24"/>
  <c r="R17" i="23"/>
  <c r="CM23" i="84"/>
  <c r="CE23" i="84"/>
  <c r="CT23" i="84"/>
  <c r="CL23" i="84"/>
  <c r="CD23" i="84"/>
  <c r="CS23" i="84"/>
  <c r="CK23" i="84"/>
  <c r="CC23" i="84"/>
  <c r="CR23" i="84"/>
  <c r="CJ23" i="84"/>
  <c r="CB23" i="84"/>
  <c r="CQ23" i="84"/>
  <c r="CI23" i="84"/>
  <c r="CP23" i="84"/>
  <c r="CH23" i="84"/>
  <c r="CO23" i="84"/>
  <c r="CG23" i="84"/>
  <c r="AZ23" i="84"/>
  <c r="AR23" i="84"/>
  <c r="AJ23" i="84"/>
  <c r="AY23" i="84"/>
  <c r="AQ23" i="84"/>
  <c r="CN23" i="84"/>
  <c r="AX23" i="84"/>
  <c r="AP23" i="84"/>
  <c r="CF23" i="84"/>
  <c r="AW23" i="84"/>
  <c r="AO23" i="84"/>
  <c r="AV23" i="84"/>
  <c r="AN23" i="84"/>
  <c r="AL23" i="84"/>
  <c r="BC23" i="84"/>
  <c r="AK23" i="84"/>
  <c r="AS23" i="84"/>
  <c r="BB23" i="84"/>
  <c r="AT23" i="84"/>
  <c r="BA23" i="84"/>
  <c r="AU23" i="84"/>
  <c r="AM23" i="84"/>
  <c r="L16" i="24"/>
  <c r="J16" i="23"/>
  <c r="CT23" i="83"/>
  <c r="CL23" i="83"/>
  <c r="CB23" i="83"/>
  <c r="CS23" i="83"/>
  <c r="CK23" i="83"/>
  <c r="CA23" i="83"/>
  <c r="CR23" i="83"/>
  <c r="CJ23" i="83"/>
  <c r="CQ23" i="83"/>
  <c r="CH23" i="83"/>
  <c r="CP23" i="83"/>
  <c r="CG23" i="83"/>
  <c r="CF23" i="83"/>
  <c r="AV23" i="83"/>
  <c r="AL23" i="83"/>
  <c r="CE23" i="83"/>
  <c r="BC23" i="83"/>
  <c r="AU23" i="83"/>
  <c r="AK23" i="83"/>
  <c r="CC23" i="83"/>
  <c r="BB23" i="83"/>
  <c r="AT23" i="83"/>
  <c r="AJ23" i="83"/>
  <c r="BA23" i="83"/>
  <c r="AS23" i="83"/>
  <c r="AZ23" i="83"/>
  <c r="AQ23" i="83"/>
  <c r="CO23" i="83"/>
  <c r="AY23" i="83"/>
  <c r="AP23" i="83"/>
  <c r="CN23" i="83"/>
  <c r="AX23" i="83"/>
  <c r="AO23" i="83"/>
  <c r="CM23" i="83"/>
  <c r="AW23" i="83"/>
  <c r="AN23" i="83"/>
  <c r="CD23" i="83"/>
  <c r="CI23" i="83"/>
  <c r="AR23" i="83"/>
  <c r="AM23" i="83"/>
  <c r="G16" i="24"/>
  <c r="F16" i="23"/>
  <c r="T16" i="25"/>
  <c r="AN16" i="23"/>
  <c r="CP23" i="88"/>
  <c r="CH23" i="88"/>
  <c r="CO23" i="88"/>
  <c r="CG23" i="88"/>
  <c r="CQ23" i="88"/>
  <c r="CN23" i="88"/>
  <c r="CD23" i="88"/>
  <c r="CM23" i="88"/>
  <c r="CB23" i="88"/>
  <c r="CL23" i="88"/>
  <c r="CA23" i="88"/>
  <c r="CS23" i="88"/>
  <c r="CI23" i="88"/>
  <c r="CK23" i="88"/>
  <c r="CJ23" i="88"/>
  <c r="CF23" i="88"/>
  <c r="CT23" i="88"/>
  <c r="CR23" i="88"/>
  <c r="AY23" i="88"/>
  <c r="AQ23" i="88"/>
  <c r="AV23" i="88"/>
  <c r="AN23" i="88"/>
  <c r="BB23" i="88"/>
  <c r="AR23" i="88"/>
  <c r="BA23" i="88"/>
  <c r="AP23" i="88"/>
  <c r="AZ23" i="88"/>
  <c r="AO23" i="88"/>
  <c r="AX23" i="88"/>
  <c r="AM23" i="88"/>
  <c r="AW23" i="88"/>
  <c r="AK23" i="88"/>
  <c r="AU23" i="88"/>
  <c r="AT23" i="88"/>
  <c r="AS23" i="88"/>
  <c r="AJ23" i="88"/>
  <c r="BC23" i="88"/>
  <c r="AL23" i="88"/>
  <c r="AF15" i="23"/>
  <c r="J15" i="25"/>
  <c r="CS24" i="90"/>
  <c r="CJ24" i="90"/>
  <c r="CM24" i="90"/>
  <c r="CR24" i="90"/>
  <c r="CH24" i="90"/>
  <c r="CI24" i="90"/>
  <c r="CG24" i="90"/>
  <c r="CT24" i="90"/>
  <c r="CE24" i="90"/>
  <c r="CQ24" i="90"/>
  <c r="CD24" i="90"/>
  <c r="CP24" i="90"/>
  <c r="CC24" i="90"/>
  <c r="CO24" i="90"/>
  <c r="CN24" i="90"/>
  <c r="CL24" i="90"/>
  <c r="BC24" i="90"/>
  <c r="AU24" i="90"/>
  <c r="AY24" i="90"/>
  <c r="AN24" i="90"/>
  <c r="AX24" i="90"/>
  <c r="AM24" i="90"/>
  <c r="AW24" i="90"/>
  <c r="AL24" i="90"/>
  <c r="AV24" i="90"/>
  <c r="AP24" i="90"/>
  <c r="BB24" i="90"/>
  <c r="BA24" i="90"/>
  <c r="AZ24" i="90"/>
  <c r="AS24" i="90"/>
  <c r="AR24" i="90"/>
  <c r="AQ24" i="90"/>
  <c r="CK24" i="90"/>
  <c r="AO24" i="90"/>
  <c r="CF24" i="90"/>
  <c r="AT24" i="90"/>
  <c r="CQ24" i="91"/>
  <c r="CI24" i="91"/>
  <c r="CM24" i="91"/>
  <c r="CB24" i="91"/>
  <c r="CL24" i="91"/>
  <c r="CA24" i="91"/>
  <c r="CT24" i="91"/>
  <c r="CK24" i="91"/>
  <c r="CS24" i="91"/>
  <c r="CJ24" i="91"/>
  <c r="CG24" i="91"/>
  <c r="CF24" i="91"/>
  <c r="CE24" i="91"/>
  <c r="CD24" i="91"/>
  <c r="CR24" i="91"/>
  <c r="CP24" i="91"/>
  <c r="CO24" i="91"/>
  <c r="CN24" i="91"/>
  <c r="AZ24" i="91"/>
  <c r="AR24" i="91"/>
  <c r="BB24" i="91"/>
  <c r="AS24" i="91"/>
  <c r="BA24" i="91"/>
  <c r="AP24" i="91"/>
  <c r="AY24" i="91"/>
  <c r="AO24" i="91"/>
  <c r="AX24" i="91"/>
  <c r="AN24" i="91"/>
  <c r="AW24" i="91"/>
  <c r="AM24" i="91"/>
  <c r="AV24" i="91"/>
  <c r="AK24" i="91"/>
  <c r="AU24" i="91"/>
  <c r="AJ24" i="91"/>
  <c r="BC24" i="91"/>
  <c r="AT24" i="91"/>
  <c r="AL24" i="91"/>
  <c r="AQ24" i="91"/>
  <c r="CH24" i="91"/>
  <c r="Q17" i="25"/>
  <c r="AL17" i="23"/>
  <c r="CN24" i="87"/>
  <c r="CF24" i="87"/>
  <c r="CM24" i="87"/>
  <c r="CE24" i="87"/>
  <c r="CT24" i="87"/>
  <c r="CL24" i="87"/>
  <c r="CD24" i="87"/>
  <c r="CS24" i="87"/>
  <c r="CK24" i="87"/>
  <c r="CP24" i="87"/>
  <c r="CH24" i="87"/>
  <c r="CR24" i="87"/>
  <c r="CQ24" i="87"/>
  <c r="CO24" i="87"/>
  <c r="CJ24" i="87"/>
  <c r="CI24" i="87"/>
  <c r="CG24" i="87"/>
  <c r="CB24" i="87"/>
  <c r="AX24" i="87"/>
  <c r="AP24" i="87"/>
  <c r="AW24" i="87"/>
  <c r="AO24" i="87"/>
  <c r="AV24" i="87"/>
  <c r="AN24" i="87"/>
  <c r="BC24" i="87"/>
  <c r="AU24" i="87"/>
  <c r="AM24" i="87"/>
  <c r="BB24" i="87"/>
  <c r="AT24" i="87"/>
  <c r="AL24" i="87"/>
  <c r="AQ24" i="87"/>
  <c r="AK24" i="87"/>
  <c r="BA24" i="87"/>
  <c r="AZ24" i="87"/>
  <c r="AY24" i="87"/>
  <c r="AR24" i="87"/>
  <c r="AS24" i="87"/>
  <c r="V17" i="23"/>
  <c r="AA17" i="24"/>
  <c r="CO24" i="92"/>
  <c r="CG24" i="92"/>
  <c r="CS24" i="92"/>
  <c r="CJ24" i="92"/>
  <c r="CA24" i="92"/>
  <c r="CR24" i="92"/>
  <c r="CI24" i="92"/>
  <c r="CQ24" i="92"/>
  <c r="CH24" i="92"/>
  <c r="CT24" i="92"/>
  <c r="CD24" i="92"/>
  <c r="CP24" i="92"/>
  <c r="CC24" i="92"/>
  <c r="CN24" i="92"/>
  <c r="CB24" i="92"/>
  <c r="CM24" i="92"/>
  <c r="CL24" i="92"/>
  <c r="CK24" i="92"/>
  <c r="CF24" i="92"/>
  <c r="CE24" i="92"/>
  <c r="AZ24" i="92"/>
  <c r="AR24" i="92"/>
  <c r="AJ24" i="92"/>
  <c r="AW24" i="92"/>
  <c r="AN24" i="92"/>
  <c r="AV24" i="92"/>
  <c r="AM24" i="92"/>
  <c r="AU24" i="92"/>
  <c r="AL24" i="92"/>
  <c r="BC24" i="92"/>
  <c r="AT24" i="92"/>
  <c r="AK24" i="92"/>
  <c r="BB24" i="92"/>
  <c r="AS24" i="92"/>
  <c r="BA24" i="92"/>
  <c r="AY24" i="92"/>
  <c r="AX24" i="92"/>
  <c r="AQ24" i="92"/>
  <c r="AP24" i="92"/>
  <c r="AO24" i="92"/>
  <c r="V17" i="25"/>
  <c r="AP17" i="23"/>
  <c r="Y16" i="25"/>
  <c r="AR16" i="23"/>
  <c r="CR23" i="89"/>
  <c r="CJ23" i="89"/>
  <c r="CA23" i="89"/>
  <c r="CO23" i="89"/>
  <c r="CF23" i="89"/>
  <c r="CN23" i="89"/>
  <c r="CM23" i="89"/>
  <c r="CC23" i="89"/>
  <c r="CL23" i="89"/>
  <c r="CB23" i="89"/>
  <c r="CT23" i="89"/>
  <c r="CS23" i="89"/>
  <c r="CQ23" i="89"/>
  <c r="CP23" i="89"/>
  <c r="CH23" i="89"/>
  <c r="CG23" i="89"/>
  <c r="CK23" i="89"/>
  <c r="CI23" i="89"/>
  <c r="AV23" i="89"/>
  <c r="AN23" i="89"/>
  <c r="BB23" i="89"/>
  <c r="AT23" i="89"/>
  <c r="AK23" i="89"/>
  <c r="BA23" i="89"/>
  <c r="AS23" i="89"/>
  <c r="AJ23" i="89"/>
  <c r="AZ23" i="89"/>
  <c r="AR23" i="89"/>
  <c r="AY23" i="89"/>
  <c r="AQ23" i="89"/>
  <c r="AX23" i="89"/>
  <c r="AW23" i="89"/>
  <c r="AU23" i="89"/>
  <c r="AP23" i="89"/>
  <c r="AO23" i="89"/>
  <c r="BC23" i="89"/>
  <c r="AL23" i="89"/>
  <c r="CD23" i="89"/>
  <c r="AM23" i="89"/>
  <c r="G16" i="25"/>
  <c r="AD16" i="23"/>
  <c r="K18" i="25"/>
  <c r="AG18" i="23"/>
  <c r="O16" i="25"/>
  <c r="AJ16" i="23"/>
  <c r="AH17" i="23"/>
  <c r="L17" i="25"/>
  <c r="Z16" i="23"/>
  <c r="B16" i="25"/>
  <c r="Y17" i="23"/>
  <c r="A17" i="25"/>
  <c r="E15" i="25"/>
  <c r="AB15" i="23"/>
  <c r="D24" i="92"/>
  <c r="B25" i="92"/>
  <c r="A26" i="92"/>
  <c r="D24" i="91"/>
  <c r="A26" i="91"/>
  <c r="B25" i="91"/>
  <c r="BO23" i="90"/>
  <c r="A26" i="90"/>
  <c r="B25" i="90"/>
  <c r="D24" i="90"/>
  <c r="B24" i="89"/>
  <c r="A25" i="89"/>
  <c r="D23" i="89"/>
  <c r="D23" i="88"/>
  <c r="A25" i="88"/>
  <c r="B24" i="88"/>
  <c r="D24" i="87"/>
  <c r="A26" i="87"/>
  <c r="B25" i="87"/>
  <c r="D24" i="86"/>
  <c r="A26" i="86"/>
  <c r="B25" i="86"/>
  <c r="B24" i="84"/>
  <c r="A25" i="84"/>
  <c r="D23" i="84"/>
  <c r="L16" i="23" s="1"/>
  <c r="O16" i="24" s="1"/>
  <c r="D23" i="83"/>
  <c r="H16" i="23" s="1"/>
  <c r="J16" i="24" s="1"/>
  <c r="A25" i="83"/>
  <c r="B24" i="83"/>
  <c r="D82" i="41"/>
  <c r="D81" i="41"/>
  <c r="D80" i="41"/>
  <c r="AV35" i="23" s="1"/>
  <c r="D79" i="41"/>
  <c r="J23" i="1" s="1"/>
  <c r="D78" i="41"/>
  <c r="AM35" i="23" s="1"/>
  <c r="D77" i="41"/>
  <c r="H50" i="41" s="1"/>
  <c r="D76" i="41"/>
  <c r="W39" i="23" s="1"/>
  <c r="D75" i="41"/>
  <c r="O39" i="23" s="1"/>
  <c r="D73" i="41"/>
  <c r="D72" i="41"/>
  <c r="D71" i="41"/>
  <c r="D70" i="41"/>
  <c r="D69" i="41"/>
  <c r="D68" i="41"/>
  <c r="G39" i="23"/>
  <c r="D66" i="41"/>
  <c r="D63" i="41"/>
  <c r="AE37" i="23" s="1"/>
  <c r="D62" i="41"/>
  <c r="W37" i="23" s="1"/>
  <c r="D61" i="41"/>
  <c r="BU16" i="41"/>
  <c r="BW16" i="41"/>
  <c r="BX16" i="41"/>
  <c r="BY16" i="41"/>
  <c r="BZ16" i="41"/>
  <c r="BU17" i="41"/>
  <c r="BV17" i="41"/>
  <c r="BX17" i="41"/>
  <c r="BY17" i="41"/>
  <c r="BZ17" i="41"/>
  <c r="BU18" i="41"/>
  <c r="BV18" i="41"/>
  <c r="BW18" i="41"/>
  <c r="BY18" i="41"/>
  <c r="BZ18" i="41"/>
  <c r="BU19" i="41"/>
  <c r="BV19" i="41"/>
  <c r="BW19" i="41"/>
  <c r="BX19" i="41"/>
  <c r="BY19" i="41"/>
  <c r="BZ19" i="41"/>
  <c r="BU20" i="41"/>
  <c r="BV20" i="41"/>
  <c r="BW20" i="41"/>
  <c r="BX20" i="41"/>
  <c r="BY20" i="41"/>
  <c r="BZ20" i="41"/>
  <c r="BU21" i="41"/>
  <c r="BV21" i="41"/>
  <c r="BW21" i="41"/>
  <c r="BX21" i="41"/>
  <c r="BZ21" i="41"/>
  <c r="BU22" i="41"/>
  <c r="BV22" i="41"/>
  <c r="BW22" i="41"/>
  <c r="BX22" i="41"/>
  <c r="BY22" i="41"/>
  <c r="BV23" i="41"/>
  <c r="BW23" i="41"/>
  <c r="BX23" i="41"/>
  <c r="BY23" i="41"/>
  <c r="BZ23" i="41"/>
  <c r="BU24" i="41"/>
  <c r="BV24" i="41"/>
  <c r="BW24" i="41"/>
  <c r="BX24" i="41"/>
  <c r="BY24" i="41"/>
  <c r="BZ24" i="41"/>
  <c r="BW25" i="41"/>
  <c r="BX25" i="41"/>
  <c r="BY25" i="41"/>
  <c r="BZ25" i="41"/>
  <c r="BU26" i="41"/>
  <c r="BV26" i="41"/>
  <c r="BW26" i="41"/>
  <c r="BX26" i="41"/>
  <c r="BY26" i="41"/>
  <c r="BZ26" i="41"/>
  <c r="BU27" i="41"/>
  <c r="BV27" i="41"/>
  <c r="BW27" i="41"/>
  <c r="BX27" i="41"/>
  <c r="BY27" i="41"/>
  <c r="BZ27" i="41"/>
  <c r="BU28" i="41"/>
  <c r="BV28" i="41"/>
  <c r="BW28" i="41"/>
  <c r="BX28" i="41"/>
  <c r="BY28" i="41"/>
  <c r="BZ28" i="41"/>
  <c r="BU29" i="41"/>
  <c r="BV29" i="41"/>
  <c r="BW29" i="41"/>
  <c r="BX29" i="41"/>
  <c r="BY29" i="41"/>
  <c r="BU30" i="41"/>
  <c r="BV30" i="41"/>
  <c r="BW30" i="41"/>
  <c r="BX30" i="41"/>
  <c r="BY30" i="41"/>
  <c r="BZ30" i="41"/>
  <c r="BU31" i="41"/>
  <c r="BV31" i="41"/>
  <c r="BW31" i="41"/>
  <c r="BX31" i="41"/>
  <c r="BY31" i="41"/>
  <c r="BZ31" i="41"/>
  <c r="BU32" i="41"/>
  <c r="BW32" i="41"/>
  <c r="BX32" i="41"/>
  <c r="BY32" i="41"/>
  <c r="BZ32" i="41"/>
  <c r="BU33" i="41"/>
  <c r="BV33" i="41"/>
  <c r="BW33" i="41"/>
  <c r="BX33" i="41"/>
  <c r="BY33" i="41"/>
  <c r="BZ33" i="41"/>
  <c r="BU34" i="41"/>
  <c r="BV34" i="41"/>
  <c r="BW34" i="41"/>
  <c r="BX34" i="41"/>
  <c r="BY34" i="41"/>
  <c r="BZ34" i="41"/>
  <c r="BU35" i="41"/>
  <c r="BV35" i="41"/>
  <c r="BW35" i="41"/>
  <c r="BX35" i="41"/>
  <c r="BY35" i="41"/>
  <c r="BZ35" i="41"/>
  <c r="BU36" i="41"/>
  <c r="BV36" i="41"/>
  <c r="BW36" i="41"/>
  <c r="BX36" i="41"/>
  <c r="BY36" i="41"/>
  <c r="BZ36" i="41"/>
  <c r="BU37" i="41"/>
  <c r="BV37" i="41"/>
  <c r="BW37" i="41"/>
  <c r="BX37" i="41"/>
  <c r="BY37" i="41"/>
  <c r="BZ37" i="41"/>
  <c r="BU38" i="41"/>
  <c r="BV38" i="41"/>
  <c r="BW38" i="41"/>
  <c r="BX38" i="41"/>
  <c r="BY38" i="41"/>
  <c r="BZ38" i="41"/>
  <c r="BV39" i="41"/>
  <c r="BY39" i="41"/>
  <c r="BZ39" i="41"/>
  <c r="BU40" i="41"/>
  <c r="BV40" i="41"/>
  <c r="BW40" i="41"/>
  <c r="BX40" i="41"/>
  <c r="BY40" i="41"/>
  <c r="BZ40" i="41"/>
  <c r="BU41" i="41"/>
  <c r="BV41" i="41"/>
  <c r="BW41" i="41"/>
  <c r="BX41" i="41"/>
  <c r="BY41" i="41"/>
  <c r="BZ41" i="41"/>
  <c r="BU42" i="41"/>
  <c r="BV42" i="41"/>
  <c r="BW42" i="41"/>
  <c r="BX42" i="41"/>
  <c r="BY42" i="41"/>
  <c r="BZ42" i="41"/>
  <c r="BU43" i="41"/>
  <c r="BV43" i="41"/>
  <c r="BW43" i="41"/>
  <c r="BX43" i="41"/>
  <c r="BY43" i="41"/>
  <c r="BZ43" i="41"/>
  <c r="BU44" i="41"/>
  <c r="BV44" i="41"/>
  <c r="BW44" i="41"/>
  <c r="BX44" i="41"/>
  <c r="BY44" i="41"/>
  <c r="BZ44" i="41"/>
  <c r="BU45" i="41"/>
  <c r="BW45" i="41"/>
  <c r="BY45" i="41"/>
  <c r="BZ45" i="41"/>
  <c r="BZ15" i="41"/>
  <c r="BY15" i="41"/>
  <c r="BX15" i="41"/>
  <c r="BW15" i="41"/>
  <c r="BV15" i="41"/>
  <c r="BP16" i="41"/>
  <c r="BS16" i="41"/>
  <c r="BT16" i="41"/>
  <c r="BP17" i="41"/>
  <c r="BS17" i="41"/>
  <c r="BT17" i="41"/>
  <c r="BP18" i="41"/>
  <c r="BS18" i="41"/>
  <c r="BT18" i="41"/>
  <c r="BP19" i="41"/>
  <c r="BS19" i="41"/>
  <c r="BT19" i="41"/>
  <c r="BP20" i="41"/>
  <c r="BS20" i="41"/>
  <c r="BT20" i="41"/>
  <c r="BP21" i="41"/>
  <c r="BS21" i="41"/>
  <c r="BT21" i="41"/>
  <c r="BP22" i="41"/>
  <c r="BS22" i="41"/>
  <c r="BT22" i="41"/>
  <c r="BP23" i="41"/>
  <c r="BS23" i="41"/>
  <c r="BT23" i="41"/>
  <c r="BP24" i="41"/>
  <c r="BS24" i="41"/>
  <c r="BT24" i="41"/>
  <c r="BP25" i="41"/>
  <c r="BS25" i="41"/>
  <c r="BT25" i="41"/>
  <c r="BP26" i="41"/>
  <c r="BS26" i="41"/>
  <c r="BT26" i="41"/>
  <c r="BP27" i="41"/>
  <c r="BS27" i="41"/>
  <c r="BT27" i="41"/>
  <c r="BP28" i="41"/>
  <c r="BS28" i="41"/>
  <c r="BT28" i="41"/>
  <c r="BP29" i="41"/>
  <c r="BS29" i="41"/>
  <c r="BT29" i="41"/>
  <c r="BP30" i="41"/>
  <c r="BS30" i="41"/>
  <c r="BT30" i="41"/>
  <c r="BP31" i="41"/>
  <c r="BS31" i="41"/>
  <c r="BT31" i="41"/>
  <c r="BP32" i="41"/>
  <c r="BS32" i="41"/>
  <c r="BT32" i="41"/>
  <c r="BP33" i="41"/>
  <c r="BS33" i="41"/>
  <c r="BT33" i="41"/>
  <c r="BP34" i="41"/>
  <c r="BS34" i="41"/>
  <c r="BT34" i="41"/>
  <c r="BP35" i="41"/>
  <c r="BS35" i="41"/>
  <c r="BT35" i="41"/>
  <c r="BP36" i="41"/>
  <c r="BS36" i="41"/>
  <c r="BT36" i="41"/>
  <c r="BP37" i="41"/>
  <c r="BS37" i="41"/>
  <c r="BT37" i="41"/>
  <c r="BP38" i="41"/>
  <c r="BS38" i="41"/>
  <c r="BT38" i="41"/>
  <c r="BP39" i="41"/>
  <c r="BS39" i="41"/>
  <c r="BT39" i="41"/>
  <c r="BP40" i="41"/>
  <c r="BS40" i="41"/>
  <c r="BT40" i="41"/>
  <c r="BP41" i="41"/>
  <c r="BS41" i="41"/>
  <c r="BT41" i="41"/>
  <c r="BP42" i="41"/>
  <c r="BS42" i="41"/>
  <c r="BT42" i="41"/>
  <c r="BP43" i="41"/>
  <c r="BS43" i="41"/>
  <c r="BT43" i="41"/>
  <c r="BP44" i="41"/>
  <c r="BS44" i="41"/>
  <c r="BT44" i="41"/>
  <c r="BP45" i="41"/>
  <c r="BS45" i="41"/>
  <c r="BT45" i="41"/>
  <c r="BT15" i="41"/>
  <c r="BS15" i="41"/>
  <c r="AI15" i="41"/>
  <c r="AH15" i="41"/>
  <c r="AG15" i="41"/>
  <c r="AF15" i="41"/>
  <c r="AE15" i="41"/>
  <c r="AB15" i="41"/>
  <c r="AA15" i="41"/>
  <c r="X15" i="41"/>
  <c r="DE23" i="83" l="1"/>
  <c r="O37" i="23"/>
  <c r="BJ25" i="92"/>
  <c r="BK25" i="92"/>
  <c r="BD25" i="92"/>
  <c r="BL25" i="92"/>
  <c r="BE25" i="92"/>
  <c r="BM25" i="92"/>
  <c r="BF25" i="92"/>
  <c r="BG25" i="92"/>
  <c r="BH25" i="92"/>
  <c r="DA25" i="92"/>
  <c r="DB25" i="92"/>
  <c r="CU25" i="92"/>
  <c r="DC25" i="92"/>
  <c r="CV25" i="92"/>
  <c r="DD25" i="92"/>
  <c r="CW25" i="92"/>
  <c r="BI25" i="92"/>
  <c r="CX25" i="92"/>
  <c r="CY25" i="92"/>
  <c r="CZ25" i="92"/>
  <c r="BN23" i="93"/>
  <c r="K23" i="93" s="1"/>
  <c r="BI24" i="93"/>
  <c r="CY24" i="93"/>
  <c r="BH24" i="93"/>
  <c r="CZ24" i="93"/>
  <c r="BG24" i="93"/>
  <c r="DA24" i="93"/>
  <c r="BF24" i="93"/>
  <c r="DB24" i="93"/>
  <c r="BM24" i="93"/>
  <c r="BE24" i="93"/>
  <c r="DC24" i="93"/>
  <c r="BL24" i="93"/>
  <c r="BD24" i="93"/>
  <c r="CV24" i="93"/>
  <c r="DD24" i="93"/>
  <c r="BK24" i="93"/>
  <c r="CW24" i="93"/>
  <c r="CX24" i="93"/>
  <c r="BJ24" i="93"/>
  <c r="X17" i="23"/>
  <c r="AD17" i="24" s="1"/>
  <c r="T17" i="23"/>
  <c r="Y17" i="24" s="1"/>
  <c r="P16" i="23"/>
  <c r="T16" i="24" s="1"/>
  <c r="DC24" i="84"/>
  <c r="CU24" i="84"/>
  <c r="DB24" i="84"/>
  <c r="DA24" i="84"/>
  <c r="CZ24" i="84"/>
  <c r="CY24" i="84"/>
  <c r="CX24" i="84"/>
  <c r="CW24" i="84"/>
  <c r="CV24" i="84"/>
  <c r="DD24" i="84"/>
  <c r="BN23" i="83"/>
  <c r="BN23" i="84"/>
  <c r="BN23" i="88"/>
  <c r="K23" i="88" s="1"/>
  <c r="BJ24" i="88"/>
  <c r="BI24" i="88"/>
  <c r="BH24" i="88"/>
  <c r="BG24" i="88"/>
  <c r="BF24" i="88"/>
  <c r="BM24" i="88"/>
  <c r="BE24" i="88"/>
  <c r="BL24" i="88"/>
  <c r="BD24" i="88"/>
  <c r="BK24" i="88"/>
  <c r="BN24" i="92"/>
  <c r="K24" i="92" s="1"/>
  <c r="BG25" i="90"/>
  <c r="BF25" i="90"/>
  <c r="BJ25" i="90"/>
  <c r="BM25" i="90"/>
  <c r="BE25" i="90"/>
  <c r="BI25" i="90"/>
  <c r="BL25" i="90"/>
  <c r="BD25" i="90"/>
  <c r="BK25" i="90"/>
  <c r="BH25" i="90"/>
  <c r="BJ24" i="85"/>
  <c r="BI24" i="85"/>
  <c r="BH24" i="85"/>
  <c r="BG24" i="85"/>
  <c r="BF24" i="85"/>
  <c r="BM24" i="85"/>
  <c r="BE24" i="85"/>
  <c r="BL24" i="85"/>
  <c r="BD24" i="85"/>
  <c r="BK24" i="85"/>
  <c r="BJ25" i="91"/>
  <c r="BE25" i="91"/>
  <c r="BI25" i="91"/>
  <c r="BH25" i="91"/>
  <c r="BF25" i="91"/>
  <c r="BG25" i="91"/>
  <c r="BM25" i="91"/>
  <c r="BD25" i="91"/>
  <c r="BL25" i="91"/>
  <c r="BK25" i="91"/>
  <c r="BN24" i="91"/>
  <c r="K24" i="91" s="1"/>
  <c r="BM24" i="89"/>
  <c r="BE24" i="89"/>
  <c r="BL24" i="89"/>
  <c r="BD24" i="89"/>
  <c r="BK24" i="89"/>
  <c r="BJ24" i="89"/>
  <c r="BI24" i="89"/>
  <c r="BH24" i="89"/>
  <c r="BG24" i="89"/>
  <c r="BF24" i="89"/>
  <c r="BN23" i="89"/>
  <c r="K23" i="89" s="1"/>
  <c r="BJ25" i="87"/>
  <c r="BI25" i="87"/>
  <c r="BH25" i="87"/>
  <c r="BG25" i="87"/>
  <c r="BF25" i="87"/>
  <c r="BM25" i="87"/>
  <c r="BE25" i="87"/>
  <c r="BL25" i="87"/>
  <c r="BD25" i="87"/>
  <c r="BK25" i="87"/>
  <c r="BJ25" i="86"/>
  <c r="BI25" i="86"/>
  <c r="BH25" i="86"/>
  <c r="BG25" i="86"/>
  <c r="BF25" i="86"/>
  <c r="BM25" i="86"/>
  <c r="BE25" i="86"/>
  <c r="BL25" i="86"/>
  <c r="BD25" i="86"/>
  <c r="BK25" i="86"/>
  <c r="BI24" i="84"/>
  <c r="BH24" i="84"/>
  <c r="BG24" i="84"/>
  <c r="BJ24" i="84"/>
  <c r="BF24" i="84"/>
  <c r="BM24" i="84"/>
  <c r="BE24" i="84"/>
  <c r="BL24" i="84"/>
  <c r="BD24" i="84"/>
  <c r="BK24" i="84"/>
  <c r="BJ24" i="83"/>
  <c r="BH24" i="83"/>
  <c r="BK24" i="83"/>
  <c r="BD24" i="83"/>
  <c r="BL24" i="83"/>
  <c r="BE24" i="83"/>
  <c r="BM24" i="83"/>
  <c r="BF24" i="83"/>
  <c r="BG24" i="83"/>
  <c r="BI24" i="83"/>
  <c r="BO23" i="93"/>
  <c r="CL24" i="93"/>
  <c r="CO24" i="93"/>
  <c r="AZ24" i="93"/>
  <c r="AU24" i="93"/>
  <c r="CC24" i="93"/>
  <c r="CH24" i="93"/>
  <c r="AO24" i="93"/>
  <c r="BB24" i="93"/>
  <c r="AA17" i="25"/>
  <c r="CR24" i="93"/>
  <c r="CT24" i="93"/>
  <c r="CG24" i="93"/>
  <c r="AY24" i="93"/>
  <c r="AT24" i="93"/>
  <c r="D24" i="93"/>
  <c r="CJ24" i="93"/>
  <c r="CK24" i="93"/>
  <c r="CF24" i="93"/>
  <c r="AN24" i="93"/>
  <c r="AR24" i="93"/>
  <c r="BA24" i="93"/>
  <c r="AQ24" i="93"/>
  <c r="AL24" i="93"/>
  <c r="CN24" i="93"/>
  <c r="CS24" i="93"/>
  <c r="AW24" i="93"/>
  <c r="CE24" i="93"/>
  <c r="CI24" i="93"/>
  <c r="AS24" i="93"/>
  <c r="AM24" i="93"/>
  <c r="BC24" i="93"/>
  <c r="CM24" i="93"/>
  <c r="CQ24" i="93"/>
  <c r="AX24" i="93"/>
  <c r="AV24" i="93"/>
  <c r="AT17" i="23"/>
  <c r="CD24" i="93"/>
  <c r="CP24" i="93"/>
  <c r="AP24" i="93"/>
  <c r="Z18" i="25"/>
  <c r="AS18" i="23"/>
  <c r="A26" i="93"/>
  <c r="B25" i="93"/>
  <c r="AD16" i="25"/>
  <c r="AV16" i="23"/>
  <c r="AO19" i="23"/>
  <c r="U19" i="25"/>
  <c r="AK19" i="23"/>
  <c r="P19" i="25"/>
  <c r="AC18" i="23"/>
  <c r="F18" i="25"/>
  <c r="Z19" i="24"/>
  <c r="U19" i="23"/>
  <c r="U19" i="24"/>
  <c r="Q19" i="23"/>
  <c r="M18" i="23"/>
  <c r="P18" i="24"/>
  <c r="A26" i="85"/>
  <c r="B25" i="85"/>
  <c r="CM24" i="85"/>
  <c r="AS24" i="85"/>
  <c r="AP24" i="85"/>
  <c r="BC24" i="85"/>
  <c r="N17" i="23"/>
  <c r="CT24" i="85"/>
  <c r="AJ24" i="85"/>
  <c r="CQ24" i="85"/>
  <c r="AU24" i="85"/>
  <c r="Q17" i="24"/>
  <c r="AT24" i="85"/>
  <c r="CP24" i="85"/>
  <c r="CL24" i="85"/>
  <c r="AZ24" i="85"/>
  <c r="AW24" i="85"/>
  <c r="CI24" i="85"/>
  <c r="CH24" i="85"/>
  <c r="CD24" i="85"/>
  <c r="AR24" i="85"/>
  <c r="AO24" i="85"/>
  <c r="CO24" i="85"/>
  <c r="CS24" i="85"/>
  <c r="AY24" i="85"/>
  <c r="CA24" i="85"/>
  <c r="AN24" i="85"/>
  <c r="D24" i="85"/>
  <c r="CG24" i="85"/>
  <c r="CK24" i="85"/>
  <c r="AQ24" i="85"/>
  <c r="BB24" i="85"/>
  <c r="AM24" i="85"/>
  <c r="CN24" i="85"/>
  <c r="CB24" i="85"/>
  <c r="CR24" i="85"/>
  <c r="AV24" i="85"/>
  <c r="AK24" i="85"/>
  <c r="CF24" i="85"/>
  <c r="BA24" i="85"/>
  <c r="AX24" i="85"/>
  <c r="CJ24" i="85"/>
  <c r="AL24" i="85"/>
  <c r="K18" i="24"/>
  <c r="I18" i="23"/>
  <c r="E18" i="23"/>
  <c r="F18" i="24"/>
  <c r="CR25" i="86"/>
  <c r="CJ25" i="86"/>
  <c r="CB25" i="86"/>
  <c r="CO25" i="86"/>
  <c r="CF25" i="86"/>
  <c r="BC25" i="86"/>
  <c r="AU25" i="86"/>
  <c r="AM25" i="86"/>
  <c r="CN25" i="86"/>
  <c r="CE25" i="86"/>
  <c r="CM25" i="86"/>
  <c r="CD25" i="86"/>
  <c r="CL25" i="86"/>
  <c r="CC25" i="86"/>
  <c r="CT25" i="86"/>
  <c r="CK25" i="86"/>
  <c r="CG25" i="86"/>
  <c r="AY25" i="86"/>
  <c r="AP25" i="86"/>
  <c r="AX25" i="86"/>
  <c r="AO25" i="86"/>
  <c r="AW25" i="86"/>
  <c r="AN25" i="86"/>
  <c r="CS25" i="86"/>
  <c r="AV25" i="86"/>
  <c r="AL25" i="86"/>
  <c r="CQ25" i="86"/>
  <c r="CP25" i="86"/>
  <c r="AQ25" i="86"/>
  <c r="AT25" i="86"/>
  <c r="AK25" i="86"/>
  <c r="AS25" i="86"/>
  <c r="CI25" i="86"/>
  <c r="BB25" i="86"/>
  <c r="AJ25" i="86"/>
  <c r="CH25" i="86"/>
  <c r="BA25" i="86"/>
  <c r="AR25" i="86"/>
  <c r="AZ25" i="86"/>
  <c r="V18" i="24"/>
  <c r="R18" i="23"/>
  <c r="CQ24" i="84"/>
  <c r="CI24" i="84"/>
  <c r="CA24" i="84"/>
  <c r="CP24" i="84"/>
  <c r="CH24" i="84"/>
  <c r="CO24" i="84"/>
  <c r="CG24" i="84"/>
  <c r="CN24" i="84"/>
  <c r="CF24" i="84"/>
  <c r="CM24" i="84"/>
  <c r="CE24" i="84"/>
  <c r="CT24" i="84"/>
  <c r="CL24" i="84"/>
  <c r="CD24" i="84"/>
  <c r="CS24" i="84"/>
  <c r="CK24" i="84"/>
  <c r="CC24" i="84"/>
  <c r="CJ24" i="84"/>
  <c r="AV24" i="84"/>
  <c r="AN24" i="84"/>
  <c r="BC24" i="84"/>
  <c r="AU24" i="84"/>
  <c r="AM24" i="84"/>
  <c r="BB24" i="84"/>
  <c r="AT24" i="84"/>
  <c r="AL24" i="84"/>
  <c r="BA24" i="84"/>
  <c r="AS24" i="84"/>
  <c r="AZ24" i="84"/>
  <c r="AR24" i="84"/>
  <c r="AJ24" i="84"/>
  <c r="AO24" i="84"/>
  <c r="AW24" i="84"/>
  <c r="AP24" i="84"/>
  <c r="CR24" i="84"/>
  <c r="AY24" i="84"/>
  <c r="AQ24" i="84"/>
  <c r="AX24" i="84"/>
  <c r="L17" i="24"/>
  <c r="J17" i="23"/>
  <c r="CQ24" i="83"/>
  <c r="CI24" i="83"/>
  <c r="CP24" i="83"/>
  <c r="CH24" i="83"/>
  <c r="CO24" i="83"/>
  <c r="CG24" i="83"/>
  <c r="CN24" i="83"/>
  <c r="CF24" i="83"/>
  <c r="CM24" i="83"/>
  <c r="CD24" i="83"/>
  <c r="CK24" i="83"/>
  <c r="BA24" i="83"/>
  <c r="AS24" i="83"/>
  <c r="AJ24" i="83"/>
  <c r="CJ24" i="83"/>
  <c r="AZ24" i="83"/>
  <c r="AR24" i="83"/>
  <c r="CC24" i="83"/>
  <c r="AY24" i="83"/>
  <c r="AQ24" i="83"/>
  <c r="CB24" i="83"/>
  <c r="AX24" i="83"/>
  <c r="AP24" i="83"/>
  <c r="CT24" i="83"/>
  <c r="CA24" i="83"/>
  <c r="AW24" i="83"/>
  <c r="AO24" i="83"/>
  <c r="CS24" i="83"/>
  <c r="AV24" i="83"/>
  <c r="AM24" i="83"/>
  <c r="CR24" i="83"/>
  <c r="BC24" i="83"/>
  <c r="AU24" i="83"/>
  <c r="AL24" i="83"/>
  <c r="CL24" i="83"/>
  <c r="BB24" i="83"/>
  <c r="AT24" i="83"/>
  <c r="AK24" i="83"/>
  <c r="AN24" i="83"/>
  <c r="G17" i="24"/>
  <c r="F17" i="23"/>
  <c r="J16" i="25"/>
  <c r="AF16" i="23"/>
  <c r="CO25" i="91"/>
  <c r="CF25" i="91"/>
  <c r="CM25" i="91"/>
  <c r="CB25" i="91"/>
  <c r="CL25" i="91"/>
  <c r="CA25" i="91"/>
  <c r="CT25" i="91"/>
  <c r="CK25" i="91"/>
  <c r="CS25" i="91"/>
  <c r="CJ25" i="91"/>
  <c r="CH25" i="91"/>
  <c r="CG25" i="91"/>
  <c r="CC25" i="91"/>
  <c r="CR25" i="91"/>
  <c r="CQ25" i="91"/>
  <c r="CP25" i="91"/>
  <c r="CN25" i="91"/>
  <c r="AX25" i="91"/>
  <c r="AO25" i="91"/>
  <c r="AW25" i="91"/>
  <c r="AN25" i="91"/>
  <c r="AT25" i="91"/>
  <c r="BC25" i="91"/>
  <c r="AS25" i="91"/>
  <c r="BB25" i="91"/>
  <c r="AQ25" i="91"/>
  <c r="BA25" i="91"/>
  <c r="AP25" i="91"/>
  <c r="AZ25" i="91"/>
  <c r="AL25" i="91"/>
  <c r="AY25" i="91"/>
  <c r="AK25" i="91"/>
  <c r="AV25" i="91"/>
  <c r="AJ25" i="91"/>
  <c r="AU25" i="91"/>
  <c r="AR25" i="91"/>
  <c r="AM25" i="91"/>
  <c r="CI25" i="91"/>
  <c r="CD25" i="91"/>
  <c r="Q18" i="25"/>
  <c r="AL18" i="23"/>
  <c r="CS25" i="87"/>
  <c r="CK25" i="87"/>
  <c r="CC25" i="87"/>
  <c r="CR25" i="87"/>
  <c r="CJ25" i="87"/>
  <c r="CA25" i="87"/>
  <c r="CQ25" i="87"/>
  <c r="CI25" i="87"/>
  <c r="CP25" i="87"/>
  <c r="CH25" i="87"/>
  <c r="CM25" i="87"/>
  <c r="CE25" i="87"/>
  <c r="CT25" i="87"/>
  <c r="CO25" i="87"/>
  <c r="CN25" i="87"/>
  <c r="CL25" i="87"/>
  <c r="CG25" i="87"/>
  <c r="CF25" i="87"/>
  <c r="CD25" i="87"/>
  <c r="BC25" i="87"/>
  <c r="AU25" i="87"/>
  <c r="AM25" i="87"/>
  <c r="BB25" i="87"/>
  <c r="AT25" i="87"/>
  <c r="AL25" i="87"/>
  <c r="BA25" i="87"/>
  <c r="AS25" i="87"/>
  <c r="AJ25" i="87"/>
  <c r="AZ25" i="87"/>
  <c r="AR25" i="87"/>
  <c r="AY25" i="87"/>
  <c r="AQ25" i="87"/>
  <c r="AP25" i="87"/>
  <c r="AO25" i="87"/>
  <c r="AN25" i="87"/>
  <c r="AX25" i="87"/>
  <c r="AW25" i="87"/>
  <c r="AV25" i="87"/>
  <c r="AA18" i="24"/>
  <c r="V18" i="23"/>
  <c r="CO24" i="89"/>
  <c r="CG24" i="89"/>
  <c r="CN24" i="89"/>
  <c r="CD24" i="89"/>
  <c r="CM24" i="89"/>
  <c r="CC24" i="89"/>
  <c r="CL24" i="89"/>
  <c r="CB24" i="89"/>
  <c r="CT24" i="89"/>
  <c r="CK24" i="89"/>
  <c r="CA24" i="89"/>
  <c r="CS24" i="89"/>
  <c r="CR24" i="89"/>
  <c r="CQ24" i="89"/>
  <c r="CP24" i="89"/>
  <c r="CH24" i="89"/>
  <c r="CJ24" i="89"/>
  <c r="CI24" i="89"/>
  <c r="CF24" i="89"/>
  <c r="BA24" i="89"/>
  <c r="AS24" i="89"/>
  <c r="AJ24" i="89"/>
  <c r="AY24" i="89"/>
  <c r="AQ24" i="89"/>
  <c r="AX24" i="89"/>
  <c r="AP24" i="89"/>
  <c r="AW24" i="89"/>
  <c r="AO24" i="89"/>
  <c r="AV24" i="89"/>
  <c r="AM24" i="89"/>
  <c r="BB24" i="89"/>
  <c r="AZ24" i="89"/>
  <c r="AU24" i="89"/>
  <c r="AT24" i="89"/>
  <c r="AR24" i="89"/>
  <c r="AK24" i="89"/>
  <c r="AL24" i="89"/>
  <c r="BC24" i="89"/>
  <c r="AN24" i="89"/>
  <c r="G17" i="25"/>
  <c r="AD17" i="23"/>
  <c r="T17" i="25"/>
  <c r="AN17" i="23"/>
  <c r="CR25" i="90"/>
  <c r="CI25" i="90"/>
  <c r="CN25" i="90"/>
  <c r="CT25" i="90"/>
  <c r="CJ25" i="90"/>
  <c r="CQ25" i="90"/>
  <c r="CD25" i="90"/>
  <c r="CP25" i="90"/>
  <c r="CA25" i="90"/>
  <c r="CO25" i="90"/>
  <c r="CM25" i="90"/>
  <c r="CK25" i="90"/>
  <c r="CH25" i="90"/>
  <c r="CF25" i="90"/>
  <c r="CS25" i="90"/>
  <c r="CE25" i="90"/>
  <c r="BB25" i="90"/>
  <c r="AS25" i="90"/>
  <c r="AZ25" i="90"/>
  <c r="AO25" i="90"/>
  <c r="AY25" i="90"/>
  <c r="AN25" i="90"/>
  <c r="AX25" i="90"/>
  <c r="AM25" i="90"/>
  <c r="AW25" i="90"/>
  <c r="AL25" i="90"/>
  <c r="AQ25" i="90"/>
  <c r="BC25" i="90"/>
  <c r="BA25" i="90"/>
  <c r="AV25" i="90"/>
  <c r="AT25" i="90"/>
  <c r="AJ25" i="90"/>
  <c r="AR25" i="90"/>
  <c r="CG25" i="90"/>
  <c r="CL25" i="90"/>
  <c r="AP25" i="90"/>
  <c r="AU25" i="90"/>
  <c r="CM24" i="88"/>
  <c r="CE24" i="88"/>
  <c r="CT24" i="88"/>
  <c r="CL24" i="88"/>
  <c r="CC24" i="88"/>
  <c r="CR24" i="88"/>
  <c r="CH24" i="88"/>
  <c r="CQ24" i="88"/>
  <c r="CG24" i="88"/>
  <c r="CP24" i="88"/>
  <c r="CF24" i="88"/>
  <c r="CO24" i="88"/>
  <c r="CB24" i="88"/>
  <c r="CJ24" i="88"/>
  <c r="CS24" i="88"/>
  <c r="CN24" i="88"/>
  <c r="CK24" i="88"/>
  <c r="CI24" i="88"/>
  <c r="CA24" i="88"/>
  <c r="AV24" i="88"/>
  <c r="AN24" i="88"/>
  <c r="BA24" i="88"/>
  <c r="AS24" i="88"/>
  <c r="AJ24" i="88"/>
  <c r="AT24" i="88"/>
  <c r="BC24" i="88"/>
  <c r="AR24" i="88"/>
  <c r="BB24" i="88"/>
  <c r="AQ24" i="88"/>
  <c r="AZ24" i="88"/>
  <c r="AP24" i="88"/>
  <c r="AY24" i="88"/>
  <c r="AO24" i="88"/>
  <c r="AX24" i="88"/>
  <c r="AW24" i="88"/>
  <c r="AU24" i="88"/>
  <c r="AL24" i="88"/>
  <c r="AK24" i="88"/>
  <c r="CD24" i="88"/>
  <c r="AM24" i="88"/>
  <c r="CS25" i="92"/>
  <c r="CK25" i="92"/>
  <c r="CC25" i="92"/>
  <c r="CQ25" i="92"/>
  <c r="CH25" i="92"/>
  <c r="CP25" i="92"/>
  <c r="CG25" i="92"/>
  <c r="CO25" i="92"/>
  <c r="CF25" i="92"/>
  <c r="CM25" i="92"/>
  <c r="CL25" i="92"/>
  <c r="CJ25" i="92"/>
  <c r="CI25" i="92"/>
  <c r="CE25" i="92"/>
  <c r="CD25" i="92"/>
  <c r="CB25" i="92"/>
  <c r="CT25" i="92"/>
  <c r="CR25" i="92"/>
  <c r="CN25" i="92"/>
  <c r="AV25" i="92"/>
  <c r="AN25" i="92"/>
  <c r="AU25" i="92"/>
  <c r="AL25" i="92"/>
  <c r="BC25" i="92"/>
  <c r="AT25" i="92"/>
  <c r="AK25" i="92"/>
  <c r="BB25" i="92"/>
  <c r="AS25" i="92"/>
  <c r="AJ25" i="92"/>
  <c r="BA25" i="92"/>
  <c r="AR25" i="92"/>
  <c r="AZ25" i="92"/>
  <c r="AQ25" i="92"/>
  <c r="AY25" i="92"/>
  <c r="AX25" i="92"/>
  <c r="AW25" i="92"/>
  <c r="AP25" i="92"/>
  <c r="AO25" i="92"/>
  <c r="AM25" i="92"/>
  <c r="V18" i="25"/>
  <c r="AP18" i="23"/>
  <c r="Y17" i="25"/>
  <c r="AR17" i="23"/>
  <c r="K19" i="25"/>
  <c r="AG19" i="23"/>
  <c r="O17" i="25"/>
  <c r="AJ17" i="23"/>
  <c r="L18" i="25"/>
  <c r="AH18" i="23"/>
  <c r="E16" i="25"/>
  <c r="AB16" i="23"/>
  <c r="B17" i="25"/>
  <c r="Z17" i="23"/>
  <c r="Y18" i="23"/>
  <c r="A18" i="25"/>
  <c r="G12" i="1"/>
  <c r="W35" i="23" s="1"/>
  <c r="H51" i="41"/>
  <c r="I50" i="41"/>
  <c r="G13" i="1"/>
  <c r="AE35" i="23" s="1"/>
  <c r="B26" i="92"/>
  <c r="A27" i="92"/>
  <c r="D25" i="92"/>
  <c r="BO24" i="92"/>
  <c r="D25" i="91"/>
  <c r="B26" i="91"/>
  <c r="A27" i="91"/>
  <c r="D25" i="90"/>
  <c r="A27" i="90"/>
  <c r="B26" i="90"/>
  <c r="B25" i="89"/>
  <c r="A26" i="89"/>
  <c r="D24" i="89"/>
  <c r="D24" i="88"/>
  <c r="B25" i="88"/>
  <c r="A26" i="88"/>
  <c r="D25" i="87"/>
  <c r="B26" i="87"/>
  <c r="A27" i="87"/>
  <c r="D25" i="86"/>
  <c r="B26" i="86"/>
  <c r="A27" i="86"/>
  <c r="BO23" i="84"/>
  <c r="K23" i="84"/>
  <c r="B25" i="84"/>
  <c r="A26" i="84"/>
  <c r="D24" i="84"/>
  <c r="L17" i="23" s="1"/>
  <c r="O17" i="24" s="1"/>
  <c r="D24" i="83"/>
  <c r="H17" i="23" s="1"/>
  <c r="J17" i="24" s="1"/>
  <c r="A26" i="83"/>
  <c r="B25" i="83"/>
  <c r="BT46" i="41"/>
  <c r="BQ46" i="41"/>
  <c r="BP46" i="41"/>
  <c r="BS46" i="41"/>
  <c r="I37" i="82"/>
  <c r="AF28" i="87" s="1"/>
  <c r="G37" i="82"/>
  <c r="AD16" i="41"/>
  <c r="AF16" i="41"/>
  <c r="AG16" i="41"/>
  <c r="AH16" i="41"/>
  <c r="AI16" i="41"/>
  <c r="AD17" i="41"/>
  <c r="AE17" i="41"/>
  <c r="AG17" i="41"/>
  <c r="AH17" i="41"/>
  <c r="AI17" i="41"/>
  <c r="AD18" i="41"/>
  <c r="AE18" i="41"/>
  <c r="AF18" i="41"/>
  <c r="AH18" i="41"/>
  <c r="AI18" i="41"/>
  <c r="AD19" i="41"/>
  <c r="AE19" i="41"/>
  <c r="AF19" i="41"/>
  <c r="AG19" i="41"/>
  <c r="AH19" i="41"/>
  <c r="AI19" i="41"/>
  <c r="AD20" i="41"/>
  <c r="AE20" i="41"/>
  <c r="AF20" i="41"/>
  <c r="AG20" i="41"/>
  <c r="AH20" i="41"/>
  <c r="AI20" i="41"/>
  <c r="AD21" i="41"/>
  <c r="AE21" i="41"/>
  <c r="AF21" i="41"/>
  <c r="AG21" i="41"/>
  <c r="AI21" i="41"/>
  <c r="AD22" i="41"/>
  <c r="AE22" i="41"/>
  <c r="AF22" i="41"/>
  <c r="AG22" i="41"/>
  <c r="AH22" i="41"/>
  <c r="AE23" i="41"/>
  <c r="AF23" i="41"/>
  <c r="AG23" i="41"/>
  <c r="AH23" i="41"/>
  <c r="AI23" i="41"/>
  <c r="AD24" i="41"/>
  <c r="AF24" i="41"/>
  <c r="AG24" i="41"/>
  <c r="AH24" i="41"/>
  <c r="AI24" i="41"/>
  <c r="AG25" i="41"/>
  <c r="AH25" i="41"/>
  <c r="AI25" i="41"/>
  <c r="AD26" i="41"/>
  <c r="AE26" i="41"/>
  <c r="AF26" i="41"/>
  <c r="AH26" i="41"/>
  <c r="AI26" i="41"/>
  <c r="AD27" i="41"/>
  <c r="AE27" i="41"/>
  <c r="AF27" i="41"/>
  <c r="AG27" i="41"/>
  <c r="AH27" i="41"/>
  <c r="AI27" i="41"/>
  <c r="AD28" i="41"/>
  <c r="AE28" i="41"/>
  <c r="AF28" i="41"/>
  <c r="AG28" i="41"/>
  <c r="AI28" i="41"/>
  <c r="AD29" i="41"/>
  <c r="AE29" i="41"/>
  <c r="AF29" i="41"/>
  <c r="AG29" i="41"/>
  <c r="AH29" i="41"/>
  <c r="AD30" i="41"/>
  <c r="AE30" i="41"/>
  <c r="AF30" i="41"/>
  <c r="AH30" i="41"/>
  <c r="AI30" i="41"/>
  <c r="AD31" i="41"/>
  <c r="AE31" i="41"/>
  <c r="AF31" i="41"/>
  <c r="AG31" i="41"/>
  <c r="AH31" i="41"/>
  <c r="AI31" i="41"/>
  <c r="AD32" i="41"/>
  <c r="AF32" i="41"/>
  <c r="AG32" i="41"/>
  <c r="AH32" i="41"/>
  <c r="AI32" i="41"/>
  <c r="AD33" i="41"/>
  <c r="AE33" i="41"/>
  <c r="AF33" i="41"/>
  <c r="AG33" i="41"/>
  <c r="AH33" i="41"/>
  <c r="AI33" i="41"/>
  <c r="AD34" i="41"/>
  <c r="AE34" i="41"/>
  <c r="AF34" i="41"/>
  <c r="AG34" i="41"/>
  <c r="AH34" i="41"/>
  <c r="AI34" i="41"/>
  <c r="AD35" i="41"/>
  <c r="AE35" i="41"/>
  <c r="AF35" i="41"/>
  <c r="AG35" i="41"/>
  <c r="AH35" i="41"/>
  <c r="AI35" i="41"/>
  <c r="AD36" i="41"/>
  <c r="AE36" i="41"/>
  <c r="AF36" i="41"/>
  <c r="AG36" i="41"/>
  <c r="AH36" i="41"/>
  <c r="AI36" i="41"/>
  <c r="AD37" i="41"/>
  <c r="AE37" i="41"/>
  <c r="AF37" i="41"/>
  <c r="AG37" i="41"/>
  <c r="AH37" i="41"/>
  <c r="AI37" i="41"/>
  <c r="AD38" i="41"/>
  <c r="AE38" i="41"/>
  <c r="AF38" i="41"/>
  <c r="AG38" i="41"/>
  <c r="AH38" i="41"/>
  <c r="AI38" i="41"/>
  <c r="AE39" i="41"/>
  <c r="AH39" i="41"/>
  <c r="AI39" i="41"/>
  <c r="AD40" i="41"/>
  <c r="AE40" i="41"/>
  <c r="AF40" i="41"/>
  <c r="AG40" i="41"/>
  <c r="AH40" i="41"/>
  <c r="AI40" i="41"/>
  <c r="AD41" i="41"/>
  <c r="AE41" i="41"/>
  <c r="AF41" i="41"/>
  <c r="AG41" i="41"/>
  <c r="AH41" i="41"/>
  <c r="AI41" i="41"/>
  <c r="AD42" i="41"/>
  <c r="AE42" i="41"/>
  <c r="AF42" i="41"/>
  <c r="AG42" i="41"/>
  <c r="AH42" i="41"/>
  <c r="AI42" i="41"/>
  <c r="AD43" i="41"/>
  <c r="AE43" i="41"/>
  <c r="AF43" i="41"/>
  <c r="AG43" i="41"/>
  <c r="AH43" i="41"/>
  <c r="AI43" i="41"/>
  <c r="AD44" i="41"/>
  <c r="AE44" i="41"/>
  <c r="AF44" i="41"/>
  <c r="AG44" i="41"/>
  <c r="AH44" i="41"/>
  <c r="AI44" i="41"/>
  <c r="AD45" i="41"/>
  <c r="AF45" i="41"/>
  <c r="AH45" i="41"/>
  <c r="AI4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AC15" i="41"/>
  <c r="X16" i="41"/>
  <c r="Z16" i="41"/>
  <c r="AA16" i="41"/>
  <c r="AB16" i="41"/>
  <c r="X17" i="41"/>
  <c r="Z17" i="41"/>
  <c r="AA17" i="41"/>
  <c r="AB17" i="41"/>
  <c r="X18" i="41"/>
  <c r="Z18" i="41"/>
  <c r="AA18" i="41"/>
  <c r="AB18" i="41"/>
  <c r="X19" i="41"/>
  <c r="Z19" i="41"/>
  <c r="AA19" i="41"/>
  <c r="AB19" i="41"/>
  <c r="X20" i="41"/>
  <c r="Z20" i="41"/>
  <c r="AA20" i="41"/>
  <c r="AB20" i="41"/>
  <c r="X21" i="41"/>
  <c r="Z21" i="41"/>
  <c r="AA21" i="41"/>
  <c r="AB21" i="41"/>
  <c r="X22" i="41"/>
  <c r="Z22" i="41"/>
  <c r="AA22" i="41"/>
  <c r="AB22" i="41"/>
  <c r="X23" i="41"/>
  <c r="Z23" i="41"/>
  <c r="AA23" i="41"/>
  <c r="AB23" i="41"/>
  <c r="X24" i="41"/>
  <c r="Z24" i="41"/>
  <c r="AA24" i="41"/>
  <c r="AB24" i="41"/>
  <c r="X25" i="41"/>
  <c r="Z25" i="41"/>
  <c r="AA25" i="41"/>
  <c r="AB25" i="41"/>
  <c r="X26" i="41"/>
  <c r="Z26" i="41"/>
  <c r="AA26" i="41"/>
  <c r="AB26" i="41"/>
  <c r="X27" i="41"/>
  <c r="Z27" i="41"/>
  <c r="AA27" i="41"/>
  <c r="AB27" i="41"/>
  <c r="X28" i="41"/>
  <c r="Z28" i="41"/>
  <c r="AA28" i="41"/>
  <c r="AB28" i="41"/>
  <c r="X29" i="41"/>
  <c r="Z29" i="41"/>
  <c r="AA29" i="41"/>
  <c r="AB29" i="41"/>
  <c r="X30" i="41"/>
  <c r="Z30" i="41"/>
  <c r="AA30" i="41"/>
  <c r="AB30" i="41"/>
  <c r="X31" i="41"/>
  <c r="Z31" i="41"/>
  <c r="AA31" i="41"/>
  <c r="AB31" i="41"/>
  <c r="X32" i="41"/>
  <c r="Z32" i="41"/>
  <c r="AA32" i="41"/>
  <c r="AB32" i="41"/>
  <c r="X33" i="41"/>
  <c r="Z33" i="41"/>
  <c r="AA33" i="41"/>
  <c r="AB33" i="41"/>
  <c r="X34" i="41"/>
  <c r="Z34" i="41"/>
  <c r="AA34" i="41"/>
  <c r="AB34" i="41"/>
  <c r="X35" i="41"/>
  <c r="Z35" i="41"/>
  <c r="AA35" i="41"/>
  <c r="AB35" i="41"/>
  <c r="X36" i="41"/>
  <c r="Z36" i="41"/>
  <c r="AA36" i="41"/>
  <c r="AB36" i="41"/>
  <c r="X37" i="41"/>
  <c r="Z37" i="41"/>
  <c r="AA37" i="41"/>
  <c r="AB37" i="41"/>
  <c r="X38" i="41"/>
  <c r="Z38" i="41"/>
  <c r="AA38" i="41"/>
  <c r="AB38" i="41"/>
  <c r="X39" i="41"/>
  <c r="Z39" i="41"/>
  <c r="AA39" i="41"/>
  <c r="AB39" i="41"/>
  <c r="X40" i="41"/>
  <c r="Z40" i="41"/>
  <c r="AA40" i="41"/>
  <c r="AB40" i="41"/>
  <c r="X41" i="41"/>
  <c r="Z41" i="41"/>
  <c r="AA41" i="41"/>
  <c r="AB41" i="41"/>
  <c r="X42" i="41"/>
  <c r="Z42" i="41"/>
  <c r="AA42" i="41"/>
  <c r="AB42" i="41"/>
  <c r="X43" i="41"/>
  <c r="Z43" i="41"/>
  <c r="AA43" i="41"/>
  <c r="AB43" i="41"/>
  <c r="X44" i="41"/>
  <c r="Z44" i="41"/>
  <c r="AA44" i="41"/>
  <c r="AB44" i="41"/>
  <c r="X45" i="41"/>
  <c r="Z45" i="41"/>
  <c r="AA45" i="41"/>
  <c r="AB45" i="41"/>
  <c r="O37" i="82"/>
  <c r="AI29" i="41" s="1"/>
  <c r="O40" i="82"/>
  <c r="BZ22" i="41" s="1"/>
  <c r="M40" i="82"/>
  <c r="BY21" i="41" s="1"/>
  <c r="K40" i="82"/>
  <c r="BX35" i="87" s="1"/>
  <c r="I40" i="82"/>
  <c r="BW28" i="87" s="1"/>
  <c r="G40" i="82"/>
  <c r="E40" i="82"/>
  <c r="BU31" i="89" s="1"/>
  <c r="M37" i="82"/>
  <c r="AH28" i="41" s="1"/>
  <c r="K37" i="82"/>
  <c r="AG35" i="87" s="1"/>
  <c r="E37" i="82"/>
  <c r="AD31" i="89" s="1"/>
  <c r="A21" i="94"/>
  <c r="C22" i="82"/>
  <c r="B22" i="82"/>
  <c r="C21" i="82"/>
  <c r="B21" i="82"/>
  <c r="C20" i="82"/>
  <c r="B20" i="82"/>
  <c r="C19" i="82"/>
  <c r="B19" i="82"/>
  <c r="C18" i="82"/>
  <c r="B18" i="82"/>
  <c r="C17" i="82"/>
  <c r="B17" i="82"/>
  <c r="C16" i="82"/>
  <c r="B16" i="82"/>
  <c r="C15" i="82"/>
  <c r="B15" i="82"/>
  <c r="B8" i="82"/>
  <c r="BH26" i="92" l="1"/>
  <c r="BI26" i="92"/>
  <c r="BJ26" i="92"/>
  <c r="BK26" i="92"/>
  <c r="BD26" i="92"/>
  <c r="BL26" i="92"/>
  <c r="BE26" i="92"/>
  <c r="BM26" i="92"/>
  <c r="BF26" i="92"/>
  <c r="CY26" i="92"/>
  <c r="CZ26" i="92"/>
  <c r="DA26" i="92"/>
  <c r="DB26" i="92"/>
  <c r="CU26" i="92"/>
  <c r="DC26" i="92"/>
  <c r="CV26" i="92"/>
  <c r="DD26" i="92"/>
  <c r="BG26" i="92"/>
  <c r="CW26" i="92"/>
  <c r="CX26" i="92"/>
  <c r="DE24" i="92"/>
  <c r="L24" i="92" s="1"/>
  <c r="BG25" i="93"/>
  <c r="CW25" i="93"/>
  <c r="BF25" i="93"/>
  <c r="CX25" i="93"/>
  <c r="BM25" i="93"/>
  <c r="BE25" i="93"/>
  <c r="CY25" i="93"/>
  <c r="BL25" i="93"/>
  <c r="BD25" i="93"/>
  <c r="CZ25" i="93"/>
  <c r="BK25" i="93"/>
  <c r="DA25" i="93"/>
  <c r="BJ25" i="93"/>
  <c r="DB25" i="93"/>
  <c r="BH25" i="93"/>
  <c r="BI25" i="93"/>
  <c r="DC25" i="93"/>
  <c r="DD25" i="93"/>
  <c r="CV25" i="93"/>
  <c r="DE24" i="88"/>
  <c r="L24" i="88" s="1"/>
  <c r="X18" i="23"/>
  <c r="AD18" i="24" s="1"/>
  <c r="T18" i="23"/>
  <c r="Y18" i="24" s="1"/>
  <c r="P17" i="23"/>
  <c r="T17" i="24" s="1"/>
  <c r="CZ25" i="84"/>
  <c r="CY25" i="84"/>
  <c r="CX25" i="84"/>
  <c r="CW25" i="84"/>
  <c r="DD25" i="84"/>
  <c r="CV25" i="84"/>
  <c r="DC25" i="84"/>
  <c r="CU25" i="84"/>
  <c r="DB25" i="84"/>
  <c r="DA25" i="84"/>
  <c r="BN24" i="88"/>
  <c r="K24" i="88" s="1"/>
  <c r="BG25" i="88"/>
  <c r="BF25" i="88"/>
  <c r="BM25" i="88"/>
  <c r="BE25" i="88"/>
  <c r="BL25" i="88"/>
  <c r="BD25" i="88"/>
  <c r="BK25" i="88"/>
  <c r="BJ25" i="88"/>
  <c r="BI25" i="88"/>
  <c r="BH25" i="88"/>
  <c r="BN25" i="92"/>
  <c r="K25" i="92" s="1"/>
  <c r="BL26" i="90"/>
  <c r="BD26" i="90"/>
  <c r="BE26" i="90"/>
  <c r="BK26" i="90"/>
  <c r="BJ26" i="90"/>
  <c r="BG26" i="90"/>
  <c r="BF26" i="90"/>
  <c r="BI26" i="90"/>
  <c r="BH26" i="90"/>
  <c r="BM26" i="90"/>
  <c r="BG25" i="85"/>
  <c r="BF25" i="85"/>
  <c r="BM25" i="85"/>
  <c r="BE25" i="85"/>
  <c r="BL25" i="85"/>
  <c r="BD25" i="85"/>
  <c r="BK25" i="85"/>
  <c r="BJ25" i="85"/>
  <c r="BI25" i="85"/>
  <c r="BH25" i="85"/>
  <c r="BN24" i="85"/>
  <c r="K24" i="85" s="1"/>
  <c r="BN25" i="91"/>
  <c r="K25" i="91" s="1"/>
  <c r="BG26" i="91"/>
  <c r="BF26" i="91"/>
  <c r="BJ26" i="91"/>
  <c r="BM26" i="91"/>
  <c r="BE26" i="91"/>
  <c r="BK26" i="91"/>
  <c r="BL26" i="91"/>
  <c r="BD26" i="91"/>
  <c r="BI26" i="91"/>
  <c r="BH26" i="91"/>
  <c r="BJ25" i="89"/>
  <c r="BI25" i="89"/>
  <c r="BH25" i="89"/>
  <c r="BG25" i="89"/>
  <c r="BF25" i="89"/>
  <c r="BM25" i="89"/>
  <c r="BE25" i="89"/>
  <c r="BL25" i="89"/>
  <c r="BD25" i="89"/>
  <c r="BK25" i="89"/>
  <c r="BG26" i="87"/>
  <c r="BF26" i="87"/>
  <c r="BM26" i="87"/>
  <c r="BE26" i="87"/>
  <c r="BL26" i="87"/>
  <c r="BD26" i="87"/>
  <c r="BK26" i="87"/>
  <c r="BJ26" i="87"/>
  <c r="BI26" i="87"/>
  <c r="BH26" i="87"/>
  <c r="BG26" i="86"/>
  <c r="BF26" i="86"/>
  <c r="BM26" i="86"/>
  <c r="BE26" i="86"/>
  <c r="BL26" i="86"/>
  <c r="BD26" i="86"/>
  <c r="BK26" i="86"/>
  <c r="BJ26" i="86"/>
  <c r="BI26" i="86"/>
  <c r="BH26" i="86"/>
  <c r="BN25" i="86"/>
  <c r="K25" i="86" s="1"/>
  <c r="BG25" i="84"/>
  <c r="BH25" i="84"/>
  <c r="BF25" i="84"/>
  <c r="BM25" i="84"/>
  <c r="BE25" i="84"/>
  <c r="BL25" i="84"/>
  <c r="BD25" i="84"/>
  <c r="BK25" i="84"/>
  <c r="BJ25" i="84"/>
  <c r="BI25" i="84"/>
  <c r="BH25" i="83"/>
  <c r="BI25" i="83"/>
  <c r="BG25" i="83"/>
  <c r="BJ25" i="83"/>
  <c r="BK25" i="83"/>
  <c r="BD25" i="83"/>
  <c r="BL25" i="83"/>
  <c r="BE25" i="83"/>
  <c r="BM25" i="83"/>
  <c r="BF25" i="83"/>
  <c r="CL25" i="93"/>
  <c r="CE25" i="93"/>
  <c r="BC25" i="93"/>
  <c r="AQ25" i="93"/>
  <c r="AL25" i="93"/>
  <c r="CT25" i="93"/>
  <c r="CQ25" i="93"/>
  <c r="AU25" i="93"/>
  <c r="BB25" i="93"/>
  <c r="AA18" i="25"/>
  <c r="CK25" i="93"/>
  <c r="CP25" i="93"/>
  <c r="AM25" i="93"/>
  <c r="AO25" i="93"/>
  <c r="AT18" i="23"/>
  <c r="D25" i="93"/>
  <c r="CA25" i="93"/>
  <c r="CN25" i="93"/>
  <c r="BA25" i="93"/>
  <c r="AZ25" i="93"/>
  <c r="CO25" i="93"/>
  <c r="CS25" i="93"/>
  <c r="CH25" i="93"/>
  <c r="AS25" i="93"/>
  <c r="AN25" i="93"/>
  <c r="CG25" i="93"/>
  <c r="CJ25" i="93"/>
  <c r="CF25" i="93"/>
  <c r="AJ25" i="93"/>
  <c r="AY25" i="93"/>
  <c r="CM25" i="93"/>
  <c r="CR25" i="93"/>
  <c r="AX25" i="93"/>
  <c r="AT25" i="93"/>
  <c r="AW25" i="93"/>
  <c r="CD25" i="93"/>
  <c r="CI25" i="93"/>
  <c r="AP25" i="93"/>
  <c r="AR25" i="93"/>
  <c r="AV25" i="93"/>
  <c r="AS19" i="23"/>
  <c r="Z19" i="25"/>
  <c r="A27" i="93"/>
  <c r="B26" i="93"/>
  <c r="AD17" i="25"/>
  <c r="AV17" i="23"/>
  <c r="AO20" i="23"/>
  <c r="U20" i="25"/>
  <c r="P20" i="25"/>
  <c r="AK20" i="23"/>
  <c r="AC19" i="23"/>
  <c r="F19" i="25"/>
  <c r="Z20" i="24"/>
  <c r="U20" i="23"/>
  <c r="U20" i="24"/>
  <c r="Q20" i="23"/>
  <c r="CK25" i="85"/>
  <c r="CH25" i="85"/>
  <c r="AV25" i="85"/>
  <c r="BA25" i="85"/>
  <c r="AM25" i="85"/>
  <c r="CB25" i="85"/>
  <c r="CN25" i="85"/>
  <c r="AN25" i="85"/>
  <c r="AJ25" i="85"/>
  <c r="CD25" i="85"/>
  <c r="D25" i="85"/>
  <c r="CM25" i="85"/>
  <c r="CR25" i="85"/>
  <c r="AX25" i="85"/>
  <c r="BC25" i="85"/>
  <c r="AZ25" i="85"/>
  <c r="Q18" i="24"/>
  <c r="CE25" i="85"/>
  <c r="CJ25" i="85"/>
  <c r="AP25" i="85"/>
  <c r="AU25" i="85"/>
  <c r="AY25" i="85"/>
  <c r="N18" i="23"/>
  <c r="CT25" i="85"/>
  <c r="CA25" i="85"/>
  <c r="CG25" i="85"/>
  <c r="AL25" i="85"/>
  <c r="AS25" i="85"/>
  <c r="CL25" i="85"/>
  <c r="CQ25" i="85"/>
  <c r="AW25" i="85"/>
  <c r="BB25" i="85"/>
  <c r="AR25" i="85"/>
  <c r="CC25" i="85"/>
  <c r="CI25" i="85"/>
  <c r="AO25" i="85"/>
  <c r="AT25" i="85"/>
  <c r="CO25" i="85"/>
  <c r="CS25" i="85"/>
  <c r="CP25" i="85"/>
  <c r="CF25" i="85"/>
  <c r="AK25" i="85"/>
  <c r="AQ25" i="85"/>
  <c r="M19" i="23"/>
  <c r="P19" i="24"/>
  <c r="B26" i="85"/>
  <c r="A27" i="85"/>
  <c r="I19" i="23"/>
  <c r="K19" i="24"/>
  <c r="E19" i="23"/>
  <c r="F19" i="24"/>
  <c r="CN26" i="86"/>
  <c r="CF26" i="86"/>
  <c r="CM26" i="86"/>
  <c r="CD26" i="86"/>
  <c r="AY26" i="86"/>
  <c r="AQ26" i="86"/>
  <c r="CL26" i="86"/>
  <c r="CC26" i="86"/>
  <c r="CT26" i="86"/>
  <c r="CK26" i="86"/>
  <c r="CS26" i="86"/>
  <c r="CJ26" i="86"/>
  <c r="CA26" i="86"/>
  <c r="CR26" i="86"/>
  <c r="CI26" i="86"/>
  <c r="CH26" i="86"/>
  <c r="AW26" i="86"/>
  <c r="AN26" i="86"/>
  <c r="CG26" i="86"/>
  <c r="AV26" i="86"/>
  <c r="AM26" i="86"/>
  <c r="CE26" i="86"/>
  <c r="AU26" i="86"/>
  <c r="AL26" i="86"/>
  <c r="BC26" i="86"/>
  <c r="AT26" i="86"/>
  <c r="CQ26" i="86"/>
  <c r="CP26" i="86"/>
  <c r="AO26" i="86"/>
  <c r="CO26" i="86"/>
  <c r="BB26" i="86"/>
  <c r="AJ26" i="86"/>
  <c r="AS26" i="86"/>
  <c r="AP26" i="86"/>
  <c r="BA26" i="86"/>
  <c r="AZ26" i="86"/>
  <c r="AR26" i="86"/>
  <c r="AX26" i="86"/>
  <c r="V19" i="24"/>
  <c r="R19" i="23"/>
  <c r="CN25" i="84"/>
  <c r="CF25" i="84"/>
  <c r="CM25" i="84"/>
  <c r="CE25" i="84"/>
  <c r="CT25" i="84"/>
  <c r="CL25" i="84"/>
  <c r="CD25" i="84"/>
  <c r="CS25" i="84"/>
  <c r="CK25" i="84"/>
  <c r="CR25" i="84"/>
  <c r="CJ25" i="84"/>
  <c r="CB25" i="84"/>
  <c r="CQ25" i="84"/>
  <c r="CI25" i="84"/>
  <c r="CP25" i="84"/>
  <c r="CH25" i="84"/>
  <c r="BA25" i="84"/>
  <c r="AS25" i="84"/>
  <c r="AK25" i="84"/>
  <c r="CO25" i="84"/>
  <c r="AZ25" i="84"/>
  <c r="AR25" i="84"/>
  <c r="AY25" i="84"/>
  <c r="AQ25" i="84"/>
  <c r="AX25" i="84"/>
  <c r="AP25" i="84"/>
  <c r="AW25" i="84"/>
  <c r="AO25" i="84"/>
  <c r="AN25" i="84"/>
  <c r="CG25" i="84"/>
  <c r="AM25" i="84"/>
  <c r="AV25" i="84"/>
  <c r="AL25" i="84"/>
  <c r="BC25" i="84"/>
  <c r="AT25" i="84"/>
  <c r="BB25" i="84"/>
  <c r="AU25" i="84"/>
  <c r="L18" i="24"/>
  <c r="J18" i="23"/>
  <c r="CM25" i="83"/>
  <c r="CE25" i="83"/>
  <c r="CT25" i="83"/>
  <c r="CL25" i="83"/>
  <c r="CD25" i="83"/>
  <c r="CS25" i="83"/>
  <c r="CK25" i="83"/>
  <c r="CC25" i="83"/>
  <c r="CR25" i="83"/>
  <c r="CJ25" i="83"/>
  <c r="CB25" i="83"/>
  <c r="CQ25" i="83"/>
  <c r="CI25" i="83"/>
  <c r="CN25" i="83"/>
  <c r="AW25" i="83"/>
  <c r="AO25" i="83"/>
  <c r="CH25" i="83"/>
  <c r="AV25" i="83"/>
  <c r="AN25" i="83"/>
  <c r="CG25" i="83"/>
  <c r="BC25" i="83"/>
  <c r="AU25" i="83"/>
  <c r="AM25" i="83"/>
  <c r="CF25" i="83"/>
  <c r="BB25" i="83"/>
  <c r="AT25" i="83"/>
  <c r="AL25" i="83"/>
  <c r="BA25" i="83"/>
  <c r="AS25" i="83"/>
  <c r="AK25" i="83"/>
  <c r="AZ25" i="83"/>
  <c r="AR25" i="83"/>
  <c r="AJ25" i="83"/>
  <c r="CP25" i="83"/>
  <c r="AY25" i="83"/>
  <c r="AQ25" i="83"/>
  <c r="CO25" i="83"/>
  <c r="AX25" i="83"/>
  <c r="AP25" i="83"/>
  <c r="F18" i="23"/>
  <c r="G18" i="24"/>
  <c r="AN18" i="23"/>
  <c r="T18" i="25"/>
  <c r="J17" i="25"/>
  <c r="AF17" i="23"/>
  <c r="CS25" i="89"/>
  <c r="CK25" i="89"/>
  <c r="CC25" i="89"/>
  <c r="CM25" i="89"/>
  <c r="CD25" i="89"/>
  <c r="CL25" i="89"/>
  <c r="CB25" i="89"/>
  <c r="CT25" i="89"/>
  <c r="CJ25" i="89"/>
  <c r="CA25" i="89"/>
  <c r="CR25" i="89"/>
  <c r="CI25" i="89"/>
  <c r="CQ25" i="89"/>
  <c r="CP25" i="89"/>
  <c r="CO25" i="89"/>
  <c r="CN25" i="89"/>
  <c r="CF25" i="89"/>
  <c r="CH25" i="89"/>
  <c r="CG25" i="89"/>
  <c r="CE25" i="89"/>
  <c r="AW25" i="89"/>
  <c r="AO25" i="89"/>
  <c r="BC25" i="89"/>
  <c r="AU25" i="89"/>
  <c r="AM25" i="89"/>
  <c r="BB25" i="89"/>
  <c r="AT25" i="89"/>
  <c r="AL25" i="89"/>
  <c r="BA25" i="89"/>
  <c r="AS25" i="89"/>
  <c r="AK25" i="89"/>
  <c r="AZ25" i="89"/>
  <c r="AR25" i="89"/>
  <c r="AJ25" i="89"/>
  <c r="AY25" i="89"/>
  <c r="AX25" i="89"/>
  <c r="AV25" i="89"/>
  <c r="AQ25" i="89"/>
  <c r="AP25" i="89"/>
  <c r="AN25" i="89"/>
  <c r="G18" i="25"/>
  <c r="AD18" i="23"/>
  <c r="CP26" i="87"/>
  <c r="CH26" i="87"/>
  <c r="CO26" i="87"/>
  <c r="CG26" i="87"/>
  <c r="CN26" i="87"/>
  <c r="CF26" i="87"/>
  <c r="CM26" i="87"/>
  <c r="CR26" i="87"/>
  <c r="CJ26" i="87"/>
  <c r="CA26" i="87"/>
  <c r="CB26" i="87"/>
  <c r="CT26" i="87"/>
  <c r="CS26" i="87"/>
  <c r="CQ26" i="87"/>
  <c r="CL26" i="87"/>
  <c r="CK26" i="87"/>
  <c r="CI26" i="87"/>
  <c r="CD26" i="87"/>
  <c r="AZ26" i="87"/>
  <c r="AR26" i="87"/>
  <c r="AY26" i="87"/>
  <c r="AQ26" i="87"/>
  <c r="AX26" i="87"/>
  <c r="AP26" i="87"/>
  <c r="AW26" i="87"/>
  <c r="AO26" i="87"/>
  <c r="AV26" i="87"/>
  <c r="AN26" i="87"/>
  <c r="AT26" i="87"/>
  <c r="AS26" i="87"/>
  <c r="AM26" i="87"/>
  <c r="AK26" i="87"/>
  <c r="BC26" i="87"/>
  <c r="AJ26" i="87"/>
  <c r="BB26" i="87"/>
  <c r="AU26" i="87"/>
  <c r="BA26" i="87"/>
  <c r="AL26" i="87"/>
  <c r="V19" i="23"/>
  <c r="AA19" i="24"/>
  <c r="CQ26" i="90"/>
  <c r="CG26" i="90"/>
  <c r="CO26" i="90"/>
  <c r="CD26" i="90"/>
  <c r="CL26" i="90"/>
  <c r="CK26" i="90"/>
  <c r="CN26" i="90"/>
  <c r="CJ26" i="90"/>
  <c r="CI26" i="90"/>
  <c r="CF26" i="90"/>
  <c r="CT26" i="90"/>
  <c r="CE26" i="90"/>
  <c r="CS26" i="90"/>
  <c r="CB26" i="90"/>
  <c r="CR26" i="90"/>
  <c r="CA26" i="90"/>
  <c r="CP26" i="90"/>
  <c r="BA26" i="90"/>
  <c r="AR26" i="90"/>
  <c r="BB26" i="90"/>
  <c r="AP26" i="90"/>
  <c r="AZ26" i="90"/>
  <c r="AO26" i="90"/>
  <c r="AY26" i="90"/>
  <c r="AN26" i="90"/>
  <c r="AX26" i="90"/>
  <c r="AM26" i="90"/>
  <c r="AS26" i="90"/>
  <c r="AJ26" i="90"/>
  <c r="BC26" i="90"/>
  <c r="AW26" i="90"/>
  <c r="AU26" i="90"/>
  <c r="AT26" i="90"/>
  <c r="AK26" i="90"/>
  <c r="CH26" i="90"/>
  <c r="AL26" i="90"/>
  <c r="AV26" i="90"/>
  <c r="CM26" i="90"/>
  <c r="AQ26" i="90"/>
  <c r="AR18" i="23"/>
  <c r="Y18" i="25"/>
  <c r="CR25" i="88"/>
  <c r="CJ25" i="88"/>
  <c r="CA25" i="88"/>
  <c r="CQ25" i="88"/>
  <c r="CI25" i="88"/>
  <c r="CK25" i="88"/>
  <c r="CT25" i="88"/>
  <c r="CH25" i="88"/>
  <c r="CS25" i="88"/>
  <c r="CG25" i="88"/>
  <c r="CP25" i="88"/>
  <c r="CF25" i="88"/>
  <c r="CM25" i="88"/>
  <c r="CB25" i="88"/>
  <c r="CC25" i="88"/>
  <c r="CO25" i="88"/>
  <c r="CN25" i="88"/>
  <c r="CL25" i="88"/>
  <c r="CD25" i="88"/>
  <c r="BA25" i="88"/>
  <c r="AS25" i="88"/>
  <c r="AJ25" i="88"/>
  <c r="AX25" i="88"/>
  <c r="AP25" i="88"/>
  <c r="AV25" i="88"/>
  <c r="AK25" i="88"/>
  <c r="AU25" i="88"/>
  <c r="AT25" i="88"/>
  <c r="BC25" i="88"/>
  <c r="AR25" i="88"/>
  <c r="BB25" i="88"/>
  <c r="AQ25" i="88"/>
  <c r="AM25" i="88"/>
  <c r="AL25" i="88"/>
  <c r="AZ25" i="88"/>
  <c r="AY25" i="88"/>
  <c r="AW25" i="88"/>
  <c r="AO25" i="88"/>
  <c r="AN25" i="88"/>
  <c r="CQ26" i="92"/>
  <c r="CI26" i="92"/>
  <c r="CR26" i="92"/>
  <c r="CH26" i="92"/>
  <c r="CP26" i="92"/>
  <c r="CG26" i="92"/>
  <c r="CO26" i="92"/>
  <c r="CE26" i="92"/>
  <c r="CK26" i="92"/>
  <c r="CJ26" i="92"/>
  <c r="CD26" i="92"/>
  <c r="CT26" i="92"/>
  <c r="CC26" i="92"/>
  <c r="CS26" i="92"/>
  <c r="CN26" i="92"/>
  <c r="CM26" i="92"/>
  <c r="CL26" i="92"/>
  <c r="BB26" i="92"/>
  <c r="AT26" i="92"/>
  <c r="AV26" i="92"/>
  <c r="AL26" i="92"/>
  <c r="AU26" i="92"/>
  <c r="BC26" i="92"/>
  <c r="AS26" i="92"/>
  <c r="BA26" i="92"/>
  <c r="AR26" i="92"/>
  <c r="AZ26" i="92"/>
  <c r="AQ26" i="92"/>
  <c r="AN26" i="92"/>
  <c r="AM26" i="92"/>
  <c r="AY26" i="92"/>
  <c r="AX26" i="92"/>
  <c r="AW26" i="92"/>
  <c r="AP26" i="92"/>
  <c r="AO26" i="92"/>
  <c r="CF26" i="92"/>
  <c r="AP19" i="23"/>
  <c r="V19" i="25"/>
  <c r="CT26" i="91"/>
  <c r="CL26" i="91"/>
  <c r="CC26" i="91"/>
  <c r="CM26" i="91"/>
  <c r="CB26" i="91"/>
  <c r="CK26" i="91"/>
  <c r="CA26" i="91"/>
  <c r="CS26" i="91"/>
  <c r="CJ26" i="91"/>
  <c r="CR26" i="91"/>
  <c r="CI26" i="91"/>
  <c r="CH26" i="91"/>
  <c r="CG26" i="91"/>
  <c r="CF26" i="91"/>
  <c r="CD26" i="91"/>
  <c r="CQ26" i="91"/>
  <c r="CN26" i="91"/>
  <c r="CP26" i="91"/>
  <c r="CO26" i="91"/>
  <c r="BC26" i="91"/>
  <c r="AU26" i="91"/>
  <c r="AL26" i="91"/>
  <c r="BB26" i="91"/>
  <c r="AT26" i="91"/>
  <c r="AK26" i="91"/>
  <c r="AW26" i="91"/>
  <c r="AJ26" i="91"/>
  <c r="AV26" i="91"/>
  <c r="AS26" i="91"/>
  <c r="AR26" i="91"/>
  <c r="BA26" i="91"/>
  <c r="AQ26" i="91"/>
  <c r="AZ26" i="91"/>
  <c r="AP26" i="91"/>
  <c r="AY26" i="91"/>
  <c r="AO26" i="91"/>
  <c r="AX26" i="91"/>
  <c r="AM26" i="91"/>
  <c r="AN26" i="91"/>
  <c r="Q19" i="25"/>
  <c r="AL19" i="23"/>
  <c r="B21" i="94"/>
  <c r="AE14" i="93"/>
  <c r="AE41" i="93" s="1"/>
  <c r="AE21" i="87"/>
  <c r="BV14" i="93"/>
  <c r="BV21" i="87"/>
  <c r="AG30" i="92"/>
  <c r="AG10" i="83"/>
  <c r="AG24" i="89"/>
  <c r="AG38" i="83"/>
  <c r="AG28" i="90"/>
  <c r="AG10" i="86"/>
  <c r="AG12" i="85"/>
  <c r="AG33" i="91"/>
  <c r="AE45" i="41"/>
  <c r="AE22" i="84"/>
  <c r="AE12" i="91"/>
  <c r="AE24" i="86"/>
  <c r="AE26" i="85"/>
  <c r="AE10" i="89"/>
  <c r="AE16" i="92"/>
  <c r="AE14" i="90"/>
  <c r="AE24" i="83"/>
  <c r="BU35" i="90"/>
  <c r="BU15" i="84"/>
  <c r="BU17" i="83"/>
  <c r="BU37" i="92"/>
  <c r="BU25" i="88"/>
  <c r="BU40" i="91"/>
  <c r="BU17" i="86"/>
  <c r="BU19" i="85"/>
  <c r="AF21" i="90"/>
  <c r="AF36" i="84"/>
  <c r="AF33" i="85"/>
  <c r="AF26" i="91"/>
  <c r="AF23" i="92"/>
  <c r="AF17" i="89"/>
  <c r="BV22" i="84"/>
  <c r="BV12" i="91"/>
  <c r="BV10" i="89"/>
  <c r="BV24" i="86"/>
  <c r="BV26" i="85"/>
  <c r="BV16" i="92"/>
  <c r="BV24" i="83"/>
  <c r="BV14" i="90"/>
  <c r="BW21" i="90"/>
  <c r="BW36" i="84"/>
  <c r="BW33" i="85"/>
  <c r="BW26" i="91"/>
  <c r="BW23" i="92"/>
  <c r="BW17" i="89"/>
  <c r="BX30" i="92"/>
  <c r="BX24" i="89"/>
  <c r="BX38" i="83"/>
  <c r="BX28" i="90"/>
  <c r="BX10" i="86"/>
  <c r="BX12" i="85"/>
  <c r="BX33" i="91"/>
  <c r="BX10" i="83"/>
  <c r="AD39" i="41"/>
  <c r="AD35" i="90"/>
  <c r="AD15" i="84"/>
  <c r="AD17" i="83"/>
  <c r="AD37" i="92"/>
  <c r="AD40" i="91"/>
  <c r="AD25" i="88"/>
  <c r="AD17" i="86"/>
  <c r="AD19" i="85"/>
  <c r="BW31" i="83"/>
  <c r="BW11" i="89"/>
  <c r="AF39" i="41"/>
  <c r="AF31" i="83"/>
  <c r="AF11" i="89"/>
  <c r="O18" i="25"/>
  <c r="AJ18" i="23"/>
  <c r="AH19" i="23"/>
  <c r="L19" i="25"/>
  <c r="K20" i="25"/>
  <c r="AG20" i="23"/>
  <c r="Y19" i="23"/>
  <c r="A19" i="25"/>
  <c r="Z18" i="23"/>
  <c r="B18" i="25"/>
  <c r="E17" i="25"/>
  <c r="AB17" i="23"/>
  <c r="BV21" i="90"/>
  <c r="BV33" i="85"/>
  <c r="BV14" i="87"/>
  <c r="BV31" i="83"/>
  <c r="BV36" i="84"/>
  <c r="BV11" i="88"/>
  <c r="BV23" i="92"/>
  <c r="BV17" i="89"/>
  <c r="BV45" i="41"/>
  <c r="AD25" i="41"/>
  <c r="AD24" i="83"/>
  <c r="AD14" i="90"/>
  <c r="AD24" i="86"/>
  <c r="AD22" i="84"/>
  <c r="AD12" i="91"/>
  <c r="AD10" i="89"/>
  <c r="AD35" i="87"/>
  <c r="AD26" i="85"/>
  <c r="AE23" i="92"/>
  <c r="AE21" i="90"/>
  <c r="AE17" i="89"/>
  <c r="AE33" i="85"/>
  <c r="AE14" i="87"/>
  <c r="AE36" i="84"/>
  <c r="AE31" i="83"/>
  <c r="AE11" i="88"/>
  <c r="BU14" i="90"/>
  <c r="BU24" i="86"/>
  <c r="BU12" i="91"/>
  <c r="BU10" i="89"/>
  <c r="BU35" i="87"/>
  <c r="BU26" i="85"/>
  <c r="BU22" i="84"/>
  <c r="BU24" i="83"/>
  <c r="BU39" i="41"/>
  <c r="B12" i="94"/>
  <c r="BV28" i="87"/>
  <c r="BV19" i="85"/>
  <c r="BV40" i="91"/>
  <c r="BV37" i="92"/>
  <c r="BV25" i="88"/>
  <c r="BV35" i="90"/>
  <c r="BV17" i="86"/>
  <c r="BV32" i="41"/>
  <c r="BW13" i="83"/>
  <c r="BW14" i="90"/>
  <c r="BW35" i="87"/>
  <c r="BW16" i="92"/>
  <c r="BW24" i="86"/>
  <c r="BW26" i="85"/>
  <c r="BW14" i="93"/>
  <c r="BW12" i="91"/>
  <c r="BW39" i="41"/>
  <c r="BX21" i="90"/>
  <c r="BX33" i="85"/>
  <c r="BX14" i="87"/>
  <c r="BX36" i="84"/>
  <c r="BX26" i="91"/>
  <c r="BX23" i="92"/>
  <c r="BX11" i="88"/>
  <c r="BX45" i="41"/>
  <c r="AE25" i="41"/>
  <c r="AE19" i="85"/>
  <c r="AE40" i="91"/>
  <c r="AE35" i="90"/>
  <c r="AE17" i="86"/>
  <c r="AE28" i="87"/>
  <c r="AE25" i="88"/>
  <c r="AE37" i="92"/>
  <c r="BU23" i="41"/>
  <c r="BU30" i="92"/>
  <c r="BU18" i="88"/>
  <c r="BU12" i="85"/>
  <c r="BU33" i="91"/>
  <c r="BU28" i="90"/>
  <c r="BU10" i="86"/>
  <c r="BU21" i="87"/>
  <c r="BU25" i="41"/>
  <c r="AF13" i="83"/>
  <c r="AF16" i="92"/>
  <c r="AF14" i="93"/>
  <c r="AF41" i="93" s="1"/>
  <c r="AF12" i="91"/>
  <c r="AF26" i="85"/>
  <c r="AF14" i="90"/>
  <c r="AF24" i="86"/>
  <c r="AF35" i="87"/>
  <c r="AD18" i="88"/>
  <c r="AD21" i="87"/>
  <c r="AD10" i="86"/>
  <c r="AD30" i="92"/>
  <c r="AD12" i="85"/>
  <c r="AD33" i="91"/>
  <c r="AD28" i="90"/>
  <c r="AG39" i="41"/>
  <c r="AG26" i="91"/>
  <c r="AG14" i="87"/>
  <c r="AG11" i="88"/>
  <c r="AG21" i="90"/>
  <c r="AG36" i="84"/>
  <c r="AG41" i="84" s="1"/>
  <c r="AG33" i="85"/>
  <c r="AG23" i="92"/>
  <c r="AE32" i="41"/>
  <c r="B20" i="94"/>
  <c r="AG45" i="41"/>
  <c r="B16" i="94"/>
  <c r="B13" i="94"/>
  <c r="B17" i="94"/>
  <c r="B14" i="94"/>
  <c r="B18" i="94"/>
  <c r="B22" i="94"/>
  <c r="B11" i="94"/>
  <c r="B15" i="94"/>
  <c r="B19" i="94"/>
  <c r="C8" i="82"/>
  <c r="B4" i="94" s="1"/>
  <c r="A4" i="94"/>
  <c r="BW17" i="41"/>
  <c r="BW17" i="86"/>
  <c r="BW22" i="84"/>
  <c r="BW33" i="91"/>
  <c r="BW10" i="89"/>
  <c r="BW30" i="92"/>
  <c r="BW11" i="88"/>
  <c r="BW35" i="90"/>
  <c r="BW14" i="87"/>
  <c r="BW19" i="85"/>
  <c r="BW24" i="83"/>
  <c r="AF25" i="41"/>
  <c r="AF35" i="90"/>
  <c r="AF14" i="87"/>
  <c r="AF19" i="85"/>
  <c r="AF17" i="86"/>
  <c r="AF33" i="91"/>
  <c r="AF10" i="89"/>
  <c r="AF24" i="83"/>
  <c r="AF30" i="92"/>
  <c r="AF22" i="84"/>
  <c r="AF11" i="88"/>
  <c r="AF39" i="88" s="1"/>
  <c r="BX18" i="41"/>
  <c r="BX17" i="89"/>
  <c r="BX21" i="87"/>
  <c r="BX26" i="85"/>
  <c r="BX31" i="83"/>
  <c r="BX24" i="86"/>
  <c r="BX37" i="92"/>
  <c r="BX40" i="91"/>
  <c r="BX14" i="90"/>
  <c r="BX18" i="88"/>
  <c r="BX12" i="91"/>
  <c r="BX39" i="41"/>
  <c r="AG26" i="41"/>
  <c r="AG37" i="92"/>
  <c r="AG40" i="91"/>
  <c r="AG14" i="90"/>
  <c r="AG18" i="88"/>
  <c r="AG12" i="91"/>
  <c r="AG17" i="89"/>
  <c r="AG21" i="87"/>
  <c r="AG26" i="85"/>
  <c r="AG31" i="83"/>
  <c r="AG24" i="86"/>
  <c r="BV16" i="41"/>
  <c r="BV32" i="88"/>
  <c r="BV26" i="91"/>
  <c r="BV35" i="87"/>
  <c r="BV28" i="90"/>
  <c r="BV17" i="83"/>
  <c r="BV31" i="89"/>
  <c r="BV12" i="85"/>
  <c r="BV10" i="86"/>
  <c r="BV15" i="84"/>
  <c r="BV25" i="41"/>
  <c r="AE24" i="41"/>
  <c r="AE17" i="83"/>
  <c r="AE31" i="89"/>
  <c r="AE12" i="85"/>
  <c r="AE10" i="86"/>
  <c r="AE15" i="84"/>
  <c r="AE32" i="88"/>
  <c r="AE26" i="91"/>
  <c r="AE35" i="87"/>
  <c r="AE28" i="90"/>
  <c r="AD36" i="84"/>
  <c r="AD24" i="89"/>
  <c r="AD14" i="93"/>
  <c r="AD21" i="90"/>
  <c r="AD33" i="85"/>
  <c r="AD16" i="92"/>
  <c r="AD28" i="87"/>
  <c r="AD31" i="86"/>
  <c r="AD10" i="83"/>
  <c r="BN10" i="83" s="1"/>
  <c r="AD38" i="83"/>
  <c r="BU15" i="41"/>
  <c r="BU14" i="93"/>
  <c r="BU21" i="90"/>
  <c r="BU33" i="85"/>
  <c r="BU16" i="92"/>
  <c r="BU28" i="87"/>
  <c r="BU31" i="86"/>
  <c r="BU10" i="83"/>
  <c r="BU38" i="83"/>
  <c r="BU36" i="84"/>
  <c r="BU24" i="89"/>
  <c r="B27" i="92"/>
  <c r="A28" i="92"/>
  <c r="BO25" i="92"/>
  <c r="D26" i="92"/>
  <c r="B27" i="91"/>
  <c r="A28" i="91"/>
  <c r="D26" i="91"/>
  <c r="D26" i="90"/>
  <c r="A28" i="90"/>
  <c r="B27" i="90"/>
  <c r="B26" i="89"/>
  <c r="A27" i="89"/>
  <c r="D25" i="89"/>
  <c r="A27" i="88"/>
  <c r="B26" i="88"/>
  <c r="D25" i="88"/>
  <c r="A28" i="87"/>
  <c r="B27" i="87"/>
  <c r="D26" i="87"/>
  <c r="BO25" i="86"/>
  <c r="B27" i="86"/>
  <c r="A28" i="86"/>
  <c r="D26" i="86"/>
  <c r="A27" i="84"/>
  <c r="B26" i="84"/>
  <c r="D25" i="84"/>
  <c r="L18" i="23" s="1"/>
  <c r="O18" i="24" s="1"/>
  <c r="D25" i="83"/>
  <c r="H18" i="23" s="1"/>
  <c r="J18" i="24" s="1"/>
  <c r="A27" i="83"/>
  <c r="B26" i="83"/>
  <c r="AI22" i="41"/>
  <c r="AI46" i="41" s="1"/>
  <c r="AE16" i="41"/>
  <c r="AF17" i="41"/>
  <c r="AD23" i="41"/>
  <c r="AD15" i="41"/>
  <c r="AG18" i="41"/>
  <c r="AH21" i="41"/>
  <c r="AH46" i="41" s="1"/>
  <c r="O41" i="82"/>
  <c r="BZ29" i="41"/>
  <c r="AG30" i="41"/>
  <c r="P31" i="82"/>
  <c r="O38" i="82" s="1"/>
  <c r="BN12" i="85" l="1"/>
  <c r="K12" i="85" s="1"/>
  <c r="BF27" i="92"/>
  <c r="BG27" i="92"/>
  <c r="BH27" i="92"/>
  <c r="BI27" i="92"/>
  <c r="BJ27" i="92"/>
  <c r="BK27" i="92"/>
  <c r="BD27" i="92"/>
  <c r="BL27" i="92"/>
  <c r="BM27" i="92"/>
  <c r="CW27" i="92"/>
  <c r="CX27" i="92"/>
  <c r="CY27" i="92"/>
  <c r="CZ27" i="92"/>
  <c r="DA27" i="92"/>
  <c r="DB27" i="92"/>
  <c r="CU27" i="92"/>
  <c r="DC27" i="92"/>
  <c r="BE27" i="92"/>
  <c r="CV27" i="92"/>
  <c r="DD27" i="92"/>
  <c r="BN21" i="90"/>
  <c r="K21" i="90" s="1"/>
  <c r="AD41" i="93"/>
  <c r="BN14" i="93"/>
  <c r="BN16" i="92"/>
  <c r="K16" i="92" s="1"/>
  <c r="BM26" i="93"/>
  <c r="BE26" i="93"/>
  <c r="DC26" i="93"/>
  <c r="BL26" i="93"/>
  <c r="BD26" i="93"/>
  <c r="CV26" i="93"/>
  <c r="DD26" i="93"/>
  <c r="BK26" i="93"/>
  <c r="CW26" i="93"/>
  <c r="BJ26" i="93"/>
  <c r="CX26" i="93"/>
  <c r="BI26" i="93"/>
  <c r="CY26" i="93"/>
  <c r="BH26" i="93"/>
  <c r="CZ26" i="93"/>
  <c r="BG26" i="93"/>
  <c r="DA26" i="93"/>
  <c r="BF26" i="93"/>
  <c r="DB26" i="93"/>
  <c r="DE11" i="89"/>
  <c r="L11" i="89" s="1"/>
  <c r="DE25" i="89"/>
  <c r="L25" i="89" s="1"/>
  <c r="BN10" i="89"/>
  <c r="K10" i="89" s="1"/>
  <c r="BN11" i="88"/>
  <c r="K11" i="88" s="1"/>
  <c r="X19" i="23"/>
  <c r="AD19" i="24" s="1"/>
  <c r="T19" i="23"/>
  <c r="Y19" i="24" s="1"/>
  <c r="P18" i="23"/>
  <c r="T18" i="24" s="1"/>
  <c r="DE25" i="85"/>
  <c r="L25" i="85" s="1"/>
  <c r="BN22" i="84"/>
  <c r="CW26" i="84"/>
  <c r="DD26" i="84"/>
  <c r="CV26" i="84"/>
  <c r="DC26" i="84"/>
  <c r="CU26" i="84"/>
  <c r="DB26" i="84"/>
  <c r="DA26" i="84"/>
  <c r="CZ26" i="84"/>
  <c r="CY26" i="84"/>
  <c r="CX26" i="84"/>
  <c r="BN15" i="84"/>
  <c r="BN24" i="83"/>
  <c r="BN17" i="83"/>
  <c r="BN25" i="83"/>
  <c r="BL26" i="88"/>
  <c r="BD26" i="88"/>
  <c r="BK26" i="88"/>
  <c r="BJ26" i="88"/>
  <c r="BI26" i="88"/>
  <c r="BH26" i="88"/>
  <c r="BG26" i="88"/>
  <c r="BF26" i="88"/>
  <c r="BM26" i="88"/>
  <c r="BE26" i="88"/>
  <c r="BN18" i="88"/>
  <c r="K18" i="88" s="1"/>
  <c r="BN25" i="88"/>
  <c r="K25" i="88" s="1"/>
  <c r="BN23" i="92"/>
  <c r="K23" i="92" s="1"/>
  <c r="BN14" i="90"/>
  <c r="K14" i="90" s="1"/>
  <c r="BI27" i="90"/>
  <c r="BL27" i="90"/>
  <c r="BD27" i="90"/>
  <c r="BJ27" i="90"/>
  <c r="BH27" i="90"/>
  <c r="BG27" i="90"/>
  <c r="BF27" i="90"/>
  <c r="BM27" i="90"/>
  <c r="BE27" i="90"/>
  <c r="BK27" i="90"/>
  <c r="BN26" i="90"/>
  <c r="K26" i="90" s="1"/>
  <c r="BL26" i="85"/>
  <c r="BD26" i="85"/>
  <c r="BK26" i="85"/>
  <c r="BJ26" i="85"/>
  <c r="BI26" i="85"/>
  <c r="BH26" i="85"/>
  <c r="BG26" i="85"/>
  <c r="BF26" i="85"/>
  <c r="BM26" i="85"/>
  <c r="BE26" i="85"/>
  <c r="BN19" i="85"/>
  <c r="K19" i="85" s="1"/>
  <c r="BN25" i="85"/>
  <c r="K25" i="85" s="1"/>
  <c r="BN26" i="91"/>
  <c r="K26" i="91" s="1"/>
  <c r="BL27" i="91"/>
  <c r="BD27" i="91"/>
  <c r="BG27" i="91"/>
  <c r="BK27" i="91"/>
  <c r="BH27" i="91"/>
  <c r="BJ27" i="91"/>
  <c r="BI27" i="91"/>
  <c r="BM27" i="91"/>
  <c r="BF27" i="91"/>
  <c r="BE27" i="91"/>
  <c r="BN12" i="91"/>
  <c r="K12" i="91" s="1"/>
  <c r="BN24" i="89"/>
  <c r="K24" i="89" s="1"/>
  <c r="BG26" i="89"/>
  <c r="BF26" i="89"/>
  <c r="BM26" i="89"/>
  <c r="BE26" i="89"/>
  <c r="BL26" i="89"/>
  <c r="BD26" i="89"/>
  <c r="BK26" i="89"/>
  <c r="BJ26" i="89"/>
  <c r="BI26" i="89"/>
  <c r="BH26" i="89"/>
  <c r="BN17" i="89"/>
  <c r="K17" i="89" s="1"/>
  <c r="BN25" i="89"/>
  <c r="K25" i="89" s="1"/>
  <c r="BN11" i="89"/>
  <c r="K11" i="89" s="1"/>
  <c r="BN21" i="87"/>
  <c r="K21" i="87" s="1"/>
  <c r="BN14" i="87"/>
  <c r="K14" i="87" s="1"/>
  <c r="BN26" i="87"/>
  <c r="K26" i="87" s="1"/>
  <c r="BL27" i="87"/>
  <c r="BD27" i="87"/>
  <c r="BK27" i="87"/>
  <c r="BJ27" i="87"/>
  <c r="BI27" i="87"/>
  <c r="BH27" i="87"/>
  <c r="BG27" i="87"/>
  <c r="BF27" i="87"/>
  <c r="BM27" i="87"/>
  <c r="BE27" i="87"/>
  <c r="BN24" i="86"/>
  <c r="K24" i="86" s="1"/>
  <c r="BN10" i="86"/>
  <c r="K10" i="86" s="1"/>
  <c r="BL27" i="86"/>
  <c r="BD27" i="86"/>
  <c r="BK27" i="86"/>
  <c r="BJ27" i="86"/>
  <c r="BI27" i="86"/>
  <c r="BH27" i="86"/>
  <c r="BG27" i="86"/>
  <c r="BF27" i="86"/>
  <c r="BM27" i="86"/>
  <c r="BE27" i="86"/>
  <c r="BN17" i="86"/>
  <c r="K17" i="86" s="1"/>
  <c r="BM26" i="84"/>
  <c r="BE26" i="84"/>
  <c r="BL26" i="84"/>
  <c r="BD26" i="84"/>
  <c r="BK26" i="84"/>
  <c r="BF26" i="84"/>
  <c r="BJ26" i="84"/>
  <c r="BI26" i="84"/>
  <c r="BH26" i="84"/>
  <c r="BG26" i="84"/>
  <c r="BF26" i="83"/>
  <c r="BD26" i="83"/>
  <c r="BE26" i="83"/>
  <c r="BG26" i="83"/>
  <c r="BH26" i="83"/>
  <c r="BM26" i="83"/>
  <c r="BI26" i="83"/>
  <c r="BL26" i="83"/>
  <c r="BJ26" i="83"/>
  <c r="BK26" i="83"/>
  <c r="AD18" i="25"/>
  <c r="AV18" i="23"/>
  <c r="CB26" i="93"/>
  <c r="CH26" i="93"/>
  <c r="AU26" i="93"/>
  <c r="AY26" i="93"/>
  <c r="AO26" i="93"/>
  <c r="CK26" i="93"/>
  <c r="CG26" i="93"/>
  <c r="AM26" i="93"/>
  <c r="AK26" i="93"/>
  <c r="BB26" i="93"/>
  <c r="CA26" i="93"/>
  <c r="CF26" i="93"/>
  <c r="AZ26" i="93"/>
  <c r="AW26" i="93"/>
  <c r="AL26" i="93"/>
  <c r="CS26" i="93"/>
  <c r="CE26" i="93"/>
  <c r="AR26" i="93"/>
  <c r="AJ26" i="93"/>
  <c r="AT19" i="23"/>
  <c r="CT26" i="93"/>
  <c r="CJ26" i="93"/>
  <c r="CP26" i="93"/>
  <c r="AX26" i="93"/>
  <c r="AV26" i="93"/>
  <c r="AA19" i="25"/>
  <c r="CL26" i="93"/>
  <c r="CR26" i="93"/>
  <c r="CO26" i="93"/>
  <c r="AP26" i="93"/>
  <c r="AT26" i="93"/>
  <c r="CD26" i="93"/>
  <c r="CI26" i="93"/>
  <c r="CN26" i="93"/>
  <c r="BA26" i="93"/>
  <c r="AS26" i="93"/>
  <c r="D26" i="93"/>
  <c r="CM26" i="93"/>
  <c r="CQ26" i="93"/>
  <c r="BC26" i="93"/>
  <c r="AN26" i="93"/>
  <c r="AQ26" i="93"/>
  <c r="Z20" i="25"/>
  <c r="AS20" i="23"/>
  <c r="B27" i="93"/>
  <c r="A28" i="93"/>
  <c r="AO21" i="23"/>
  <c r="U21" i="25"/>
  <c r="P21" i="25"/>
  <c r="AK21" i="23"/>
  <c r="F20" i="25"/>
  <c r="AC20" i="23"/>
  <c r="U21" i="23"/>
  <c r="Z21" i="24"/>
  <c r="U21" i="24"/>
  <c r="Q21" i="23"/>
  <c r="P20" i="24"/>
  <c r="M20" i="23"/>
  <c r="B27" i="85"/>
  <c r="A28" i="85"/>
  <c r="CH26" i="85"/>
  <c r="AU26" i="85"/>
  <c r="AS26" i="85"/>
  <c r="AM26" i="85"/>
  <c r="AN26" i="85"/>
  <c r="CO26" i="85"/>
  <c r="AL26" i="85"/>
  <c r="AJ26" i="85"/>
  <c r="AX26" i="85"/>
  <c r="N19" i="23"/>
  <c r="CR26" i="85"/>
  <c r="CG26" i="85"/>
  <c r="CT26" i="85"/>
  <c r="CL26" i="85"/>
  <c r="CC26" i="85"/>
  <c r="Q19" i="24"/>
  <c r="CJ26" i="85"/>
  <c r="CN26" i="85"/>
  <c r="BB26" i="85"/>
  <c r="AZ26" i="85"/>
  <c r="AW26" i="85"/>
  <c r="D26" i="85"/>
  <c r="CA26" i="85"/>
  <c r="CF26" i="85"/>
  <c r="AT26" i="85"/>
  <c r="AR26" i="85"/>
  <c r="AO26" i="85"/>
  <c r="CQ26" i="85"/>
  <c r="CM26" i="85"/>
  <c r="AK26" i="85"/>
  <c r="CK26" i="85"/>
  <c r="CB26" i="85"/>
  <c r="CI26" i="85"/>
  <c r="CD26" i="85"/>
  <c r="CS26" i="85"/>
  <c r="AY26" i="85"/>
  <c r="AV26" i="85"/>
  <c r="CP26" i="85"/>
  <c r="BC26" i="85"/>
  <c r="BA26" i="85"/>
  <c r="AQ26" i="85"/>
  <c r="AP26" i="85"/>
  <c r="I20" i="23"/>
  <c r="K20" i="24"/>
  <c r="F20" i="24"/>
  <c r="E20" i="23"/>
  <c r="CS27" i="86"/>
  <c r="CK27" i="86"/>
  <c r="CM27" i="86"/>
  <c r="CD27" i="86"/>
  <c r="AV27" i="86"/>
  <c r="AN27" i="86"/>
  <c r="CL27" i="86"/>
  <c r="CB27" i="86"/>
  <c r="CT27" i="86"/>
  <c r="CJ27" i="86"/>
  <c r="CR27" i="86"/>
  <c r="CI27" i="86"/>
  <c r="CQ27" i="86"/>
  <c r="CH27" i="86"/>
  <c r="CO27" i="86"/>
  <c r="AW27" i="86"/>
  <c r="AM27" i="86"/>
  <c r="CN27" i="86"/>
  <c r="AU27" i="86"/>
  <c r="AL27" i="86"/>
  <c r="CG27" i="86"/>
  <c r="BC27" i="86"/>
  <c r="AT27" i="86"/>
  <c r="AK27" i="86"/>
  <c r="CF27" i="86"/>
  <c r="BB27" i="86"/>
  <c r="AS27" i="86"/>
  <c r="CE27" i="86"/>
  <c r="AO27" i="86"/>
  <c r="AR27" i="86"/>
  <c r="AP27" i="86"/>
  <c r="BA27" i="86"/>
  <c r="AQ27" i="86"/>
  <c r="CP27" i="86"/>
  <c r="AZ27" i="86"/>
  <c r="AY27" i="86"/>
  <c r="AX27" i="86"/>
  <c r="V20" i="24"/>
  <c r="R20" i="23"/>
  <c r="CS26" i="84"/>
  <c r="CK26" i="84"/>
  <c r="CC26" i="84"/>
  <c r="CR26" i="84"/>
  <c r="CJ26" i="84"/>
  <c r="CA26" i="84"/>
  <c r="CQ26" i="84"/>
  <c r="CI26" i="84"/>
  <c r="CP26" i="84"/>
  <c r="CH26" i="84"/>
  <c r="CO26" i="84"/>
  <c r="CG26" i="84"/>
  <c r="CN26" i="84"/>
  <c r="CF26" i="84"/>
  <c r="CM26" i="84"/>
  <c r="CE26" i="84"/>
  <c r="AX26" i="84"/>
  <c r="AP26" i="84"/>
  <c r="AW26" i="84"/>
  <c r="AO26" i="84"/>
  <c r="CT26" i="84"/>
  <c r="AV26" i="84"/>
  <c r="AN26" i="84"/>
  <c r="CL26" i="84"/>
  <c r="BC26" i="84"/>
  <c r="AU26" i="84"/>
  <c r="AM26" i="84"/>
  <c r="CD26" i="84"/>
  <c r="BB26" i="84"/>
  <c r="AT26" i="84"/>
  <c r="AL26" i="84"/>
  <c r="AR26" i="84"/>
  <c r="AZ26" i="84"/>
  <c r="AY26" i="84"/>
  <c r="AS26" i="84"/>
  <c r="AQ26" i="84"/>
  <c r="AJ26" i="84"/>
  <c r="BA26" i="84"/>
  <c r="L19" i="24"/>
  <c r="J19" i="23"/>
  <c r="CQ26" i="83"/>
  <c r="CI26" i="83"/>
  <c r="CA26" i="83"/>
  <c r="CP26" i="83"/>
  <c r="CH26" i="83"/>
  <c r="CO26" i="83"/>
  <c r="CG26" i="83"/>
  <c r="CN26" i="83"/>
  <c r="CF26" i="83"/>
  <c r="CM26" i="83"/>
  <c r="CE26" i="83"/>
  <c r="CL26" i="83"/>
  <c r="BA26" i="83"/>
  <c r="AS26" i="83"/>
  <c r="CK26" i="83"/>
  <c r="AZ26" i="83"/>
  <c r="AR26" i="83"/>
  <c r="AJ26" i="83"/>
  <c r="CJ26" i="83"/>
  <c r="AY26" i="83"/>
  <c r="AQ26" i="83"/>
  <c r="CD26" i="83"/>
  <c r="AX26" i="83"/>
  <c r="AP26" i="83"/>
  <c r="CC26" i="83"/>
  <c r="AW26" i="83"/>
  <c r="AO26" i="83"/>
  <c r="CT26" i="83"/>
  <c r="AV26" i="83"/>
  <c r="AN26" i="83"/>
  <c r="CS26" i="83"/>
  <c r="BC26" i="83"/>
  <c r="AU26" i="83"/>
  <c r="AM26" i="83"/>
  <c r="CR26" i="83"/>
  <c r="BB26" i="83"/>
  <c r="AT26" i="83"/>
  <c r="AL26" i="83"/>
  <c r="F19" i="23"/>
  <c r="G19" i="24"/>
  <c r="CN26" i="88"/>
  <c r="CF26" i="88"/>
  <c r="CM26" i="88"/>
  <c r="CE26" i="88"/>
  <c r="CK26" i="88"/>
  <c r="CT26" i="88"/>
  <c r="CJ26" i="88"/>
  <c r="CS26" i="88"/>
  <c r="CI26" i="88"/>
  <c r="CR26" i="88"/>
  <c r="CH26" i="88"/>
  <c r="CO26" i="88"/>
  <c r="CC26" i="88"/>
  <c r="CL26" i="88"/>
  <c r="CG26" i="88"/>
  <c r="CD26" i="88"/>
  <c r="CB26" i="88"/>
  <c r="CQ26" i="88"/>
  <c r="CP26" i="88"/>
  <c r="AW26" i="88"/>
  <c r="AO26" i="88"/>
  <c r="BB26" i="88"/>
  <c r="AT26" i="88"/>
  <c r="AL26" i="88"/>
  <c r="AX26" i="88"/>
  <c r="AM26" i="88"/>
  <c r="AV26" i="88"/>
  <c r="AK26" i="88"/>
  <c r="AU26" i="88"/>
  <c r="AJ26" i="88"/>
  <c r="AS26" i="88"/>
  <c r="BC26" i="88"/>
  <c r="AR26" i="88"/>
  <c r="AY26" i="88"/>
  <c r="AQ26" i="88"/>
  <c r="AP26" i="88"/>
  <c r="AN26" i="88"/>
  <c r="BA26" i="88"/>
  <c r="AZ26" i="88"/>
  <c r="AN19" i="23"/>
  <c r="T19" i="25"/>
  <c r="CP27" i="91"/>
  <c r="CH27" i="91"/>
  <c r="CT27" i="91"/>
  <c r="CK27" i="91"/>
  <c r="CB27" i="91"/>
  <c r="CS27" i="91"/>
  <c r="CJ27" i="91"/>
  <c r="CA27" i="91"/>
  <c r="CR27" i="91"/>
  <c r="CI27" i="91"/>
  <c r="CQ27" i="91"/>
  <c r="CG27" i="91"/>
  <c r="CF27" i="91"/>
  <c r="CE27" i="91"/>
  <c r="CD27" i="91"/>
  <c r="CC27" i="91"/>
  <c r="CO27" i="91"/>
  <c r="CN27" i="91"/>
  <c r="CM27" i="91"/>
  <c r="CL27" i="91"/>
  <c r="AY27" i="91"/>
  <c r="AQ27" i="91"/>
  <c r="AX27" i="91"/>
  <c r="AP27" i="91"/>
  <c r="AW27" i="91"/>
  <c r="AM27" i="91"/>
  <c r="AV27" i="91"/>
  <c r="AL27" i="91"/>
  <c r="AU27" i="91"/>
  <c r="AK27" i="91"/>
  <c r="AT27" i="91"/>
  <c r="AJ27" i="91"/>
  <c r="BC27" i="91"/>
  <c r="AS27" i="91"/>
  <c r="BB27" i="91"/>
  <c r="AR27" i="91"/>
  <c r="BA27" i="91"/>
  <c r="AO27" i="91"/>
  <c r="AZ27" i="91"/>
  <c r="AN27" i="91"/>
  <c r="AL20" i="23"/>
  <c r="Q20" i="25"/>
  <c r="Y19" i="25"/>
  <c r="AR19" i="23"/>
  <c r="CO27" i="92"/>
  <c r="CF27" i="92"/>
  <c r="CR27" i="92"/>
  <c r="CI27" i="92"/>
  <c r="CQ27" i="92"/>
  <c r="CH27" i="92"/>
  <c r="CP27" i="92"/>
  <c r="CE27" i="92"/>
  <c r="CD27" i="92"/>
  <c r="CT27" i="92"/>
  <c r="CS27" i="92"/>
  <c r="CA27" i="92"/>
  <c r="CN27" i="92"/>
  <c r="CM27" i="92"/>
  <c r="CJ27" i="92"/>
  <c r="CL27" i="92"/>
  <c r="CK27" i="92"/>
  <c r="AZ27" i="92"/>
  <c r="AR27" i="92"/>
  <c r="AV27" i="92"/>
  <c r="AL27" i="92"/>
  <c r="AU27" i="92"/>
  <c r="AJ27" i="92"/>
  <c r="BC27" i="92"/>
  <c r="AT27" i="92"/>
  <c r="BB27" i="92"/>
  <c r="AS27" i="92"/>
  <c r="BA27" i="92"/>
  <c r="AQ27" i="92"/>
  <c r="AW27" i="92"/>
  <c r="AO27" i="92"/>
  <c r="AN27" i="92"/>
  <c r="AM27" i="92"/>
  <c r="AY27" i="92"/>
  <c r="AX27" i="92"/>
  <c r="AP27" i="92"/>
  <c r="CG27" i="92"/>
  <c r="AP20" i="23"/>
  <c r="V20" i="25"/>
  <c r="CO26" i="89"/>
  <c r="CG26" i="89"/>
  <c r="CT26" i="89"/>
  <c r="CK26" i="89"/>
  <c r="CB26" i="89"/>
  <c r="CS26" i="89"/>
  <c r="CJ26" i="89"/>
  <c r="CR26" i="89"/>
  <c r="CI26" i="89"/>
  <c r="CQ26" i="89"/>
  <c r="CH26" i="89"/>
  <c r="CP26" i="89"/>
  <c r="CN26" i="89"/>
  <c r="CM26" i="89"/>
  <c r="CL26" i="89"/>
  <c r="CD26" i="89"/>
  <c r="CF26" i="89"/>
  <c r="CE26" i="89"/>
  <c r="CC26" i="89"/>
  <c r="BA26" i="89"/>
  <c r="AS26" i="89"/>
  <c r="AK26" i="89"/>
  <c r="AY26" i="89"/>
  <c r="AQ26" i="89"/>
  <c r="AX26" i="89"/>
  <c r="AP26" i="89"/>
  <c r="AW26" i="89"/>
  <c r="AO26" i="89"/>
  <c r="AV26" i="89"/>
  <c r="AN26" i="89"/>
  <c r="BC26" i="89"/>
  <c r="AJ26" i="89"/>
  <c r="BB26" i="89"/>
  <c r="AZ26" i="89"/>
  <c r="AU26" i="89"/>
  <c r="AT26" i="89"/>
  <c r="AR26" i="89"/>
  <c r="AM26" i="89"/>
  <c r="AL26" i="89"/>
  <c r="G19" i="25"/>
  <c r="AD19" i="23"/>
  <c r="CM27" i="87"/>
  <c r="CE27" i="87"/>
  <c r="CT27" i="87"/>
  <c r="CL27" i="87"/>
  <c r="CC27" i="87"/>
  <c r="CS27" i="87"/>
  <c r="CK27" i="87"/>
  <c r="CB27" i="87"/>
  <c r="CR27" i="87"/>
  <c r="CJ27" i="87"/>
  <c r="CA27" i="87"/>
  <c r="CO27" i="87"/>
  <c r="CG27" i="87"/>
  <c r="CF27" i="87"/>
  <c r="CQ27" i="87"/>
  <c r="CP27" i="87"/>
  <c r="CN27" i="87"/>
  <c r="CI27" i="87"/>
  <c r="CH27" i="87"/>
  <c r="AW27" i="87"/>
  <c r="AO27" i="87"/>
  <c r="AV27" i="87"/>
  <c r="AN27" i="87"/>
  <c r="BC27" i="87"/>
  <c r="AU27" i="87"/>
  <c r="AL27" i="87"/>
  <c r="BB27" i="87"/>
  <c r="AT27" i="87"/>
  <c r="AK27" i="87"/>
  <c r="BA27" i="87"/>
  <c r="AS27" i="87"/>
  <c r="AJ27" i="87"/>
  <c r="AX27" i="87"/>
  <c r="AR27" i="87"/>
  <c r="AQ27" i="87"/>
  <c r="AP27" i="87"/>
  <c r="AZ27" i="87"/>
  <c r="AY27" i="87"/>
  <c r="CD27" i="87"/>
  <c r="AM27" i="87"/>
  <c r="AA20" i="24"/>
  <c r="V20" i="23"/>
  <c r="CP27" i="90"/>
  <c r="CF27" i="90"/>
  <c r="CQ27" i="90"/>
  <c r="CE27" i="90"/>
  <c r="CM27" i="90"/>
  <c r="CB27" i="90"/>
  <c r="CL27" i="90"/>
  <c r="CA27" i="90"/>
  <c r="CK27" i="90"/>
  <c r="CJ27" i="90"/>
  <c r="CH27" i="90"/>
  <c r="CG27" i="90"/>
  <c r="CC27" i="90"/>
  <c r="CT27" i="90"/>
  <c r="CS27" i="90"/>
  <c r="CR27" i="90"/>
  <c r="CO27" i="90"/>
  <c r="AZ27" i="90"/>
  <c r="AP27" i="90"/>
  <c r="BC27" i="90"/>
  <c r="AS27" i="90"/>
  <c r="BB27" i="90"/>
  <c r="AQ27" i="90"/>
  <c r="BA27" i="90"/>
  <c r="AO27" i="90"/>
  <c r="AY27" i="90"/>
  <c r="AN27" i="90"/>
  <c r="AT27" i="90"/>
  <c r="AK27" i="90"/>
  <c r="AJ27" i="90"/>
  <c r="AX27" i="90"/>
  <c r="AV27" i="90"/>
  <c r="AU27" i="90"/>
  <c r="AL27" i="90"/>
  <c r="AR27" i="90"/>
  <c r="CN27" i="90"/>
  <c r="AW27" i="90"/>
  <c r="AM27" i="90"/>
  <c r="CD27" i="90"/>
  <c r="CI27" i="90"/>
  <c r="J18" i="25"/>
  <c r="AF18" i="23"/>
  <c r="AF41" i="84"/>
  <c r="AD39" i="88"/>
  <c r="AG40" i="83"/>
  <c r="AF41" i="86"/>
  <c r="AF46" i="41"/>
  <c r="BU46" i="41"/>
  <c r="L20" i="25"/>
  <c r="AH20" i="23"/>
  <c r="K21" i="25"/>
  <c r="AG21" i="23"/>
  <c r="O19" i="25"/>
  <c r="AJ19" i="23"/>
  <c r="E18" i="25"/>
  <c r="AB18" i="23"/>
  <c r="B19" i="25"/>
  <c r="Z19" i="23"/>
  <c r="Y20" i="23"/>
  <c r="A20" i="25"/>
  <c r="AG41" i="91"/>
  <c r="AF40" i="85"/>
  <c r="AE40" i="83"/>
  <c r="AG40" i="85"/>
  <c r="AE46" i="41"/>
  <c r="AE40" i="85"/>
  <c r="AD40" i="92"/>
  <c r="AG46" i="41"/>
  <c r="AG41" i="87"/>
  <c r="AD41" i="87"/>
  <c r="AD40" i="83"/>
  <c r="AD46" i="41"/>
  <c r="AG40" i="90"/>
  <c r="AF40" i="92"/>
  <c r="AD41" i="89"/>
  <c r="AF40" i="90"/>
  <c r="AE40" i="90"/>
  <c r="AD40" i="90"/>
  <c r="AE41" i="84"/>
  <c r="AF41" i="87"/>
  <c r="AD40" i="85"/>
  <c r="AE40" i="92"/>
  <c r="AE41" i="86"/>
  <c r="AG41" i="86"/>
  <c r="AF41" i="91"/>
  <c r="AE39" i="88"/>
  <c r="AG39" i="88"/>
  <c r="AD41" i="86"/>
  <c r="AF41" i="89"/>
  <c r="AF40" i="83"/>
  <c r="AE41" i="87"/>
  <c r="AD41" i="91"/>
  <c r="AG41" i="89"/>
  <c r="AD41" i="84"/>
  <c r="AE41" i="91"/>
  <c r="AG40" i="92"/>
  <c r="AE41" i="89"/>
  <c r="B9" i="82"/>
  <c r="B28" i="92"/>
  <c r="A29" i="92"/>
  <c r="D27" i="92"/>
  <c r="B28" i="91"/>
  <c r="A29" i="91"/>
  <c r="D27" i="91"/>
  <c r="D27" i="90"/>
  <c r="A29" i="90"/>
  <c r="B28" i="90"/>
  <c r="B27" i="89"/>
  <c r="A28" i="89"/>
  <c r="D26" i="89"/>
  <c r="BO25" i="89"/>
  <c r="D26" i="88"/>
  <c r="A28" i="88"/>
  <c r="B27" i="88"/>
  <c r="D27" i="87"/>
  <c r="B28" i="87"/>
  <c r="A29" i="87"/>
  <c r="B28" i="86"/>
  <c r="A29" i="86"/>
  <c r="D27" i="86"/>
  <c r="D26" i="84"/>
  <c r="L19" i="23" s="1"/>
  <c r="O19" i="24" s="1"/>
  <c r="A28" i="84"/>
  <c r="B27" i="84"/>
  <c r="D26" i="83"/>
  <c r="H19" i="23" s="1"/>
  <c r="J19" i="24" s="1"/>
  <c r="BO25" i="83"/>
  <c r="K25" i="83"/>
  <c r="A28" i="83"/>
  <c r="B27" i="83"/>
  <c r="E41" i="43"/>
  <c r="CA26" i="88" s="1"/>
  <c r="BD28" i="92" l="1"/>
  <c r="BL28" i="92"/>
  <c r="BE28" i="92"/>
  <c r="BM28" i="92"/>
  <c r="BF28" i="92"/>
  <c r="BG28" i="92"/>
  <c r="BH28" i="92"/>
  <c r="BI28" i="92"/>
  <c r="BJ28" i="92"/>
  <c r="CU28" i="92"/>
  <c r="DC28" i="92"/>
  <c r="BK28" i="92"/>
  <c r="CV28" i="92"/>
  <c r="DD28" i="92"/>
  <c r="CW28" i="92"/>
  <c r="CX28" i="92"/>
  <c r="CY28" i="92"/>
  <c r="CZ28" i="92"/>
  <c r="DA28" i="92"/>
  <c r="DB28" i="92"/>
  <c r="BN26" i="93"/>
  <c r="BK27" i="93"/>
  <c r="DA27" i="93"/>
  <c r="BJ27" i="93"/>
  <c r="DB27" i="93"/>
  <c r="BI27" i="93"/>
  <c r="DC27" i="93"/>
  <c r="BH27" i="93"/>
  <c r="CV27" i="93"/>
  <c r="DD27" i="93"/>
  <c r="BL27" i="93"/>
  <c r="BG27" i="93"/>
  <c r="CW27" i="93"/>
  <c r="BF27" i="93"/>
  <c r="CX27" i="93"/>
  <c r="BM27" i="93"/>
  <c r="BE27" i="93"/>
  <c r="CY27" i="93"/>
  <c r="CZ27" i="93"/>
  <c r="BD27" i="93"/>
  <c r="DE27" i="91"/>
  <c r="L27" i="91" s="1"/>
  <c r="DE26" i="88"/>
  <c r="L26" i="88" s="1"/>
  <c r="X20" i="23"/>
  <c r="AD20" i="24" s="1"/>
  <c r="DE27" i="87"/>
  <c r="T20" i="23"/>
  <c r="Y20" i="24" s="1"/>
  <c r="P19" i="23"/>
  <c r="T19" i="24" s="1"/>
  <c r="DB27" i="84"/>
  <c r="DA27" i="84"/>
  <c r="CZ27" i="84"/>
  <c r="CY27" i="84"/>
  <c r="CX27" i="84"/>
  <c r="CW27" i="84"/>
  <c r="DD27" i="84"/>
  <c r="CV27" i="84"/>
  <c r="DC27" i="84"/>
  <c r="CU27" i="84"/>
  <c r="BN26" i="85"/>
  <c r="K26" i="85" s="1"/>
  <c r="BI27" i="88"/>
  <c r="BH27" i="88"/>
  <c r="BG27" i="88"/>
  <c r="BF27" i="88"/>
  <c r="BM27" i="88"/>
  <c r="BE27" i="88"/>
  <c r="BL27" i="88"/>
  <c r="BD27" i="88"/>
  <c r="BK27" i="88"/>
  <c r="BJ27" i="88"/>
  <c r="BN26" i="88"/>
  <c r="K26" i="88" s="1"/>
  <c r="BF28" i="90"/>
  <c r="BM28" i="90"/>
  <c r="BE28" i="90"/>
  <c r="BI28" i="90"/>
  <c r="BL28" i="90"/>
  <c r="BD28" i="90"/>
  <c r="BH28" i="90"/>
  <c r="BK28" i="90"/>
  <c r="BJ28" i="90"/>
  <c r="BG28" i="90"/>
  <c r="BN27" i="90"/>
  <c r="K27" i="90" s="1"/>
  <c r="BI27" i="85"/>
  <c r="BH27" i="85"/>
  <c r="BG27" i="85"/>
  <c r="BF27" i="85"/>
  <c r="BM27" i="85"/>
  <c r="BE27" i="85"/>
  <c r="BL27" i="85"/>
  <c r="BD27" i="85"/>
  <c r="BK27" i="85"/>
  <c r="BJ27" i="85"/>
  <c r="BN27" i="91"/>
  <c r="K27" i="91" s="1"/>
  <c r="BI28" i="91"/>
  <c r="BL28" i="91"/>
  <c r="BH28" i="91"/>
  <c r="BM28" i="91"/>
  <c r="BG28" i="91"/>
  <c r="BE28" i="91"/>
  <c r="BF28" i="91"/>
  <c r="BD28" i="91"/>
  <c r="BK28" i="91"/>
  <c r="BJ28" i="91"/>
  <c r="BN26" i="89"/>
  <c r="K26" i="89" s="1"/>
  <c r="BL27" i="89"/>
  <c r="BD27" i="89"/>
  <c r="BK27" i="89"/>
  <c r="BJ27" i="89"/>
  <c r="BI27" i="89"/>
  <c r="BH27" i="89"/>
  <c r="BG27" i="89"/>
  <c r="BF27" i="89"/>
  <c r="BM27" i="89"/>
  <c r="BE27" i="89"/>
  <c r="BI28" i="87"/>
  <c r="BH28" i="87"/>
  <c r="BG28" i="87"/>
  <c r="BF28" i="87"/>
  <c r="BM28" i="87"/>
  <c r="BE28" i="87"/>
  <c r="BL28" i="87"/>
  <c r="BD28" i="87"/>
  <c r="BK28" i="87"/>
  <c r="BJ28" i="87"/>
  <c r="BN27" i="87"/>
  <c r="K27" i="87" s="1"/>
  <c r="BI28" i="86"/>
  <c r="BH28" i="86"/>
  <c r="BG28" i="86"/>
  <c r="BF28" i="86"/>
  <c r="BM28" i="86"/>
  <c r="BE28" i="86"/>
  <c r="BL28" i="86"/>
  <c r="BD28" i="86"/>
  <c r="BK28" i="86"/>
  <c r="BJ28" i="86"/>
  <c r="BK27" i="84"/>
  <c r="BL27" i="84"/>
  <c r="BJ27" i="84"/>
  <c r="BI27" i="84"/>
  <c r="BH27" i="84"/>
  <c r="BD27" i="84"/>
  <c r="BG27" i="84"/>
  <c r="BF27" i="84"/>
  <c r="BM27" i="84"/>
  <c r="BE27" i="84"/>
  <c r="BD27" i="83"/>
  <c r="BL27" i="83"/>
  <c r="BE27" i="83"/>
  <c r="BM27" i="83"/>
  <c r="BF27" i="83"/>
  <c r="BG27" i="83"/>
  <c r="BH27" i="83"/>
  <c r="BI27" i="83"/>
  <c r="BJ27" i="83"/>
  <c r="BK27" i="83"/>
  <c r="Z21" i="25"/>
  <c r="AS21" i="23"/>
  <c r="A29" i="93"/>
  <c r="B28" i="93"/>
  <c r="CA27" i="93"/>
  <c r="CM27" i="93"/>
  <c r="BC27" i="93"/>
  <c r="BA27" i="93"/>
  <c r="AM27" i="93"/>
  <c r="CS27" i="93"/>
  <c r="CF27" i="93"/>
  <c r="AU27" i="93"/>
  <c r="AN27" i="93"/>
  <c r="AA20" i="25"/>
  <c r="CQ27" i="93"/>
  <c r="CJ27" i="93"/>
  <c r="CC27" i="93"/>
  <c r="AL27" i="93"/>
  <c r="AY27" i="93"/>
  <c r="AT20" i="23"/>
  <c r="CI27" i="93"/>
  <c r="CR27" i="93"/>
  <c r="CO27" i="93"/>
  <c r="AT27" i="93"/>
  <c r="AX27" i="93"/>
  <c r="D27" i="93"/>
  <c r="AV27" i="93"/>
  <c r="CL27" i="93"/>
  <c r="CH27" i="93"/>
  <c r="AZ27" i="93"/>
  <c r="AS27" i="93"/>
  <c r="CB27" i="93"/>
  <c r="CP27" i="93"/>
  <c r="AR27" i="93"/>
  <c r="AQ27" i="93"/>
  <c r="AK27" i="93"/>
  <c r="CT27" i="93"/>
  <c r="CG27" i="93"/>
  <c r="AW27" i="93"/>
  <c r="BB27" i="93"/>
  <c r="AJ27" i="93"/>
  <c r="CK27" i="93"/>
  <c r="CN27" i="93"/>
  <c r="AO27" i="93"/>
  <c r="AP27" i="93"/>
  <c r="CD27" i="93"/>
  <c r="AD19" i="25"/>
  <c r="AV19" i="23"/>
  <c r="AO22" i="23"/>
  <c r="U22" i="25"/>
  <c r="P22" i="25"/>
  <c r="AK22" i="23"/>
  <c r="F21" i="25"/>
  <c r="AC21" i="23"/>
  <c r="U22" i="23"/>
  <c r="Z22" i="24"/>
  <c r="U22" i="24"/>
  <c r="Q22" i="23"/>
  <c r="M21" i="23"/>
  <c r="P21" i="24"/>
  <c r="B28" i="85"/>
  <c r="A29" i="85"/>
  <c r="CL27" i="85"/>
  <c r="CQ27" i="85"/>
  <c r="AO27" i="85"/>
  <c r="AR27" i="85"/>
  <c r="AL27" i="85"/>
  <c r="D27" i="85"/>
  <c r="CD27" i="85"/>
  <c r="CI27" i="85"/>
  <c r="AV27" i="85"/>
  <c r="CO27" i="85"/>
  <c r="AS27" i="85"/>
  <c r="CS27" i="85"/>
  <c r="CG27" i="85"/>
  <c r="AN27" i="85"/>
  <c r="BB27" i="85"/>
  <c r="Q20" i="24"/>
  <c r="CN27" i="85"/>
  <c r="CK27" i="85"/>
  <c r="AY27" i="85"/>
  <c r="BC27" i="85"/>
  <c r="AJ27" i="85"/>
  <c r="N20" i="23"/>
  <c r="CF27" i="85"/>
  <c r="CC27" i="85"/>
  <c r="AQ27" i="85"/>
  <c r="AU27" i="85"/>
  <c r="CH27" i="85"/>
  <c r="CM27" i="85"/>
  <c r="CR27" i="85"/>
  <c r="AX27" i="85"/>
  <c r="AM27" i="85"/>
  <c r="BA27" i="85"/>
  <c r="CE27" i="85"/>
  <c r="CJ27" i="85"/>
  <c r="AP27" i="85"/>
  <c r="CP27" i="85"/>
  <c r="AZ27" i="85"/>
  <c r="CT27" i="85"/>
  <c r="CB27" i="85"/>
  <c r="AW27" i="85"/>
  <c r="AK27" i="85"/>
  <c r="AT27" i="85"/>
  <c r="K21" i="24"/>
  <c r="I21" i="23"/>
  <c r="F21" i="24"/>
  <c r="E21" i="23"/>
  <c r="CA26" i="89"/>
  <c r="DE26" i="89" s="1"/>
  <c r="L26" i="89" s="1"/>
  <c r="CA11" i="92"/>
  <c r="CA11" i="86"/>
  <c r="CA13" i="85"/>
  <c r="CA11" i="83"/>
  <c r="CA12" i="89"/>
  <c r="CA12" i="88"/>
  <c r="CA14" i="91"/>
  <c r="CA15" i="87"/>
  <c r="CA16" i="93"/>
  <c r="DE16" i="93" s="1"/>
  <c r="L16" i="93" s="1"/>
  <c r="CA16" i="90"/>
  <c r="CA16" i="84"/>
  <c r="CA18" i="86"/>
  <c r="CA20" i="85"/>
  <c r="CA18" i="83"/>
  <c r="CA19" i="88"/>
  <c r="CA19" i="89"/>
  <c r="CA21" i="91"/>
  <c r="CA23" i="93"/>
  <c r="DE23" i="93" s="1"/>
  <c r="L23" i="93" s="1"/>
  <c r="CA22" i="87"/>
  <c r="CA23" i="90"/>
  <c r="CA23" i="84"/>
  <c r="CA25" i="86"/>
  <c r="CA25" i="92"/>
  <c r="CA27" i="85"/>
  <c r="CA25" i="83"/>
  <c r="CP28" i="86"/>
  <c r="CH28" i="86"/>
  <c r="CL28" i="86"/>
  <c r="CC28" i="86"/>
  <c r="BA28" i="86"/>
  <c r="AS28" i="86"/>
  <c r="AJ28" i="86"/>
  <c r="CT28" i="86"/>
  <c r="CK28" i="86"/>
  <c r="CA28" i="86"/>
  <c r="CS28" i="86"/>
  <c r="CJ28" i="86"/>
  <c r="CR28" i="86"/>
  <c r="CI28" i="86"/>
  <c r="CQ28" i="86"/>
  <c r="CG28" i="86"/>
  <c r="AV28" i="86"/>
  <c r="AM28" i="86"/>
  <c r="CO28" i="86"/>
  <c r="AU28" i="86"/>
  <c r="AL28" i="86"/>
  <c r="CN28" i="86"/>
  <c r="BC28" i="86"/>
  <c r="AT28" i="86"/>
  <c r="CM28" i="86"/>
  <c r="BB28" i="86"/>
  <c r="AR28" i="86"/>
  <c r="CF28" i="86"/>
  <c r="CE28" i="86"/>
  <c r="AN28" i="86"/>
  <c r="AP28" i="86"/>
  <c r="AZ28" i="86"/>
  <c r="AQ28" i="86"/>
  <c r="CD28" i="86"/>
  <c r="AY28" i="86"/>
  <c r="AX28" i="86"/>
  <c r="AO28" i="86"/>
  <c r="AW28" i="86"/>
  <c r="V21" i="24"/>
  <c r="R21" i="23"/>
  <c r="CP27" i="84"/>
  <c r="CH27" i="84"/>
  <c r="CO27" i="84"/>
  <c r="CG27" i="84"/>
  <c r="CN27" i="84"/>
  <c r="CF27" i="84"/>
  <c r="CM27" i="84"/>
  <c r="CT27" i="84"/>
  <c r="CL27" i="84"/>
  <c r="CD27" i="84"/>
  <c r="CS27" i="84"/>
  <c r="CK27" i="84"/>
  <c r="CB27" i="84"/>
  <c r="CR27" i="84"/>
  <c r="CJ27" i="84"/>
  <c r="CA27" i="84"/>
  <c r="CQ27" i="84"/>
  <c r="BC27" i="84"/>
  <c r="AU27" i="84"/>
  <c r="AM27" i="84"/>
  <c r="CI27" i="84"/>
  <c r="BB27" i="84"/>
  <c r="AT27" i="84"/>
  <c r="AK27" i="84"/>
  <c r="BA27" i="84"/>
  <c r="AS27" i="84"/>
  <c r="AJ27" i="84"/>
  <c r="AZ27" i="84"/>
  <c r="AR27" i="84"/>
  <c r="AY27" i="84"/>
  <c r="AQ27" i="84"/>
  <c r="AV27" i="84"/>
  <c r="AP27" i="84"/>
  <c r="AW27" i="84"/>
  <c r="AO27" i="84"/>
  <c r="AX27" i="84"/>
  <c r="AN27" i="84"/>
  <c r="AL27" i="84"/>
  <c r="L20" i="24"/>
  <c r="J20" i="23"/>
  <c r="CO27" i="83"/>
  <c r="CF27" i="83"/>
  <c r="CN27" i="83"/>
  <c r="CE27" i="83"/>
  <c r="CM27" i="83"/>
  <c r="CD27" i="83"/>
  <c r="CT27" i="83"/>
  <c r="CL27" i="83"/>
  <c r="CS27" i="83"/>
  <c r="CJ27" i="83"/>
  <c r="CB27" i="83"/>
  <c r="CQ27" i="83"/>
  <c r="AY27" i="83"/>
  <c r="AP27" i="83"/>
  <c r="CP27" i="83"/>
  <c r="AX27" i="83"/>
  <c r="AO27" i="83"/>
  <c r="CI27" i="83"/>
  <c r="AW27" i="83"/>
  <c r="AN27" i="83"/>
  <c r="CH27" i="83"/>
  <c r="AV27" i="83"/>
  <c r="AM27" i="83"/>
  <c r="CG27" i="83"/>
  <c r="BC27" i="83"/>
  <c r="AU27" i="83"/>
  <c r="AL27" i="83"/>
  <c r="BB27" i="83"/>
  <c r="AS27" i="83"/>
  <c r="AK27" i="83"/>
  <c r="BA27" i="83"/>
  <c r="AR27" i="83"/>
  <c r="CR27" i="83"/>
  <c r="AZ27" i="83"/>
  <c r="AQ27" i="83"/>
  <c r="CK27" i="83"/>
  <c r="F20" i="23"/>
  <c r="G20" i="24"/>
  <c r="AT27" i="83"/>
  <c r="CT27" i="89"/>
  <c r="CL27" i="89"/>
  <c r="CD27" i="89"/>
  <c r="CS27" i="89"/>
  <c r="CJ27" i="89"/>
  <c r="CR27" i="89"/>
  <c r="CI27" i="89"/>
  <c r="CQ27" i="89"/>
  <c r="CH27" i="89"/>
  <c r="CP27" i="89"/>
  <c r="CG27" i="89"/>
  <c r="CM27" i="89"/>
  <c r="CO27" i="89"/>
  <c r="CN27" i="89"/>
  <c r="CK27" i="89"/>
  <c r="CC27" i="89"/>
  <c r="CF27" i="89"/>
  <c r="CE27" i="89"/>
  <c r="AX27" i="89"/>
  <c r="AP27" i="89"/>
  <c r="AV27" i="89"/>
  <c r="AN27" i="89"/>
  <c r="BC27" i="89"/>
  <c r="AU27" i="89"/>
  <c r="AM27" i="89"/>
  <c r="BB27" i="89"/>
  <c r="AT27" i="89"/>
  <c r="AL27" i="89"/>
  <c r="BA27" i="89"/>
  <c r="AS27" i="89"/>
  <c r="AZ27" i="89"/>
  <c r="AY27" i="89"/>
  <c r="AW27" i="89"/>
  <c r="AO27" i="89"/>
  <c r="AQ27" i="89"/>
  <c r="AR27" i="89"/>
  <c r="AD20" i="23"/>
  <c r="G20" i="25"/>
  <c r="AR20" i="23"/>
  <c r="Y20" i="25"/>
  <c r="CM28" i="92"/>
  <c r="CD28" i="92"/>
  <c r="CT28" i="92"/>
  <c r="CL28" i="92"/>
  <c r="CS28" i="92"/>
  <c r="CI28" i="92"/>
  <c r="CR28" i="92"/>
  <c r="CG28" i="92"/>
  <c r="CQ28" i="92"/>
  <c r="CF28" i="92"/>
  <c r="CA28" i="92"/>
  <c r="CP28" i="92"/>
  <c r="CO28" i="92"/>
  <c r="CN28" i="92"/>
  <c r="CK28" i="92"/>
  <c r="CJ28" i="92"/>
  <c r="CE28" i="92"/>
  <c r="CB28" i="92"/>
  <c r="AX28" i="92"/>
  <c r="AO28" i="92"/>
  <c r="AV28" i="92"/>
  <c r="AK28" i="92"/>
  <c r="AU28" i="92"/>
  <c r="AJ28" i="92"/>
  <c r="BC28" i="92"/>
  <c r="AT28" i="92"/>
  <c r="BB28" i="92"/>
  <c r="AS28" i="92"/>
  <c r="BA28" i="92"/>
  <c r="AR28" i="92"/>
  <c r="AZ28" i="92"/>
  <c r="AY28" i="92"/>
  <c r="AW28" i="92"/>
  <c r="AP28" i="92"/>
  <c r="AN28" i="92"/>
  <c r="AM28" i="92"/>
  <c r="CH28" i="92"/>
  <c r="AL28" i="92"/>
  <c r="AQ28" i="92"/>
  <c r="V21" i="25"/>
  <c r="AP21" i="23"/>
  <c r="CR27" i="88"/>
  <c r="CJ27" i="88"/>
  <c r="CQ27" i="88"/>
  <c r="CI27" i="88"/>
  <c r="CA27" i="88"/>
  <c r="CM27" i="88"/>
  <c r="CC27" i="88"/>
  <c r="CL27" i="88"/>
  <c r="CK27" i="88"/>
  <c r="CT27" i="88"/>
  <c r="CH27" i="88"/>
  <c r="CO27" i="88"/>
  <c r="CE27" i="88"/>
  <c r="CS27" i="88"/>
  <c r="CP27" i="88"/>
  <c r="CN27" i="88"/>
  <c r="CG27" i="88"/>
  <c r="CF27" i="88"/>
  <c r="CD27" i="88"/>
  <c r="BA27" i="88"/>
  <c r="AS27" i="88"/>
  <c r="AX27" i="88"/>
  <c r="AP27" i="88"/>
  <c r="AY27" i="88"/>
  <c r="AN27" i="88"/>
  <c r="AW27" i="88"/>
  <c r="AM27" i="88"/>
  <c r="AV27" i="88"/>
  <c r="AL27" i="88"/>
  <c r="AU27" i="88"/>
  <c r="AJ27" i="88"/>
  <c r="AT27" i="88"/>
  <c r="BC27" i="88"/>
  <c r="BB27" i="88"/>
  <c r="AZ27" i="88"/>
  <c r="AR27" i="88"/>
  <c r="AQ27" i="88"/>
  <c r="AO27" i="88"/>
  <c r="AF19" i="23"/>
  <c r="J19" i="25"/>
  <c r="CM28" i="90"/>
  <c r="CD28" i="90"/>
  <c r="CP28" i="90"/>
  <c r="CG28" i="90"/>
  <c r="CN28" i="90"/>
  <c r="CC28" i="90"/>
  <c r="CL28" i="90"/>
  <c r="CB28" i="90"/>
  <c r="CT28" i="90"/>
  <c r="CK28" i="90"/>
  <c r="CA28" i="90"/>
  <c r="CJ28" i="90"/>
  <c r="CI28" i="90"/>
  <c r="CH28" i="90"/>
  <c r="CF28" i="90"/>
  <c r="CS28" i="90"/>
  <c r="CR28" i="90"/>
  <c r="CQ28" i="90"/>
  <c r="CO28" i="90"/>
  <c r="AW28" i="90"/>
  <c r="AO28" i="90"/>
  <c r="BB28" i="90"/>
  <c r="AS28" i="90"/>
  <c r="BA28" i="90"/>
  <c r="AR28" i="90"/>
  <c r="AZ28" i="90"/>
  <c r="AQ28" i="90"/>
  <c r="AY28" i="90"/>
  <c r="AP28" i="90"/>
  <c r="AT28" i="90"/>
  <c r="AL28" i="90"/>
  <c r="AK28" i="90"/>
  <c r="BC28" i="90"/>
  <c r="AJ28" i="90"/>
  <c r="AX28" i="90"/>
  <c r="AV28" i="90"/>
  <c r="AU28" i="90"/>
  <c r="AM28" i="90"/>
  <c r="AN28" i="90"/>
  <c r="T20" i="25"/>
  <c r="AN20" i="23"/>
  <c r="CR28" i="87"/>
  <c r="CJ28" i="87"/>
  <c r="CA28" i="87"/>
  <c r="CQ28" i="87"/>
  <c r="CI28" i="87"/>
  <c r="CP28" i="87"/>
  <c r="CH28" i="87"/>
  <c r="CO28" i="87"/>
  <c r="CG28" i="87"/>
  <c r="CT28" i="87"/>
  <c r="CL28" i="87"/>
  <c r="CC28" i="87"/>
  <c r="CF28" i="87"/>
  <c r="CD28" i="87"/>
  <c r="CB28" i="87"/>
  <c r="CS28" i="87"/>
  <c r="CN28" i="87"/>
  <c r="CM28" i="87"/>
  <c r="CK28" i="87"/>
  <c r="BB28" i="87"/>
  <c r="AT28" i="87"/>
  <c r="AK28" i="87"/>
  <c r="BA28" i="87"/>
  <c r="AS28" i="87"/>
  <c r="AJ28" i="87"/>
  <c r="AZ28" i="87"/>
  <c r="AR28" i="87"/>
  <c r="AY28" i="87"/>
  <c r="AQ28" i="87"/>
  <c r="AX28" i="87"/>
  <c r="AP28" i="87"/>
  <c r="AW28" i="87"/>
  <c r="AV28" i="87"/>
  <c r="AU28" i="87"/>
  <c r="AO28" i="87"/>
  <c r="AM28" i="87"/>
  <c r="AL28" i="87"/>
  <c r="BC28" i="87"/>
  <c r="AN28" i="87"/>
  <c r="V21" i="23"/>
  <c r="AA21" i="24"/>
  <c r="CT28" i="91"/>
  <c r="CL28" i="91"/>
  <c r="CD28" i="91"/>
  <c r="CR28" i="91"/>
  <c r="CI28" i="91"/>
  <c r="CQ28" i="91"/>
  <c r="CH28" i="91"/>
  <c r="CP28" i="91"/>
  <c r="CG28" i="91"/>
  <c r="CO28" i="91"/>
  <c r="CF28" i="91"/>
  <c r="CE28" i="91"/>
  <c r="CC28" i="91"/>
  <c r="CB28" i="91"/>
  <c r="CS28" i="91"/>
  <c r="CA28" i="91"/>
  <c r="CN28" i="91"/>
  <c r="CM28" i="91"/>
  <c r="CK28" i="91"/>
  <c r="CJ28" i="91"/>
  <c r="BC28" i="91"/>
  <c r="AU28" i="91"/>
  <c r="AM28" i="91"/>
  <c r="BB28" i="91"/>
  <c r="AT28" i="91"/>
  <c r="AL28" i="91"/>
  <c r="AY28" i="91"/>
  <c r="AO28" i="91"/>
  <c r="AX28" i="91"/>
  <c r="AN28" i="91"/>
  <c r="AW28" i="91"/>
  <c r="AK28" i="91"/>
  <c r="AV28" i="91"/>
  <c r="AJ28" i="91"/>
  <c r="AS28" i="91"/>
  <c r="AR28" i="91"/>
  <c r="BA28" i="91"/>
  <c r="AQ28" i="91"/>
  <c r="AZ28" i="91"/>
  <c r="AP28" i="91"/>
  <c r="Q21" i="25"/>
  <c r="AL21" i="23"/>
  <c r="CA10" i="93"/>
  <c r="CA11" i="84"/>
  <c r="AJ24" i="93"/>
  <c r="AJ17" i="93"/>
  <c r="AJ10" i="93"/>
  <c r="AJ26" i="92"/>
  <c r="AJ19" i="92"/>
  <c r="AJ15" i="91"/>
  <c r="AJ25" i="84"/>
  <c r="BN25" i="84" s="1"/>
  <c r="AJ22" i="91"/>
  <c r="AJ12" i="92"/>
  <c r="AJ24" i="90"/>
  <c r="CA25" i="84"/>
  <c r="CA24" i="93"/>
  <c r="CA26" i="92"/>
  <c r="CA19" i="92"/>
  <c r="CA24" i="90"/>
  <c r="CA12" i="92"/>
  <c r="CA17" i="93"/>
  <c r="CA15" i="91"/>
  <c r="CA22" i="91"/>
  <c r="AJ27" i="83"/>
  <c r="AJ20" i="83"/>
  <c r="BN20" i="83" s="1"/>
  <c r="CA27" i="83"/>
  <c r="CA20" i="83"/>
  <c r="CA14" i="88"/>
  <c r="CA20" i="86"/>
  <c r="CA18" i="84"/>
  <c r="CA13" i="89"/>
  <c r="CA17" i="87"/>
  <c r="CA15" i="85"/>
  <c r="CA27" i="89"/>
  <c r="CA13" i="83"/>
  <c r="CA20" i="89"/>
  <c r="CA21" i="88"/>
  <c r="CA24" i="87"/>
  <c r="CA27" i="86"/>
  <c r="CA13" i="86"/>
  <c r="CA22" i="85"/>
  <c r="CA17" i="90"/>
  <c r="AJ27" i="89"/>
  <c r="AJ13" i="89"/>
  <c r="AJ14" i="88"/>
  <c r="BN14" i="88" s="1"/>
  <c r="K14" i="88" s="1"/>
  <c r="AJ17" i="87"/>
  <c r="BN17" i="87" s="1"/>
  <c r="K17" i="87" s="1"/>
  <c r="AJ20" i="86"/>
  <c r="AJ11" i="84"/>
  <c r="BN11" i="84" s="1"/>
  <c r="AJ15" i="85"/>
  <c r="BN15" i="85" s="1"/>
  <c r="K15" i="85" s="1"/>
  <c r="AJ18" i="84"/>
  <c r="AJ13" i="86"/>
  <c r="BN13" i="86" s="1"/>
  <c r="K13" i="86" s="1"/>
  <c r="AJ13" i="83"/>
  <c r="BN13" i="83" s="1"/>
  <c r="AJ27" i="86"/>
  <c r="AJ17" i="90"/>
  <c r="AJ20" i="89"/>
  <c r="AJ24" i="87"/>
  <c r="BN24" i="87" s="1"/>
  <c r="K24" i="87" s="1"/>
  <c r="AJ22" i="85"/>
  <c r="BN22" i="85" s="1"/>
  <c r="K22" i="85" s="1"/>
  <c r="AJ21" i="88"/>
  <c r="BN21" i="88" s="1"/>
  <c r="K21" i="88" s="1"/>
  <c r="AH21" i="23"/>
  <c r="L21" i="25"/>
  <c r="AG22" i="23"/>
  <c r="K22" i="25"/>
  <c r="AJ20" i="23"/>
  <c r="O20" i="25"/>
  <c r="Z20" i="23"/>
  <c r="B20" i="25"/>
  <c r="Y21" i="23"/>
  <c r="A21" i="25"/>
  <c r="E19" i="25"/>
  <c r="AB19" i="23"/>
  <c r="C9" i="82"/>
  <c r="B5" i="94" s="1"/>
  <c r="A5" i="94"/>
  <c r="B29" i="92"/>
  <c r="A30" i="92"/>
  <c r="D28" i="92"/>
  <c r="BO27" i="91"/>
  <c r="B29" i="91"/>
  <c r="A30" i="91"/>
  <c r="D28" i="91"/>
  <c r="D28" i="90"/>
  <c r="B29" i="90"/>
  <c r="A30" i="90"/>
  <c r="B28" i="89"/>
  <c r="A29" i="89"/>
  <c r="BO26" i="89"/>
  <c r="D27" i="89"/>
  <c r="BO26" i="88"/>
  <c r="D27" i="88"/>
  <c r="B28" i="88"/>
  <c r="A29" i="88"/>
  <c r="B29" i="87"/>
  <c r="A30" i="87"/>
  <c r="D28" i="87"/>
  <c r="B29" i="86"/>
  <c r="A30" i="86"/>
  <c r="D28" i="86"/>
  <c r="D27" i="84"/>
  <c r="L20" i="23" s="1"/>
  <c r="O20" i="24" s="1"/>
  <c r="A29" i="84"/>
  <c r="B28" i="84"/>
  <c r="D27" i="83"/>
  <c r="H20" i="23" s="1"/>
  <c r="J20" i="24" s="1"/>
  <c r="A29" i="83"/>
  <c r="B28" i="83"/>
  <c r="F17" i="50"/>
  <c r="G53" i="50"/>
  <c r="G52" i="50"/>
  <c r="G51" i="50"/>
  <c r="G44" i="50"/>
  <c r="G43" i="50"/>
  <c r="G35" i="50"/>
  <c r="G34" i="50"/>
  <c r="G33" i="50"/>
  <c r="G26" i="50"/>
  <c r="G25" i="50"/>
  <c r="F51" i="50"/>
  <c r="F31" i="50"/>
  <c r="F40" i="50" s="1"/>
  <c r="F49" i="50" s="1"/>
  <c r="H23" i="50"/>
  <c r="H32" i="50" s="1"/>
  <c r="H41" i="50" s="1"/>
  <c r="H50" i="50" s="1"/>
  <c r="G23" i="50"/>
  <c r="G32" i="50" s="1"/>
  <c r="G41" i="50" s="1"/>
  <c r="G50" i="50" s="1"/>
  <c r="F23" i="50"/>
  <c r="F32" i="50" s="1"/>
  <c r="F41" i="50" s="1"/>
  <c r="F50" i="50" s="1"/>
  <c r="F24" i="50"/>
  <c r="M46" i="41"/>
  <c r="J22" i="1" s="1"/>
  <c r="S46" i="41"/>
  <c r="B19" i="43"/>
  <c r="B20" i="43"/>
  <c r="B21" i="43"/>
  <c r="B22" i="43"/>
  <c r="B23" i="43"/>
  <c r="B24" i="43"/>
  <c r="B25" i="43"/>
  <c r="B30" i="43"/>
  <c r="B31" i="43"/>
  <c r="B9" i="43"/>
  <c r="C9" i="43" s="1"/>
  <c r="C19" i="43"/>
  <c r="C20" i="43"/>
  <c r="C21" i="43"/>
  <c r="C22" i="43"/>
  <c r="C23" i="43"/>
  <c r="C24" i="43"/>
  <c r="C25" i="43"/>
  <c r="C30" i="43"/>
  <c r="C31" i="43"/>
  <c r="DE25" i="83" l="1"/>
  <c r="L25" i="83" s="1"/>
  <c r="DE18" i="83"/>
  <c r="L18" i="83" s="1"/>
  <c r="DE11" i="83"/>
  <c r="L11" i="83" s="1"/>
  <c r="BJ29" i="92"/>
  <c r="BK29" i="92"/>
  <c r="BD29" i="92"/>
  <c r="BL29" i="92"/>
  <c r="BE29" i="92"/>
  <c r="BM29" i="92"/>
  <c r="BF29" i="92"/>
  <c r="BG29" i="92"/>
  <c r="BH29" i="92"/>
  <c r="DA29" i="92"/>
  <c r="DB29" i="92"/>
  <c r="BI29" i="92"/>
  <c r="CU29" i="92"/>
  <c r="DC29" i="92"/>
  <c r="CV29" i="92"/>
  <c r="DD29" i="92"/>
  <c r="CW29" i="92"/>
  <c r="CX29" i="92"/>
  <c r="CY29" i="92"/>
  <c r="CZ29" i="92"/>
  <c r="BN27" i="93"/>
  <c r="BI28" i="93"/>
  <c r="CY28" i="93"/>
  <c r="BH28" i="93"/>
  <c r="CZ28" i="93"/>
  <c r="BG28" i="93"/>
  <c r="DA28" i="93"/>
  <c r="BF28" i="93"/>
  <c r="DB28" i="93"/>
  <c r="BM28" i="93"/>
  <c r="BE28" i="93"/>
  <c r="DC28" i="93"/>
  <c r="BJ28" i="93"/>
  <c r="BL28" i="93"/>
  <c r="BD28" i="93"/>
  <c r="CV28" i="93"/>
  <c r="DD28" i="93"/>
  <c r="BK28" i="93"/>
  <c r="CW28" i="93"/>
  <c r="CX28" i="93"/>
  <c r="DE11" i="92"/>
  <c r="L11" i="92" s="1"/>
  <c r="DE25" i="92"/>
  <c r="L25" i="92" s="1"/>
  <c r="DE28" i="91"/>
  <c r="L28" i="91" s="1"/>
  <c r="DE21" i="91"/>
  <c r="L21" i="91" s="1"/>
  <c r="DE14" i="91"/>
  <c r="L14" i="91" s="1"/>
  <c r="DE23" i="90"/>
  <c r="L23" i="90" s="1"/>
  <c r="DE16" i="90"/>
  <c r="L16" i="90" s="1"/>
  <c r="DE19" i="89"/>
  <c r="L19" i="89" s="1"/>
  <c r="DE12" i="89"/>
  <c r="L12" i="89" s="1"/>
  <c r="DE19" i="88"/>
  <c r="L19" i="88" s="1"/>
  <c r="DE12" i="88"/>
  <c r="L12" i="88" s="1"/>
  <c r="DE22" i="87"/>
  <c r="DE15" i="87"/>
  <c r="X21" i="23"/>
  <c r="AD21" i="24" s="1"/>
  <c r="T21" i="23"/>
  <c r="Y21" i="24" s="1"/>
  <c r="DE25" i="86"/>
  <c r="DE18" i="86"/>
  <c r="DE11" i="86"/>
  <c r="DE13" i="85"/>
  <c r="L13" i="85" s="1"/>
  <c r="P20" i="23"/>
  <c r="T20" i="24" s="1"/>
  <c r="DE27" i="85"/>
  <c r="L27" i="85" s="1"/>
  <c r="DE20" i="85"/>
  <c r="L20" i="85" s="1"/>
  <c r="DE23" i="84"/>
  <c r="L23" i="84" s="1"/>
  <c r="CY28" i="84"/>
  <c r="CX28" i="84"/>
  <c r="CW28" i="84"/>
  <c r="DD28" i="84"/>
  <c r="CV28" i="84"/>
  <c r="DC28" i="84"/>
  <c r="CU28" i="84"/>
  <c r="DB28" i="84"/>
  <c r="DA28" i="84"/>
  <c r="CZ28" i="84"/>
  <c r="DE16" i="84"/>
  <c r="L16" i="84" s="1"/>
  <c r="BN27" i="83"/>
  <c r="K27" i="83" s="1"/>
  <c r="BO18" i="84"/>
  <c r="BN18" i="84"/>
  <c r="BN27" i="84"/>
  <c r="AJ28" i="88"/>
  <c r="BF28" i="88"/>
  <c r="BM28" i="88"/>
  <c r="BE28" i="88"/>
  <c r="BL28" i="88"/>
  <c r="BD28" i="88"/>
  <c r="BK28" i="88"/>
  <c r="BJ28" i="88"/>
  <c r="BI28" i="88"/>
  <c r="BH28" i="88"/>
  <c r="BG28" i="88"/>
  <c r="BN28" i="92"/>
  <c r="K28" i="92" s="1"/>
  <c r="BN28" i="90"/>
  <c r="K28" i="90" s="1"/>
  <c r="BK29" i="90"/>
  <c r="BF29" i="90"/>
  <c r="BL29" i="90"/>
  <c r="BJ29" i="90"/>
  <c r="BI29" i="90"/>
  <c r="BM29" i="90"/>
  <c r="BH29" i="90"/>
  <c r="BD29" i="90"/>
  <c r="BG29" i="90"/>
  <c r="BE29" i="90"/>
  <c r="BF28" i="85"/>
  <c r="BM28" i="85"/>
  <c r="BE28" i="85"/>
  <c r="BL28" i="85"/>
  <c r="BD28" i="85"/>
  <c r="BK28" i="85"/>
  <c r="BJ28" i="85"/>
  <c r="BI28" i="85"/>
  <c r="BH28" i="85"/>
  <c r="BG28" i="85"/>
  <c r="BN27" i="85"/>
  <c r="K27" i="85" s="1"/>
  <c r="BF29" i="91"/>
  <c r="BM29" i="91"/>
  <c r="BE29" i="91"/>
  <c r="BI29" i="91"/>
  <c r="BL29" i="91"/>
  <c r="BD29" i="91"/>
  <c r="BJ29" i="91"/>
  <c r="BK29" i="91"/>
  <c r="BH29" i="91"/>
  <c r="BG29" i="91"/>
  <c r="BN28" i="91"/>
  <c r="K28" i="91" s="1"/>
  <c r="BI28" i="89"/>
  <c r="BH28" i="89"/>
  <c r="BG28" i="89"/>
  <c r="BF28" i="89"/>
  <c r="BM28" i="89"/>
  <c r="BE28" i="89"/>
  <c r="BL28" i="89"/>
  <c r="BD28" i="89"/>
  <c r="BK28" i="89"/>
  <c r="BJ28" i="89"/>
  <c r="BF29" i="87"/>
  <c r="BM29" i="87"/>
  <c r="BE29" i="87"/>
  <c r="BL29" i="87"/>
  <c r="BD29" i="87"/>
  <c r="BK29" i="87"/>
  <c r="BJ29" i="87"/>
  <c r="BI29" i="87"/>
  <c r="BH29" i="87"/>
  <c r="BG29" i="87"/>
  <c r="BN28" i="87"/>
  <c r="K28" i="87" s="1"/>
  <c r="BO27" i="86"/>
  <c r="BN27" i="86"/>
  <c r="K27" i="86" s="1"/>
  <c r="BO20" i="86"/>
  <c r="BN20" i="86"/>
  <c r="K20" i="86" s="1"/>
  <c r="BF29" i="86"/>
  <c r="BM29" i="86"/>
  <c r="BE29" i="86"/>
  <c r="BL29" i="86"/>
  <c r="BD29" i="86"/>
  <c r="BK29" i="86"/>
  <c r="BJ29" i="86"/>
  <c r="BI29" i="86"/>
  <c r="BH29" i="86"/>
  <c r="BG29" i="86"/>
  <c r="BI28" i="84"/>
  <c r="BH28" i="84"/>
  <c r="BG28" i="84"/>
  <c r="BJ28" i="84"/>
  <c r="BF28" i="84"/>
  <c r="BM28" i="84"/>
  <c r="BE28" i="84"/>
  <c r="BL28" i="84"/>
  <c r="BD28" i="84"/>
  <c r="BK28" i="84"/>
  <c r="BJ28" i="83"/>
  <c r="BH28" i="83"/>
  <c r="BK28" i="83"/>
  <c r="BD28" i="83"/>
  <c r="BL28" i="83"/>
  <c r="BE28" i="83"/>
  <c r="BM28" i="83"/>
  <c r="BI28" i="83"/>
  <c r="BF28" i="83"/>
  <c r="BG28" i="83"/>
  <c r="CT28" i="93"/>
  <c r="CH28" i="93"/>
  <c r="CB28" i="93"/>
  <c r="BA28" i="93"/>
  <c r="AQ28" i="93"/>
  <c r="CK28" i="93"/>
  <c r="CP28" i="93"/>
  <c r="AW28" i="93"/>
  <c r="AM28" i="93"/>
  <c r="AP28" i="93"/>
  <c r="AX28" i="93"/>
  <c r="CA28" i="93"/>
  <c r="CG28" i="93"/>
  <c r="AO28" i="93"/>
  <c r="AY28" i="93"/>
  <c r="BC28" i="93"/>
  <c r="AN28" i="93"/>
  <c r="CS28" i="93"/>
  <c r="CO28" i="93"/>
  <c r="BB28" i="93"/>
  <c r="AL28" i="93"/>
  <c r="AS28" i="93"/>
  <c r="AT28" i="93"/>
  <c r="CJ28" i="93"/>
  <c r="CM28" i="93"/>
  <c r="CR28" i="93"/>
  <c r="CL28" i="93"/>
  <c r="AK28" i="93"/>
  <c r="AJ28" i="93"/>
  <c r="AA21" i="25"/>
  <c r="CN28" i="93"/>
  <c r="CI28" i="93"/>
  <c r="CD28" i="93"/>
  <c r="AZ28" i="93"/>
  <c r="AV28" i="93"/>
  <c r="AT21" i="23"/>
  <c r="CF28" i="93"/>
  <c r="CQ28" i="93"/>
  <c r="CC28" i="93"/>
  <c r="AR28" i="93"/>
  <c r="AU28" i="93"/>
  <c r="D28" i="93"/>
  <c r="Z22" i="25"/>
  <c r="AS22" i="23"/>
  <c r="B29" i="93"/>
  <c r="A30" i="93"/>
  <c r="AD20" i="25"/>
  <c r="AV20" i="23"/>
  <c r="AO23" i="23"/>
  <c r="U23" i="25"/>
  <c r="AK23" i="23"/>
  <c r="P23" i="25"/>
  <c r="F22" i="25"/>
  <c r="AC22" i="23"/>
  <c r="Z23" i="24"/>
  <c r="U23" i="23"/>
  <c r="U23" i="24"/>
  <c r="Q23" i="23"/>
  <c r="P22" i="24"/>
  <c r="M22" i="23"/>
  <c r="A30" i="85"/>
  <c r="B29" i="85"/>
  <c r="CO28" i="85"/>
  <c r="AU28" i="85"/>
  <c r="AS28" i="85"/>
  <c r="AN28" i="85"/>
  <c r="Q21" i="24"/>
  <c r="CR28" i="85"/>
  <c r="CG28" i="85"/>
  <c r="AM28" i="85"/>
  <c r="CD28" i="85"/>
  <c r="AP28" i="85"/>
  <c r="CJ28" i="85"/>
  <c r="CN28" i="85"/>
  <c r="CL28" i="85"/>
  <c r="AZ28" i="85"/>
  <c r="AO28" i="85"/>
  <c r="CQ28" i="85"/>
  <c r="CF28" i="85"/>
  <c r="BB28" i="85"/>
  <c r="AR28" i="85"/>
  <c r="AX28" i="85"/>
  <c r="CI28" i="85"/>
  <c r="CM28" i="85"/>
  <c r="AT28" i="85"/>
  <c r="AJ28" i="85"/>
  <c r="AW28" i="85"/>
  <c r="CA28" i="85"/>
  <c r="CE28" i="85"/>
  <c r="AL28" i="85"/>
  <c r="CC28" i="85"/>
  <c r="CT28" i="85"/>
  <c r="D28" i="85"/>
  <c r="CP28" i="85"/>
  <c r="CS28" i="85"/>
  <c r="CK28" i="85"/>
  <c r="AY28" i="85"/>
  <c r="AV28" i="85"/>
  <c r="CH28" i="85"/>
  <c r="BC28" i="85"/>
  <c r="BA28" i="85"/>
  <c r="AQ28" i="85"/>
  <c r="N21" i="23"/>
  <c r="BO27" i="85"/>
  <c r="K22" i="24"/>
  <c r="I22" i="23"/>
  <c r="E22" i="23"/>
  <c r="F22" i="24"/>
  <c r="CM29" i="86"/>
  <c r="CT29" i="86"/>
  <c r="CK29" i="86"/>
  <c r="CA29" i="86"/>
  <c r="AX29" i="86"/>
  <c r="AP29" i="86"/>
  <c r="CS29" i="86"/>
  <c r="CJ29" i="86"/>
  <c r="CR29" i="86"/>
  <c r="CI29" i="86"/>
  <c r="CQ29" i="86"/>
  <c r="CH29" i="86"/>
  <c r="CP29" i="86"/>
  <c r="CG29" i="86"/>
  <c r="CO29" i="86"/>
  <c r="CB29" i="86"/>
  <c r="AU29" i="86"/>
  <c r="AK29" i="86"/>
  <c r="BC29" i="86"/>
  <c r="AT29" i="86"/>
  <c r="AJ29" i="86"/>
  <c r="BB29" i="86"/>
  <c r="AS29" i="86"/>
  <c r="BA29" i="86"/>
  <c r="AR29" i="86"/>
  <c r="CN29" i="86"/>
  <c r="AZ29" i="86"/>
  <c r="AQ29" i="86"/>
  <c r="CL29" i="86"/>
  <c r="AY29" i="86"/>
  <c r="AM29" i="86"/>
  <c r="CD29" i="86"/>
  <c r="AV29" i="86"/>
  <c r="AN29" i="86"/>
  <c r="AO29" i="86"/>
  <c r="CF29" i="86"/>
  <c r="AW29" i="86"/>
  <c r="AL29" i="86"/>
  <c r="V22" i="24"/>
  <c r="R22" i="23"/>
  <c r="CM28" i="84"/>
  <c r="CE28" i="84"/>
  <c r="CT28" i="84"/>
  <c r="CL28" i="84"/>
  <c r="CC28" i="84"/>
  <c r="CS28" i="84"/>
  <c r="CK28" i="84"/>
  <c r="CB28" i="84"/>
  <c r="CR28" i="84"/>
  <c r="CJ28" i="84"/>
  <c r="CA28" i="84"/>
  <c r="CQ28" i="84"/>
  <c r="CI28" i="84"/>
  <c r="CP28" i="84"/>
  <c r="CH28" i="84"/>
  <c r="CO28" i="84"/>
  <c r="CG28" i="84"/>
  <c r="AZ28" i="84"/>
  <c r="AR28" i="84"/>
  <c r="AY28" i="84"/>
  <c r="AQ28" i="84"/>
  <c r="AX28" i="84"/>
  <c r="AP28" i="84"/>
  <c r="AW28" i="84"/>
  <c r="AO28" i="84"/>
  <c r="AV28" i="84"/>
  <c r="AN28" i="84"/>
  <c r="CF28" i="84"/>
  <c r="AU28" i="84"/>
  <c r="CN28" i="84"/>
  <c r="AT28" i="84"/>
  <c r="AS28" i="84"/>
  <c r="BC28" i="84"/>
  <c r="BA28" i="84"/>
  <c r="AL28" i="84"/>
  <c r="AJ28" i="84"/>
  <c r="BB28" i="84"/>
  <c r="AK28" i="84"/>
  <c r="CD28" i="84"/>
  <c r="AM28" i="84"/>
  <c r="L21" i="24"/>
  <c r="J21" i="23"/>
  <c r="CM28" i="83"/>
  <c r="CD28" i="83"/>
  <c r="CT28" i="83"/>
  <c r="CK28" i="83"/>
  <c r="CC28" i="83"/>
  <c r="CS28" i="83"/>
  <c r="CJ28" i="83"/>
  <c r="CA28" i="83"/>
  <c r="CR28" i="83"/>
  <c r="CI28" i="83"/>
  <c r="CQ28" i="83"/>
  <c r="CH28" i="83"/>
  <c r="AW28" i="83"/>
  <c r="AN28" i="83"/>
  <c r="CP28" i="83"/>
  <c r="AV28" i="83"/>
  <c r="AM28" i="83"/>
  <c r="CO28" i="83"/>
  <c r="BC28" i="83"/>
  <c r="AT28" i="83"/>
  <c r="AL28" i="83"/>
  <c r="CN28" i="83"/>
  <c r="BB28" i="83"/>
  <c r="AS28" i="83"/>
  <c r="AJ28" i="83"/>
  <c r="CG28" i="83"/>
  <c r="BA28" i="83"/>
  <c r="AR28" i="83"/>
  <c r="CF28" i="83"/>
  <c r="AZ28" i="83"/>
  <c r="AQ28" i="83"/>
  <c r="CE28" i="83"/>
  <c r="AY28" i="83"/>
  <c r="AP28" i="83"/>
  <c r="AX28" i="83"/>
  <c r="AO28" i="83"/>
  <c r="CL28" i="83"/>
  <c r="AU28" i="83"/>
  <c r="G21" i="24"/>
  <c r="F21" i="23"/>
  <c r="CQ28" i="89"/>
  <c r="CI28" i="89"/>
  <c r="CS28" i="89"/>
  <c r="CJ28" i="89"/>
  <c r="CR28" i="89"/>
  <c r="CH28" i="89"/>
  <c r="CP28" i="89"/>
  <c r="CG28" i="89"/>
  <c r="CO28" i="89"/>
  <c r="CF28" i="89"/>
  <c r="CL28" i="89"/>
  <c r="CA28" i="89"/>
  <c r="CT28" i="89"/>
  <c r="CN28" i="89"/>
  <c r="CE28" i="89"/>
  <c r="CK28" i="89"/>
  <c r="CD28" i="89"/>
  <c r="CM28" i="89"/>
  <c r="BC28" i="89"/>
  <c r="AU28" i="89"/>
  <c r="AM28" i="89"/>
  <c r="BA28" i="89"/>
  <c r="AS28" i="89"/>
  <c r="AJ28" i="89"/>
  <c r="AZ28" i="89"/>
  <c r="AR28" i="89"/>
  <c r="AY28" i="89"/>
  <c r="AQ28" i="89"/>
  <c r="AX28" i="89"/>
  <c r="AP28" i="89"/>
  <c r="AN28" i="89"/>
  <c r="AL28" i="89"/>
  <c r="BB28" i="89"/>
  <c r="AW28" i="89"/>
  <c r="AV28" i="89"/>
  <c r="AT28" i="89"/>
  <c r="AO28" i="89"/>
  <c r="G21" i="25"/>
  <c r="AD21" i="23"/>
  <c r="CQ29" i="90"/>
  <c r="CI29" i="90"/>
  <c r="CA29" i="90"/>
  <c r="CN29" i="90"/>
  <c r="CE29" i="90"/>
  <c r="CL29" i="90"/>
  <c r="CC29" i="90"/>
  <c r="CT29" i="90"/>
  <c r="CK29" i="90"/>
  <c r="CB29" i="90"/>
  <c r="CS29" i="90"/>
  <c r="CJ29" i="90"/>
  <c r="CH29" i="90"/>
  <c r="CG29" i="90"/>
  <c r="CF29" i="90"/>
  <c r="CD29" i="90"/>
  <c r="CR29" i="90"/>
  <c r="CP29" i="90"/>
  <c r="CO29" i="90"/>
  <c r="CM29" i="90"/>
  <c r="BA29" i="90"/>
  <c r="AS29" i="90"/>
  <c r="AK29" i="90"/>
  <c r="AZ29" i="90"/>
  <c r="AQ29" i="90"/>
  <c r="AY29" i="90"/>
  <c r="AP29" i="90"/>
  <c r="AX29" i="90"/>
  <c r="AO29" i="90"/>
  <c r="AW29" i="90"/>
  <c r="AN29" i="90"/>
  <c r="AR29" i="90"/>
  <c r="AL29" i="90"/>
  <c r="BC29" i="90"/>
  <c r="AJ29" i="90"/>
  <c r="BB29" i="90"/>
  <c r="AV29" i="90"/>
  <c r="AU29" i="90"/>
  <c r="AT29" i="90"/>
  <c r="AM29" i="90"/>
  <c r="Y21" i="25"/>
  <c r="AR21" i="23"/>
  <c r="CA28" i="88"/>
  <c r="AN21" i="23"/>
  <c r="T21" i="25"/>
  <c r="CN29" i="87"/>
  <c r="CF29" i="87"/>
  <c r="CM29" i="87"/>
  <c r="CE29" i="87"/>
  <c r="CT29" i="87"/>
  <c r="CL29" i="87"/>
  <c r="CD29" i="87"/>
  <c r="CS29" i="87"/>
  <c r="CK29" i="87"/>
  <c r="CC29" i="87"/>
  <c r="CP29" i="87"/>
  <c r="CH29" i="87"/>
  <c r="CI29" i="87"/>
  <c r="CG29" i="87"/>
  <c r="CB29" i="87"/>
  <c r="CA29" i="87"/>
  <c r="CR29" i="87"/>
  <c r="CQ29" i="87"/>
  <c r="CO29" i="87"/>
  <c r="CJ29" i="87"/>
  <c r="AX29" i="87"/>
  <c r="AP29" i="87"/>
  <c r="AW29" i="87"/>
  <c r="AO29" i="87"/>
  <c r="AV29" i="87"/>
  <c r="AN29" i="87"/>
  <c r="BC29" i="87"/>
  <c r="AU29" i="87"/>
  <c r="AM29" i="87"/>
  <c r="BB29" i="87"/>
  <c r="AT29" i="87"/>
  <c r="AL29" i="87"/>
  <c r="AZ29" i="87"/>
  <c r="AY29" i="87"/>
  <c r="AS29" i="87"/>
  <c r="AR29" i="87"/>
  <c r="AQ29" i="87"/>
  <c r="AK29" i="87"/>
  <c r="AJ29" i="87"/>
  <c r="BA29" i="87"/>
  <c r="V22" i="23"/>
  <c r="AA22" i="24"/>
  <c r="CS29" i="92"/>
  <c r="CK29" i="92"/>
  <c r="CA29" i="92"/>
  <c r="CR29" i="92"/>
  <c r="CJ29" i="92"/>
  <c r="CM29" i="92"/>
  <c r="CL29" i="92"/>
  <c r="CH29" i="92"/>
  <c r="CQ29" i="92"/>
  <c r="CB29" i="92"/>
  <c r="CP29" i="92"/>
  <c r="CO29" i="92"/>
  <c r="CN29" i="92"/>
  <c r="CT29" i="92"/>
  <c r="CG29" i="92"/>
  <c r="CF29" i="92"/>
  <c r="CC29" i="92"/>
  <c r="AV29" i="92"/>
  <c r="AL29" i="92"/>
  <c r="AW29" i="92"/>
  <c r="AK29" i="92"/>
  <c r="AU29" i="92"/>
  <c r="AJ29" i="92"/>
  <c r="BC29" i="92"/>
  <c r="AT29" i="92"/>
  <c r="BB29" i="92"/>
  <c r="AS29" i="92"/>
  <c r="BA29" i="92"/>
  <c r="AQ29" i="92"/>
  <c r="AZ29" i="92"/>
  <c r="AY29" i="92"/>
  <c r="AX29" i="92"/>
  <c r="AP29" i="92"/>
  <c r="AO29" i="92"/>
  <c r="AN29" i="92"/>
  <c r="AR29" i="92"/>
  <c r="AM29" i="92"/>
  <c r="CI29" i="92"/>
  <c r="CD29" i="92"/>
  <c r="AP22" i="23"/>
  <c r="V22" i="25"/>
  <c r="AF20" i="23"/>
  <c r="J20" i="25"/>
  <c r="CO28" i="88"/>
  <c r="CG28" i="88"/>
  <c r="CN28" i="88"/>
  <c r="CF28" i="88"/>
  <c r="CP28" i="88"/>
  <c r="CD28" i="88"/>
  <c r="CM28" i="88"/>
  <c r="CL28" i="88"/>
  <c r="CB28" i="88"/>
  <c r="CK28" i="88"/>
  <c r="CR28" i="88"/>
  <c r="CH28" i="88"/>
  <c r="CT28" i="88"/>
  <c r="CS28" i="88"/>
  <c r="CQ28" i="88"/>
  <c r="CJ28" i="88"/>
  <c r="CI28" i="88"/>
  <c r="CE28" i="88"/>
  <c r="AX28" i="88"/>
  <c r="AP28" i="88"/>
  <c r="BC28" i="88"/>
  <c r="AU28" i="88"/>
  <c r="AM28" i="88"/>
  <c r="BA28" i="88"/>
  <c r="AQ28" i="88"/>
  <c r="AZ28" i="88"/>
  <c r="AO28" i="88"/>
  <c r="AY28" i="88"/>
  <c r="AN28" i="88"/>
  <c r="AW28" i="88"/>
  <c r="AL28" i="88"/>
  <c r="AV28" i="88"/>
  <c r="AK28" i="88"/>
  <c r="BB28" i="88"/>
  <c r="AT28" i="88"/>
  <c r="AS28" i="88"/>
  <c r="AR28" i="88"/>
  <c r="CR29" i="91"/>
  <c r="CJ29" i="91"/>
  <c r="CQ29" i="91"/>
  <c r="CH29" i="91"/>
  <c r="CS29" i="91"/>
  <c r="CG29" i="91"/>
  <c r="CP29" i="91"/>
  <c r="CF29" i="91"/>
  <c r="CO29" i="91"/>
  <c r="CE29" i="91"/>
  <c r="CN29" i="91"/>
  <c r="CD29" i="91"/>
  <c r="CC29" i="91"/>
  <c r="CA29" i="91"/>
  <c r="CT29" i="91"/>
  <c r="CM29" i="91"/>
  <c r="CL29" i="91"/>
  <c r="CK29" i="91"/>
  <c r="CI29" i="91"/>
  <c r="AY29" i="91"/>
  <c r="AQ29" i="91"/>
  <c r="AX29" i="91"/>
  <c r="AP29" i="91"/>
  <c r="BA29" i="91"/>
  <c r="AO29" i="91"/>
  <c r="AZ29" i="91"/>
  <c r="AN29" i="91"/>
  <c r="AW29" i="91"/>
  <c r="AM29" i="91"/>
  <c r="AV29" i="91"/>
  <c r="AL29" i="91"/>
  <c r="AU29" i="91"/>
  <c r="AT29" i="91"/>
  <c r="AJ29" i="91"/>
  <c r="BC29" i="91"/>
  <c r="AS29" i="91"/>
  <c r="BB29" i="91"/>
  <c r="AR29" i="91"/>
  <c r="AL22" i="23"/>
  <c r="Q22" i="25"/>
  <c r="BO25" i="84"/>
  <c r="K25" i="84"/>
  <c r="K23" i="25"/>
  <c r="AG23" i="23"/>
  <c r="AH22" i="23"/>
  <c r="L22" i="25"/>
  <c r="AJ21" i="23"/>
  <c r="O21" i="25"/>
  <c r="AB20" i="23"/>
  <c r="E20" i="25"/>
  <c r="Y22" i="23"/>
  <c r="A22" i="25"/>
  <c r="B21" i="25"/>
  <c r="Z21" i="23"/>
  <c r="B10" i="82"/>
  <c r="BO24" i="87"/>
  <c r="BO17" i="87"/>
  <c r="V17" i="87"/>
  <c r="BO13" i="86"/>
  <c r="BO11" i="84"/>
  <c r="K11" i="84"/>
  <c r="BO20" i="83"/>
  <c r="K20" i="83"/>
  <c r="BO22" i="85"/>
  <c r="BO14" i="88"/>
  <c r="K13" i="83"/>
  <c r="BO13" i="83"/>
  <c r="BO21" i="88"/>
  <c r="BO15" i="85"/>
  <c r="B30" i="92"/>
  <c r="A31" i="92"/>
  <c r="D29" i="92"/>
  <c r="B30" i="91"/>
  <c r="A31" i="91"/>
  <c r="D29" i="91"/>
  <c r="BO28" i="91"/>
  <c r="D29" i="90"/>
  <c r="A31" i="90"/>
  <c r="B30" i="90"/>
  <c r="B29" i="89"/>
  <c r="A30" i="89"/>
  <c r="D28" i="89"/>
  <c r="B29" i="88"/>
  <c r="A30" i="88"/>
  <c r="D28" i="88"/>
  <c r="B30" i="87"/>
  <c r="A31" i="87"/>
  <c r="D29" i="87"/>
  <c r="B30" i="86"/>
  <c r="A31" i="86"/>
  <c r="D29" i="86"/>
  <c r="D28" i="84"/>
  <c r="L21" i="23" s="1"/>
  <c r="O21" i="24" s="1"/>
  <c r="A30" i="84"/>
  <c r="B29" i="84"/>
  <c r="D28" i="83"/>
  <c r="H21" i="23" s="1"/>
  <c r="J21" i="24" s="1"/>
  <c r="A30" i="83"/>
  <c r="B29" i="83"/>
  <c r="BO27" i="83"/>
  <c r="B10" i="43"/>
  <c r="C10" i="43" s="1"/>
  <c r="B11" i="43" s="1"/>
  <c r="C11" i="43" s="1"/>
  <c r="B12" i="43" s="1"/>
  <c r="C12" i="43" s="1"/>
  <c r="B13" i="43" s="1"/>
  <c r="C13" i="43" s="1"/>
  <c r="B14" i="43" s="1"/>
  <c r="C14" i="43" s="1"/>
  <c r="B15" i="43" s="1"/>
  <c r="C15" i="43" s="1"/>
  <c r="B16" i="43" s="1"/>
  <c r="C16" i="43" s="1"/>
  <c r="B17" i="43" s="1"/>
  <c r="C17" i="43" s="1"/>
  <c r="B18" i="43" s="1"/>
  <c r="C18" i="43" s="1"/>
  <c r="H5" i="50"/>
  <c r="H24" i="50" s="1"/>
  <c r="G24" i="50"/>
  <c r="H14" i="50"/>
  <c r="G42" i="50"/>
  <c r="BH30" i="92" l="1"/>
  <c r="BI30" i="92"/>
  <c r="BJ30" i="92"/>
  <c r="BK30" i="92"/>
  <c r="BD30" i="92"/>
  <c r="BL30" i="92"/>
  <c r="BE30" i="92"/>
  <c r="BM30" i="92"/>
  <c r="BF30" i="92"/>
  <c r="CY30" i="92"/>
  <c r="CZ30" i="92"/>
  <c r="DA30" i="92"/>
  <c r="BG30" i="92"/>
  <c r="DB30" i="92"/>
  <c r="CU30" i="92"/>
  <c r="DC30" i="92"/>
  <c r="CV30" i="92"/>
  <c r="DD30" i="92"/>
  <c r="CW30" i="92"/>
  <c r="CX30" i="92"/>
  <c r="BN28" i="93"/>
  <c r="BG29" i="93"/>
  <c r="CW29" i="93"/>
  <c r="BF29" i="93"/>
  <c r="CX29" i="93"/>
  <c r="BM29" i="93"/>
  <c r="BE29" i="93"/>
  <c r="CY29" i="93"/>
  <c r="BL29" i="93"/>
  <c r="BD29" i="93"/>
  <c r="CZ29" i="93"/>
  <c r="BK29" i="93"/>
  <c r="DA29" i="93"/>
  <c r="BJ29" i="93"/>
  <c r="DB29" i="93"/>
  <c r="BH29" i="93"/>
  <c r="BI29" i="93"/>
  <c r="DC29" i="93"/>
  <c r="CV29" i="93"/>
  <c r="DD29" i="93"/>
  <c r="X22" i="23"/>
  <c r="AD22" i="24" s="1"/>
  <c r="DE29" i="87"/>
  <c r="T22" i="23"/>
  <c r="Y22" i="24" s="1"/>
  <c r="P21" i="23"/>
  <c r="T21" i="24" s="1"/>
  <c r="DE28" i="84"/>
  <c r="L28" i="84" s="1"/>
  <c r="DD29" i="84"/>
  <c r="CV29" i="84"/>
  <c r="DC29" i="84"/>
  <c r="CU29" i="84"/>
  <c r="DB29" i="84"/>
  <c r="DA29" i="84"/>
  <c r="CZ29" i="84"/>
  <c r="CY29" i="84"/>
  <c r="CX29" i="84"/>
  <c r="CW29" i="84"/>
  <c r="BN28" i="84"/>
  <c r="BK29" i="88"/>
  <c r="BJ29" i="88"/>
  <c r="BI29" i="88"/>
  <c r="BH29" i="88"/>
  <c r="BG29" i="88"/>
  <c r="BF29" i="88"/>
  <c r="BM29" i="88"/>
  <c r="BE29" i="88"/>
  <c r="BL29" i="88"/>
  <c r="BD29" i="88"/>
  <c r="BN28" i="88"/>
  <c r="K28" i="88" s="1"/>
  <c r="BN29" i="92"/>
  <c r="K29" i="92" s="1"/>
  <c r="BH30" i="90"/>
  <c r="BG30" i="90"/>
  <c r="BK30" i="90"/>
  <c r="BF30" i="90"/>
  <c r="BM30" i="90"/>
  <c r="BE30" i="90"/>
  <c r="BL30" i="90"/>
  <c r="BD30" i="90"/>
  <c r="BJ30" i="90"/>
  <c r="BI30" i="90"/>
  <c r="BN29" i="90"/>
  <c r="K29" i="90" s="1"/>
  <c r="BK29" i="85"/>
  <c r="BJ29" i="85"/>
  <c r="BI29" i="85"/>
  <c r="BH29" i="85"/>
  <c r="BG29" i="85"/>
  <c r="BF29" i="85"/>
  <c r="BM29" i="85"/>
  <c r="BE29" i="85"/>
  <c r="BL29" i="85"/>
  <c r="BD29" i="85"/>
  <c r="BK30" i="91"/>
  <c r="BF30" i="91"/>
  <c r="BJ30" i="91"/>
  <c r="BG30" i="91"/>
  <c r="BI30" i="91"/>
  <c r="BH30" i="91"/>
  <c r="BM30" i="91"/>
  <c r="BL30" i="91"/>
  <c r="BE30" i="91"/>
  <c r="BD30" i="91"/>
  <c r="BF29" i="89"/>
  <c r="BM29" i="89"/>
  <c r="BE29" i="89"/>
  <c r="BL29" i="89"/>
  <c r="BD29" i="89"/>
  <c r="BK29" i="89"/>
  <c r="BJ29" i="89"/>
  <c r="BI29" i="89"/>
  <c r="BH29" i="89"/>
  <c r="BG29" i="89"/>
  <c r="BN29" i="87"/>
  <c r="K29" i="87" s="1"/>
  <c r="BK30" i="87"/>
  <c r="BJ30" i="87"/>
  <c r="BI30" i="87"/>
  <c r="BH30" i="87"/>
  <c r="BG30" i="87"/>
  <c r="BF30" i="87"/>
  <c r="BM30" i="87"/>
  <c r="BE30" i="87"/>
  <c r="BL30" i="87"/>
  <c r="BD30" i="87"/>
  <c r="BN29" i="86"/>
  <c r="K29" i="86" s="1"/>
  <c r="BK30" i="86"/>
  <c r="BJ30" i="86"/>
  <c r="BI30" i="86"/>
  <c r="BH30" i="86"/>
  <c r="BG30" i="86"/>
  <c r="BF30" i="86"/>
  <c r="BM30" i="86"/>
  <c r="BE30" i="86"/>
  <c r="BL30" i="86"/>
  <c r="BD30" i="86"/>
  <c r="BG29" i="84"/>
  <c r="BF29" i="84"/>
  <c r="BM29" i="84"/>
  <c r="BE29" i="84"/>
  <c r="BH29" i="84"/>
  <c r="BL29" i="84"/>
  <c r="BD29" i="84"/>
  <c r="BK29" i="84"/>
  <c r="BJ29" i="84"/>
  <c r="BI29" i="84"/>
  <c r="BH29" i="83"/>
  <c r="BG29" i="83"/>
  <c r="BI29" i="83"/>
  <c r="BJ29" i="83"/>
  <c r="BK29" i="83"/>
  <c r="BD29" i="83"/>
  <c r="BL29" i="83"/>
  <c r="BE29" i="83"/>
  <c r="BM29" i="83"/>
  <c r="BF29" i="83"/>
  <c r="AS23" i="23"/>
  <c r="Z23" i="25"/>
  <c r="B30" i="93"/>
  <c r="A31" i="93"/>
  <c r="CB29" i="93"/>
  <c r="CF29" i="93"/>
  <c r="CD29" i="93"/>
  <c r="AN29" i="93"/>
  <c r="AM29" i="93"/>
  <c r="CS29" i="93"/>
  <c r="CN29" i="93"/>
  <c r="CC29" i="93"/>
  <c r="AT29" i="93"/>
  <c r="AY29" i="93"/>
  <c r="CI29" i="93"/>
  <c r="CE29" i="93"/>
  <c r="BA29" i="93"/>
  <c r="AR29" i="93"/>
  <c r="AW29" i="93"/>
  <c r="CQ29" i="93"/>
  <c r="CA29" i="93"/>
  <c r="AS29" i="93"/>
  <c r="BC29" i="93"/>
  <c r="AU29" i="93"/>
  <c r="D29" i="93"/>
  <c r="CH29" i="93"/>
  <c r="CT29" i="93"/>
  <c r="AK29" i="93"/>
  <c r="AQ29" i="93"/>
  <c r="AL29" i="93"/>
  <c r="CP29" i="93"/>
  <c r="CM29" i="93"/>
  <c r="AX29" i="93"/>
  <c r="BB29" i="93"/>
  <c r="AJ29" i="93"/>
  <c r="CR29" i="93"/>
  <c r="CG29" i="93"/>
  <c r="CL29" i="93"/>
  <c r="AP29" i="93"/>
  <c r="AO29" i="93"/>
  <c r="AT22" i="23"/>
  <c r="CJ29" i="93"/>
  <c r="CO29" i="93"/>
  <c r="CK29" i="93"/>
  <c r="AV29" i="93"/>
  <c r="AZ29" i="93"/>
  <c r="AA22" i="25"/>
  <c r="AV21" i="23"/>
  <c r="AD21" i="25"/>
  <c r="AO24" i="23"/>
  <c r="U24" i="25"/>
  <c r="P24" i="25"/>
  <c r="AK24" i="23"/>
  <c r="AC23" i="23"/>
  <c r="F23" i="25"/>
  <c r="U24" i="23"/>
  <c r="Z24" i="24"/>
  <c r="U24" i="24"/>
  <c r="Q24" i="23"/>
  <c r="CM29" i="85"/>
  <c r="CJ29" i="85"/>
  <c r="CQ29" i="85"/>
  <c r="AL29" i="85"/>
  <c r="AS29" i="85"/>
  <c r="CE29" i="85"/>
  <c r="CB29" i="85"/>
  <c r="AW29" i="85"/>
  <c r="BC29" i="85"/>
  <c r="Q22" i="24"/>
  <c r="AJ29" i="85"/>
  <c r="CT29" i="85"/>
  <c r="AZ29" i="85"/>
  <c r="AO29" i="85"/>
  <c r="AK29" i="85"/>
  <c r="N22" i="23"/>
  <c r="CL29" i="85"/>
  <c r="AR29" i="85"/>
  <c r="CP29" i="85"/>
  <c r="BB29" i="85"/>
  <c r="CO29" i="85"/>
  <c r="CD29" i="85"/>
  <c r="AY29" i="85"/>
  <c r="AV29" i="85"/>
  <c r="AT29" i="85"/>
  <c r="CG29" i="85"/>
  <c r="CS29" i="85"/>
  <c r="AQ29" i="85"/>
  <c r="AN29" i="85"/>
  <c r="BA29" i="85"/>
  <c r="CN29" i="85"/>
  <c r="CK29" i="85"/>
  <c r="AX29" i="85"/>
  <c r="AM29" i="85"/>
  <c r="CI29" i="85"/>
  <c r="CA29" i="85"/>
  <c r="D29" i="85"/>
  <c r="CF29" i="85"/>
  <c r="CR29" i="85"/>
  <c r="AP29" i="85"/>
  <c r="CH29" i="85"/>
  <c r="AU29" i="85"/>
  <c r="M23" i="23"/>
  <c r="P23" i="24"/>
  <c r="B30" i="85"/>
  <c r="A31" i="85"/>
  <c r="K23" i="24"/>
  <c r="I23" i="23"/>
  <c r="F23" i="24"/>
  <c r="E23" i="23"/>
  <c r="CR30" i="86"/>
  <c r="CJ30" i="86"/>
  <c r="CA30" i="86"/>
  <c r="CT30" i="86"/>
  <c r="CK30" i="86"/>
  <c r="BC30" i="86"/>
  <c r="AU30" i="86"/>
  <c r="AL30" i="86"/>
  <c r="CS30" i="86"/>
  <c r="CI30" i="86"/>
  <c r="CQ30" i="86"/>
  <c r="CH30" i="86"/>
  <c r="CP30" i="86"/>
  <c r="CG30" i="86"/>
  <c r="CO30" i="86"/>
  <c r="CF30" i="86"/>
  <c r="CN30" i="86"/>
  <c r="CE30" i="86"/>
  <c r="CM30" i="86"/>
  <c r="AT30" i="86"/>
  <c r="AJ30" i="86"/>
  <c r="CL30" i="86"/>
  <c r="BB30" i="86"/>
  <c r="AS30" i="86"/>
  <c r="CC30" i="86"/>
  <c r="BA30" i="86"/>
  <c r="AR30" i="86"/>
  <c r="CB30" i="86"/>
  <c r="AZ30" i="86"/>
  <c r="AQ30" i="86"/>
  <c r="AY30" i="86"/>
  <c r="AP30" i="86"/>
  <c r="AX30" i="86"/>
  <c r="AO30" i="86"/>
  <c r="AW30" i="86"/>
  <c r="AV30" i="86"/>
  <c r="AN30" i="86"/>
  <c r="AK30" i="86"/>
  <c r="AM30" i="86"/>
  <c r="CD30" i="86"/>
  <c r="V23" i="24"/>
  <c r="R23" i="23"/>
  <c r="CR29" i="84"/>
  <c r="CJ29" i="84"/>
  <c r="CA29" i="84"/>
  <c r="CQ29" i="84"/>
  <c r="CI29" i="84"/>
  <c r="CP29" i="84"/>
  <c r="CH29" i="84"/>
  <c r="CO29" i="84"/>
  <c r="CG29" i="84"/>
  <c r="CN29" i="84"/>
  <c r="CF29" i="84"/>
  <c r="CM29" i="84"/>
  <c r="CD29" i="84"/>
  <c r="CT29" i="84"/>
  <c r="CL29" i="84"/>
  <c r="CC29" i="84"/>
  <c r="AW29" i="84"/>
  <c r="AO29" i="84"/>
  <c r="AV29" i="84"/>
  <c r="AM29" i="84"/>
  <c r="BC29" i="84"/>
  <c r="AU29" i="84"/>
  <c r="AL29" i="84"/>
  <c r="CS29" i="84"/>
  <c r="BB29" i="84"/>
  <c r="AT29" i="84"/>
  <c r="AK29" i="84"/>
  <c r="CK29" i="84"/>
  <c r="BA29" i="84"/>
  <c r="AS29" i="84"/>
  <c r="AJ29" i="84"/>
  <c r="CB29" i="84"/>
  <c r="AY29" i="84"/>
  <c r="AX29" i="84"/>
  <c r="AR29" i="84"/>
  <c r="AQ29" i="84"/>
  <c r="AZ29" i="84"/>
  <c r="AP29" i="84"/>
  <c r="AN29" i="84"/>
  <c r="L22" i="24"/>
  <c r="J22" i="23"/>
  <c r="CS29" i="83"/>
  <c r="CJ29" i="83"/>
  <c r="CA29" i="83"/>
  <c r="CR29" i="83"/>
  <c r="CI29" i="83"/>
  <c r="CQ29" i="83"/>
  <c r="CH29" i="83"/>
  <c r="CP29" i="83"/>
  <c r="CG29" i="83"/>
  <c r="CO29" i="83"/>
  <c r="CF29" i="83"/>
  <c r="CB29" i="83"/>
  <c r="BC29" i="83"/>
  <c r="AT29" i="83"/>
  <c r="AK29" i="83"/>
  <c r="BB29" i="83"/>
  <c r="AS29" i="83"/>
  <c r="AJ29" i="83"/>
  <c r="CT29" i="83"/>
  <c r="BA29" i="83"/>
  <c r="AR29" i="83"/>
  <c r="CN29" i="83"/>
  <c r="AZ29" i="83"/>
  <c r="AQ29" i="83"/>
  <c r="CL29" i="83"/>
  <c r="AY29" i="83"/>
  <c r="AP29" i="83"/>
  <c r="CK29" i="83"/>
  <c r="AX29" i="83"/>
  <c r="AO29" i="83"/>
  <c r="AW29" i="83"/>
  <c r="AN29" i="83"/>
  <c r="CD29" i="83"/>
  <c r="AU29" i="83"/>
  <c r="AM29" i="83"/>
  <c r="CM29" i="83"/>
  <c r="AL29" i="83"/>
  <c r="AV29" i="83"/>
  <c r="F22" i="23"/>
  <c r="G22" i="24"/>
  <c r="T22" i="25"/>
  <c r="AN22" i="23"/>
  <c r="CN29" i="89"/>
  <c r="CF29" i="89"/>
  <c r="CR29" i="89"/>
  <c r="CI29" i="89"/>
  <c r="CQ29" i="89"/>
  <c r="CH29" i="89"/>
  <c r="CP29" i="89"/>
  <c r="CG29" i="89"/>
  <c r="CO29" i="89"/>
  <c r="CE29" i="89"/>
  <c r="CT29" i="89"/>
  <c r="CK29" i="89"/>
  <c r="CA29" i="89"/>
  <c r="CD29" i="89"/>
  <c r="CB29" i="89"/>
  <c r="CL29" i="89"/>
  <c r="CS29" i="89"/>
  <c r="CM29" i="89"/>
  <c r="CJ29" i="89"/>
  <c r="AZ29" i="89"/>
  <c r="AR29" i="89"/>
  <c r="AX29" i="89"/>
  <c r="AP29" i="89"/>
  <c r="AW29" i="89"/>
  <c r="AO29" i="89"/>
  <c r="AV29" i="89"/>
  <c r="AN29" i="89"/>
  <c r="BC29" i="89"/>
  <c r="AU29" i="89"/>
  <c r="AM29" i="89"/>
  <c r="AQ29" i="89"/>
  <c r="AK29" i="89"/>
  <c r="AJ29" i="89"/>
  <c r="BB29" i="89"/>
  <c r="BA29" i="89"/>
  <c r="AY29" i="89"/>
  <c r="AT29" i="89"/>
  <c r="AS29" i="89"/>
  <c r="AL29" i="89"/>
  <c r="AD22" i="23"/>
  <c r="G22" i="25"/>
  <c r="CP30" i="91"/>
  <c r="CH30" i="91"/>
  <c r="CR30" i="91"/>
  <c r="CI30" i="91"/>
  <c r="CK30" i="91"/>
  <c r="CT30" i="91"/>
  <c r="CJ30" i="91"/>
  <c r="CS30" i="91"/>
  <c r="CF30" i="91"/>
  <c r="CQ30" i="91"/>
  <c r="CE30" i="91"/>
  <c r="CD30" i="91"/>
  <c r="CA30" i="91"/>
  <c r="CO30" i="91"/>
  <c r="CN30" i="91"/>
  <c r="CM30" i="91"/>
  <c r="CL30" i="91"/>
  <c r="AW30" i="91"/>
  <c r="AN30" i="91"/>
  <c r="AV30" i="91"/>
  <c r="AM30" i="91"/>
  <c r="BC30" i="91"/>
  <c r="AS30" i="91"/>
  <c r="BB30" i="91"/>
  <c r="AR30" i="91"/>
  <c r="BA30" i="91"/>
  <c r="AQ30" i="91"/>
  <c r="AZ30" i="91"/>
  <c r="AO30" i="91"/>
  <c r="AY30" i="91"/>
  <c r="AL30" i="91"/>
  <c r="AX30" i="91"/>
  <c r="AJ30" i="91"/>
  <c r="AU30" i="91"/>
  <c r="AT30" i="91"/>
  <c r="AP30" i="91"/>
  <c r="CG30" i="91"/>
  <c r="Q23" i="25"/>
  <c r="AL23" i="23"/>
  <c r="CM30" i="90"/>
  <c r="CE30" i="90"/>
  <c r="CT30" i="90"/>
  <c r="CL30" i="90"/>
  <c r="CC30" i="90"/>
  <c r="CK30" i="90"/>
  <c r="CS30" i="90"/>
  <c r="CJ30" i="90"/>
  <c r="CA30" i="90"/>
  <c r="CR30" i="90"/>
  <c r="CI30" i="90"/>
  <c r="CQ30" i="90"/>
  <c r="CH30" i="90"/>
  <c r="CG30" i="90"/>
  <c r="CF30" i="90"/>
  <c r="CD30" i="90"/>
  <c r="CB30" i="90"/>
  <c r="CP30" i="90"/>
  <c r="CO30" i="90"/>
  <c r="CN30" i="90"/>
  <c r="AW30" i="90"/>
  <c r="AO30" i="90"/>
  <c r="AY30" i="90"/>
  <c r="AP30" i="90"/>
  <c r="AX30" i="90"/>
  <c r="AN30" i="90"/>
  <c r="AV30" i="90"/>
  <c r="AM30" i="90"/>
  <c r="AU30" i="90"/>
  <c r="AL30" i="90"/>
  <c r="AQ30" i="90"/>
  <c r="BB30" i="90"/>
  <c r="AJ30" i="90"/>
  <c r="BA30" i="90"/>
  <c r="AZ30" i="90"/>
  <c r="AT30" i="90"/>
  <c r="AS30" i="90"/>
  <c r="AR30" i="90"/>
  <c r="BC30" i="90"/>
  <c r="AK30" i="90"/>
  <c r="CT29" i="88"/>
  <c r="CL29" i="88"/>
  <c r="CD29" i="88"/>
  <c r="CS29" i="88"/>
  <c r="CK29" i="88"/>
  <c r="CC29" i="88"/>
  <c r="CQ29" i="88"/>
  <c r="CG29" i="88"/>
  <c r="CP29" i="88"/>
  <c r="CF29" i="88"/>
  <c r="CO29" i="88"/>
  <c r="CE29" i="88"/>
  <c r="CN29" i="88"/>
  <c r="CA29" i="88"/>
  <c r="CI29" i="88"/>
  <c r="CJ29" i="88"/>
  <c r="CH29" i="88"/>
  <c r="CR29" i="88"/>
  <c r="CM29" i="88"/>
  <c r="BC29" i="88"/>
  <c r="AU29" i="88"/>
  <c r="AM29" i="88"/>
  <c r="AZ29" i="88"/>
  <c r="AR29" i="88"/>
  <c r="AS29" i="88"/>
  <c r="BB29" i="88"/>
  <c r="AQ29" i="88"/>
  <c r="BA29" i="88"/>
  <c r="AP29" i="88"/>
  <c r="AY29" i="88"/>
  <c r="AO29" i="88"/>
  <c r="AX29" i="88"/>
  <c r="AN29" i="88"/>
  <c r="AV29" i="88"/>
  <c r="AT29" i="88"/>
  <c r="AL29" i="88"/>
  <c r="AJ29" i="88"/>
  <c r="AW29" i="88"/>
  <c r="AR22" i="23"/>
  <c r="Y22" i="25"/>
  <c r="AF21" i="23"/>
  <c r="J21" i="25"/>
  <c r="CR30" i="87"/>
  <c r="CJ30" i="87"/>
  <c r="CQ30" i="87"/>
  <c r="CI30" i="87"/>
  <c r="CA30" i="87"/>
  <c r="CP30" i="87"/>
  <c r="CH30" i="87"/>
  <c r="CO30" i="87"/>
  <c r="CG30" i="87"/>
  <c r="CT30" i="87"/>
  <c r="CL30" i="87"/>
  <c r="CD30" i="87"/>
  <c r="CK30" i="87"/>
  <c r="CF30" i="87"/>
  <c r="CE30" i="87"/>
  <c r="CC30" i="87"/>
  <c r="CS30" i="87"/>
  <c r="CN30" i="87"/>
  <c r="CM30" i="87"/>
  <c r="BB30" i="87"/>
  <c r="AT30" i="87"/>
  <c r="AL30" i="87"/>
  <c r="BA30" i="87"/>
  <c r="AS30" i="87"/>
  <c r="AZ30" i="87"/>
  <c r="AR30" i="87"/>
  <c r="AJ30" i="87"/>
  <c r="AY30" i="87"/>
  <c r="AQ30" i="87"/>
  <c r="AX30" i="87"/>
  <c r="AP30" i="87"/>
  <c r="BC30" i="87"/>
  <c r="AW30" i="87"/>
  <c r="AV30" i="87"/>
  <c r="AU30" i="87"/>
  <c r="AO30" i="87"/>
  <c r="AN30" i="87"/>
  <c r="AM30" i="87"/>
  <c r="V23" i="23"/>
  <c r="AA23" i="24"/>
  <c r="CP30" i="92"/>
  <c r="CH30" i="92"/>
  <c r="CO30" i="92"/>
  <c r="CG30" i="92"/>
  <c r="CN30" i="92"/>
  <c r="CC30" i="92"/>
  <c r="CM30" i="92"/>
  <c r="CB30" i="92"/>
  <c r="CL30" i="92"/>
  <c r="CA30" i="92"/>
  <c r="CR30" i="92"/>
  <c r="CQ30" i="92"/>
  <c r="CK30" i="92"/>
  <c r="CJ30" i="92"/>
  <c r="CI30" i="92"/>
  <c r="CF30" i="92"/>
  <c r="CD30" i="92"/>
  <c r="CT30" i="92"/>
  <c r="CS30" i="92"/>
  <c r="BA30" i="92"/>
  <c r="AS30" i="92"/>
  <c r="AJ30" i="92"/>
  <c r="AV30" i="92"/>
  <c r="AL30" i="92"/>
  <c r="AU30" i="92"/>
  <c r="AK30" i="92"/>
  <c r="BC30" i="92"/>
  <c r="AT30" i="92"/>
  <c r="BB30" i="92"/>
  <c r="AR30" i="92"/>
  <c r="AZ30" i="92"/>
  <c r="AQ30" i="92"/>
  <c r="AO30" i="92"/>
  <c r="AM30" i="92"/>
  <c r="AY30" i="92"/>
  <c r="AX30" i="92"/>
  <c r="AW30" i="92"/>
  <c r="AP30" i="92"/>
  <c r="AN30" i="92"/>
  <c r="V23" i="25"/>
  <c r="AP23" i="23"/>
  <c r="O22" i="25"/>
  <c r="AJ22" i="23"/>
  <c r="AH23" i="23"/>
  <c r="L23" i="25"/>
  <c r="AG24" i="23"/>
  <c r="K24" i="25"/>
  <c r="Y23" i="23"/>
  <c r="A23" i="25"/>
  <c r="Z22" i="23"/>
  <c r="B22" i="25"/>
  <c r="E21" i="25"/>
  <c r="AB21" i="23"/>
  <c r="C10" i="82"/>
  <c r="B6" i="94" s="1"/>
  <c r="A6" i="94"/>
  <c r="B31" i="92"/>
  <c r="A32" i="92"/>
  <c r="D30" i="92"/>
  <c r="B31" i="91"/>
  <c r="A32" i="91"/>
  <c r="D30" i="91"/>
  <c r="D30" i="90"/>
  <c r="B31" i="90"/>
  <c r="A32" i="90"/>
  <c r="BO29" i="90"/>
  <c r="DE29" i="90"/>
  <c r="L29" i="90" s="1"/>
  <c r="B30" i="89"/>
  <c r="A31" i="89"/>
  <c r="D29" i="89"/>
  <c r="BO28" i="88"/>
  <c r="B30" i="88"/>
  <c r="A31" i="88"/>
  <c r="D29" i="88"/>
  <c r="B31" i="87"/>
  <c r="A32" i="87"/>
  <c r="BO29" i="87"/>
  <c r="D30" i="87"/>
  <c r="B31" i="86"/>
  <c r="A32" i="86"/>
  <c r="D30" i="86"/>
  <c r="D29" i="84"/>
  <c r="L22" i="23" s="1"/>
  <c r="O22" i="24" s="1"/>
  <c r="B30" i="84"/>
  <c r="A31" i="84"/>
  <c r="D29" i="83"/>
  <c r="H22" i="23" s="1"/>
  <c r="J22" i="24" s="1"/>
  <c r="A31" i="83"/>
  <c r="B30" i="83"/>
  <c r="AC34" i="25"/>
  <c r="AB34" i="25"/>
  <c r="X34" i="25"/>
  <c r="W34" i="25"/>
  <c r="S34" i="25"/>
  <c r="R34" i="25"/>
  <c r="N34" i="25"/>
  <c r="M34" i="25"/>
  <c r="I34" i="25"/>
  <c r="H34" i="25"/>
  <c r="D34" i="25"/>
  <c r="C34" i="25"/>
  <c r="AC34" i="24"/>
  <c r="AB34" i="24"/>
  <c r="X34" i="24"/>
  <c r="W34" i="24"/>
  <c r="S34" i="24"/>
  <c r="R34" i="24"/>
  <c r="D34" i="24"/>
  <c r="H34" i="24"/>
  <c r="I34" i="24"/>
  <c r="J34" i="24"/>
  <c r="K34" i="24"/>
  <c r="M34" i="24"/>
  <c r="N34" i="24"/>
  <c r="O34" i="24"/>
  <c r="A1" i="24"/>
  <c r="A1" i="25" s="1"/>
  <c r="B5" i="21"/>
  <c r="BF31" i="92" l="1"/>
  <c r="BG31" i="92"/>
  <c r="BH31" i="92"/>
  <c r="BI31" i="92"/>
  <c r="BJ31" i="92"/>
  <c r="BK31" i="92"/>
  <c r="BD31" i="92"/>
  <c r="BL31" i="92"/>
  <c r="CW31" i="92"/>
  <c r="CX31" i="92"/>
  <c r="CY31" i="92"/>
  <c r="CZ31" i="92"/>
  <c r="BE31" i="92"/>
  <c r="DA31" i="92"/>
  <c r="BM31" i="92"/>
  <c r="DB31" i="92"/>
  <c r="CU31" i="92"/>
  <c r="DC31" i="92"/>
  <c r="CV31" i="92"/>
  <c r="DD31" i="92"/>
  <c r="BN29" i="93"/>
  <c r="K29" i="93" s="1"/>
  <c r="BM30" i="93"/>
  <c r="BE30" i="93"/>
  <c r="DC30" i="93"/>
  <c r="BL30" i="93"/>
  <c r="BD30" i="93"/>
  <c r="CV30" i="93"/>
  <c r="DD30" i="93"/>
  <c r="BK30" i="93"/>
  <c r="CW30" i="93"/>
  <c r="BJ30" i="93"/>
  <c r="CX30" i="93"/>
  <c r="BI30" i="93"/>
  <c r="CY30" i="93"/>
  <c r="BH30" i="93"/>
  <c r="CZ30" i="93"/>
  <c r="BG30" i="93"/>
  <c r="DA30" i="93"/>
  <c r="BF30" i="93"/>
  <c r="DB30" i="93"/>
  <c r="DE29" i="93"/>
  <c r="L29" i="93" s="1"/>
  <c r="X23" i="23"/>
  <c r="AD23" i="24" s="1"/>
  <c r="T23" i="23"/>
  <c r="Y23" i="24" s="1"/>
  <c r="DE30" i="86"/>
  <c r="P22" i="23"/>
  <c r="T22" i="24" s="1"/>
  <c r="DA30" i="84"/>
  <c r="CZ30" i="84"/>
  <c r="CY30" i="84"/>
  <c r="CX30" i="84"/>
  <c r="CW30" i="84"/>
  <c r="DD30" i="84"/>
  <c r="CV30" i="84"/>
  <c r="DC30" i="84"/>
  <c r="CU30" i="84"/>
  <c r="DB30" i="84"/>
  <c r="BN29" i="89"/>
  <c r="K29" i="89" s="1"/>
  <c r="BN29" i="83"/>
  <c r="BN29" i="84"/>
  <c r="BH30" i="88"/>
  <c r="BG30" i="88"/>
  <c r="BF30" i="88"/>
  <c r="BM30" i="88"/>
  <c r="BE30" i="88"/>
  <c r="BL30" i="88"/>
  <c r="BD30" i="88"/>
  <c r="BK30" i="88"/>
  <c r="BJ30" i="88"/>
  <c r="BI30" i="88"/>
  <c r="BN30" i="92"/>
  <c r="K30" i="92" s="1"/>
  <c r="BM31" i="90"/>
  <c r="BE31" i="90"/>
  <c r="BH31" i="90"/>
  <c r="BF31" i="90"/>
  <c r="BL31" i="90"/>
  <c r="BD31" i="90"/>
  <c r="BK31" i="90"/>
  <c r="BJ31" i="90"/>
  <c r="BI31" i="90"/>
  <c r="BG31" i="90"/>
  <c r="BN30" i="90"/>
  <c r="K30" i="90" s="1"/>
  <c r="BN29" i="85"/>
  <c r="K29" i="85" s="1"/>
  <c r="BH30" i="85"/>
  <c r="BG30" i="85"/>
  <c r="BF30" i="85"/>
  <c r="BM30" i="85"/>
  <c r="BE30" i="85"/>
  <c r="BL30" i="85"/>
  <c r="BD30" i="85"/>
  <c r="BK30" i="85"/>
  <c r="BJ30" i="85"/>
  <c r="BI30" i="85"/>
  <c r="BH31" i="91"/>
  <c r="BG31" i="91"/>
  <c r="BL31" i="91"/>
  <c r="BK31" i="91"/>
  <c r="BF31" i="91"/>
  <c r="BD31" i="91"/>
  <c r="BM31" i="91"/>
  <c r="BE31" i="91"/>
  <c r="BJ31" i="91"/>
  <c r="BI31" i="91"/>
  <c r="BK30" i="89"/>
  <c r="BJ30" i="89"/>
  <c r="BI30" i="89"/>
  <c r="BH30" i="89"/>
  <c r="BG30" i="89"/>
  <c r="BF30" i="89"/>
  <c r="BM30" i="89"/>
  <c r="BE30" i="89"/>
  <c r="BL30" i="89"/>
  <c r="BD30" i="89"/>
  <c r="BH31" i="87"/>
  <c r="BG31" i="87"/>
  <c r="BF31" i="87"/>
  <c r="BM31" i="87"/>
  <c r="BE31" i="87"/>
  <c r="BL31" i="87"/>
  <c r="BD31" i="87"/>
  <c r="BK31" i="87"/>
  <c r="BJ31" i="87"/>
  <c r="BI31" i="87"/>
  <c r="BH31" i="86"/>
  <c r="BG31" i="86"/>
  <c r="BF31" i="86"/>
  <c r="BM31" i="86"/>
  <c r="BE31" i="86"/>
  <c r="BL31" i="86"/>
  <c r="BD31" i="86"/>
  <c r="BK31" i="86"/>
  <c r="BJ31" i="86"/>
  <c r="BI31" i="86"/>
  <c r="BN30" i="86"/>
  <c r="K30" i="86" s="1"/>
  <c r="BM30" i="84"/>
  <c r="BE30" i="84"/>
  <c r="BF30" i="84"/>
  <c r="BL30" i="84"/>
  <c r="BD30" i="84"/>
  <c r="BK30" i="84"/>
  <c r="BJ30" i="84"/>
  <c r="BI30" i="84"/>
  <c r="BH30" i="84"/>
  <c r="BG30" i="84"/>
  <c r="BF30" i="83"/>
  <c r="BG30" i="83"/>
  <c r="BL30" i="83"/>
  <c r="BM30" i="83"/>
  <c r="BH30" i="83"/>
  <c r="BD30" i="83"/>
  <c r="BI30" i="83"/>
  <c r="BJ30" i="83"/>
  <c r="BK30" i="83"/>
  <c r="BE30" i="83"/>
  <c r="Z24" i="25"/>
  <c r="AS24" i="23"/>
  <c r="B31" i="93"/>
  <c r="A32" i="93"/>
  <c r="BO29" i="93"/>
  <c r="CN30" i="93"/>
  <c r="CM30" i="93"/>
  <c r="CR30" i="93"/>
  <c r="AL30" i="93"/>
  <c r="AV30" i="93"/>
  <c r="AT23" i="23"/>
  <c r="AN30" i="93"/>
  <c r="CF30" i="93"/>
  <c r="CD30" i="93"/>
  <c r="CK30" i="93"/>
  <c r="AZ30" i="93"/>
  <c r="AU30" i="93"/>
  <c r="AA23" i="25"/>
  <c r="CI30" i="93"/>
  <c r="AP30" i="93"/>
  <c r="CQ30" i="93"/>
  <c r="CL30" i="93"/>
  <c r="CJ30" i="93"/>
  <c r="AR30" i="93"/>
  <c r="AS30" i="93"/>
  <c r="CC30" i="93"/>
  <c r="AJ30" i="93"/>
  <c r="D30" i="93"/>
  <c r="CH30" i="93"/>
  <c r="CP30" i="93"/>
  <c r="CB30" i="93"/>
  <c r="AW30" i="93"/>
  <c r="AY30" i="93"/>
  <c r="BC30" i="93"/>
  <c r="BB30" i="93"/>
  <c r="AQ30" i="93"/>
  <c r="CG30" i="93"/>
  <c r="CA30" i="93"/>
  <c r="AO30" i="93"/>
  <c r="AM30" i="93"/>
  <c r="BA30" i="93"/>
  <c r="CT30" i="93"/>
  <c r="AX30" i="93"/>
  <c r="AK30" i="93"/>
  <c r="CO30" i="93"/>
  <c r="CE30" i="93"/>
  <c r="CS30" i="93"/>
  <c r="AT30" i="93"/>
  <c r="AV22" i="23"/>
  <c r="AD22" i="25"/>
  <c r="U25" i="25"/>
  <c r="AO25" i="23"/>
  <c r="AK25" i="23"/>
  <c r="P25" i="25"/>
  <c r="AC24" i="23"/>
  <c r="F24" i="25"/>
  <c r="Z25" i="24"/>
  <c r="U25" i="23"/>
  <c r="Q25" i="23"/>
  <c r="U25" i="24"/>
  <c r="P24" i="24"/>
  <c r="M24" i="23"/>
  <c r="A32" i="85"/>
  <c r="B31" i="85"/>
  <c r="CK30" i="85"/>
  <c r="CH30" i="85"/>
  <c r="AN30" i="85"/>
  <c r="BA30" i="85"/>
  <c r="AZ30" i="85"/>
  <c r="CC30" i="85"/>
  <c r="CO30" i="85"/>
  <c r="CE30" i="85"/>
  <c r="AS30" i="85"/>
  <c r="AY30" i="85"/>
  <c r="CR30" i="85"/>
  <c r="CG30" i="85"/>
  <c r="BC30" i="85"/>
  <c r="AJ30" i="85"/>
  <c r="N23" i="23"/>
  <c r="CJ30" i="85"/>
  <c r="CM30" i="85"/>
  <c r="AU30" i="85"/>
  <c r="AQ30" i="85"/>
  <c r="Q23" i="24"/>
  <c r="CT30" i="85"/>
  <c r="CA30" i="85"/>
  <c r="AW30" i="85"/>
  <c r="AM30" i="85"/>
  <c r="AX30" i="85"/>
  <c r="D30" i="85"/>
  <c r="AO30" i="85"/>
  <c r="CL30" i="85"/>
  <c r="CQ30" i="85"/>
  <c r="BB30" i="85"/>
  <c r="AP30" i="85"/>
  <c r="CD30" i="85"/>
  <c r="CI30" i="85"/>
  <c r="CF30" i="85"/>
  <c r="AT30" i="85"/>
  <c r="AR30" i="85"/>
  <c r="CS30" i="85"/>
  <c r="CP30" i="85"/>
  <c r="AV30" i="85"/>
  <c r="AL30" i="85"/>
  <c r="CN30" i="85"/>
  <c r="BO29" i="85"/>
  <c r="I24" i="23"/>
  <c r="K24" i="24"/>
  <c r="F24" i="24"/>
  <c r="E24" i="23"/>
  <c r="CO31" i="86"/>
  <c r="CG31" i="86"/>
  <c r="CS31" i="86"/>
  <c r="CJ31" i="86"/>
  <c r="AZ31" i="86"/>
  <c r="AR31" i="86"/>
  <c r="CR31" i="86"/>
  <c r="CI31" i="86"/>
  <c r="AY31" i="86"/>
  <c r="AQ31" i="86"/>
  <c r="CQ31" i="86"/>
  <c r="CH31" i="86"/>
  <c r="AX31" i="86"/>
  <c r="CP31" i="86"/>
  <c r="CF31" i="86"/>
  <c r="CN31" i="86"/>
  <c r="CD31" i="86"/>
  <c r="CM31" i="86"/>
  <c r="CC31" i="86"/>
  <c r="AU31" i="86"/>
  <c r="AJ31" i="86"/>
  <c r="AT31" i="86"/>
  <c r="AS31" i="86"/>
  <c r="CT31" i="86"/>
  <c r="BC31" i="86"/>
  <c r="AP31" i="86"/>
  <c r="CL31" i="86"/>
  <c r="BB31" i="86"/>
  <c r="AO31" i="86"/>
  <c r="CK31" i="86"/>
  <c r="BA31" i="86"/>
  <c r="AM31" i="86"/>
  <c r="AV31" i="86"/>
  <c r="AL31" i="86"/>
  <c r="CB31" i="86"/>
  <c r="CA31" i="86"/>
  <c r="AK31" i="86"/>
  <c r="AW31" i="86"/>
  <c r="AN31" i="86"/>
  <c r="R24" i="23"/>
  <c r="V24" i="24"/>
  <c r="CN30" i="84"/>
  <c r="CF30" i="84"/>
  <c r="CM30" i="84"/>
  <c r="CE30" i="84"/>
  <c r="CT30" i="84"/>
  <c r="CL30" i="84"/>
  <c r="CD30" i="84"/>
  <c r="CS30" i="84"/>
  <c r="CK30" i="84"/>
  <c r="CC30" i="84"/>
  <c r="CR30" i="84"/>
  <c r="CJ30" i="84"/>
  <c r="CB30" i="84"/>
  <c r="CQ30" i="84"/>
  <c r="CI30" i="84"/>
  <c r="CA30" i="84"/>
  <c r="CP30" i="84"/>
  <c r="CH30" i="84"/>
  <c r="BA30" i="84"/>
  <c r="AS30" i="84"/>
  <c r="AK30" i="84"/>
  <c r="CO30" i="84"/>
  <c r="AZ30" i="84"/>
  <c r="AR30" i="84"/>
  <c r="AJ30" i="84"/>
  <c r="CG30" i="84"/>
  <c r="AY30" i="84"/>
  <c r="AQ30" i="84"/>
  <c r="AX30" i="84"/>
  <c r="AP30" i="84"/>
  <c r="AW30" i="84"/>
  <c r="AO30" i="84"/>
  <c r="BB30" i="84"/>
  <c r="AM30" i="84"/>
  <c r="BC30" i="84"/>
  <c r="AV30" i="84"/>
  <c r="AT30" i="84"/>
  <c r="AL30" i="84"/>
  <c r="AU30" i="84"/>
  <c r="AN30" i="84"/>
  <c r="L23" i="24"/>
  <c r="J23" i="23"/>
  <c r="CQ30" i="83"/>
  <c r="CH30" i="83"/>
  <c r="CP30" i="83"/>
  <c r="CG30" i="83"/>
  <c r="CO30" i="83"/>
  <c r="CF30" i="83"/>
  <c r="CM30" i="83"/>
  <c r="CE30" i="83"/>
  <c r="CL30" i="83"/>
  <c r="CC30" i="83"/>
  <c r="CB30" i="83"/>
  <c r="BA30" i="83"/>
  <c r="AR30" i="83"/>
  <c r="CA30" i="83"/>
  <c r="AZ30" i="83"/>
  <c r="AQ30" i="83"/>
  <c r="CT30" i="83"/>
  <c r="AY30" i="83"/>
  <c r="AP30" i="83"/>
  <c r="CS30" i="83"/>
  <c r="AX30" i="83"/>
  <c r="AO30" i="83"/>
  <c r="CR30" i="83"/>
  <c r="AV30" i="83"/>
  <c r="AN30" i="83"/>
  <c r="CK30" i="83"/>
  <c r="AU30" i="83"/>
  <c r="AL30" i="83"/>
  <c r="CJ30" i="83"/>
  <c r="BC30" i="83"/>
  <c r="AT30" i="83"/>
  <c r="AK30" i="83"/>
  <c r="CI30" i="83"/>
  <c r="BB30" i="83"/>
  <c r="AS30" i="83"/>
  <c r="AJ30" i="83"/>
  <c r="CD30" i="83"/>
  <c r="AW30" i="83"/>
  <c r="AM30" i="83"/>
  <c r="CN30" i="83"/>
  <c r="F23" i="23"/>
  <c r="G23" i="24"/>
  <c r="CQ30" i="88"/>
  <c r="CI30" i="88"/>
  <c r="CP30" i="88"/>
  <c r="CH30" i="88"/>
  <c r="CO30" i="88"/>
  <c r="CG30" i="88"/>
  <c r="CK30" i="88"/>
  <c r="CJ30" i="88"/>
  <c r="CT30" i="88"/>
  <c r="CF30" i="88"/>
  <c r="CS30" i="88"/>
  <c r="CM30" i="88"/>
  <c r="CA30" i="88"/>
  <c r="CR30" i="88"/>
  <c r="CN30" i="88"/>
  <c r="CL30" i="88"/>
  <c r="CD30" i="88"/>
  <c r="CB30" i="88"/>
  <c r="AZ30" i="88"/>
  <c r="AR30" i="88"/>
  <c r="AW30" i="88"/>
  <c r="AO30" i="88"/>
  <c r="AU30" i="88"/>
  <c r="AJ30" i="88"/>
  <c r="AT30" i="88"/>
  <c r="BC30" i="88"/>
  <c r="AS30" i="88"/>
  <c r="BB30" i="88"/>
  <c r="AQ30" i="88"/>
  <c r="BA30" i="88"/>
  <c r="AP30" i="88"/>
  <c r="AY30" i="88"/>
  <c r="AX30" i="88"/>
  <c r="AV30" i="88"/>
  <c r="AN30" i="88"/>
  <c r="AM30" i="88"/>
  <c r="AK30" i="88"/>
  <c r="AL30" i="88"/>
  <c r="CN31" i="91"/>
  <c r="CE31" i="91"/>
  <c r="CR31" i="91"/>
  <c r="CI31" i="91"/>
  <c r="CM31" i="91"/>
  <c r="CA31" i="91"/>
  <c r="CL31" i="91"/>
  <c r="CK31" i="91"/>
  <c r="CT31" i="91"/>
  <c r="CJ31" i="91"/>
  <c r="CG31" i="91"/>
  <c r="CF31" i="91"/>
  <c r="CD31" i="91"/>
  <c r="CB31" i="91"/>
  <c r="CS31" i="91"/>
  <c r="CP31" i="91"/>
  <c r="CO31" i="91"/>
  <c r="CQ31" i="91"/>
  <c r="BC31" i="91"/>
  <c r="AU31" i="91"/>
  <c r="AK31" i="91"/>
  <c r="BB31" i="91"/>
  <c r="AT31" i="91"/>
  <c r="AJ31" i="91"/>
  <c r="AW31" i="91"/>
  <c r="AV31" i="91"/>
  <c r="AS31" i="91"/>
  <c r="AR31" i="91"/>
  <c r="BA31" i="91"/>
  <c r="AP31" i="91"/>
  <c r="AZ31" i="91"/>
  <c r="AO31" i="91"/>
  <c r="AY31" i="91"/>
  <c r="AN31" i="91"/>
  <c r="AX31" i="91"/>
  <c r="AM31" i="91"/>
  <c r="AL31" i="91"/>
  <c r="CH31" i="91"/>
  <c r="AQ31" i="91"/>
  <c r="Q24" i="25"/>
  <c r="AL24" i="23"/>
  <c r="CT31" i="90"/>
  <c r="CK31" i="90"/>
  <c r="CS31" i="90"/>
  <c r="CJ31" i="90"/>
  <c r="CO31" i="90"/>
  <c r="CD31" i="90"/>
  <c r="CN31" i="90"/>
  <c r="CC31" i="90"/>
  <c r="CM31" i="90"/>
  <c r="CL31" i="90"/>
  <c r="CI31" i="90"/>
  <c r="CR31" i="90"/>
  <c r="CQ31" i="90"/>
  <c r="CH31" i="90"/>
  <c r="CG31" i="90"/>
  <c r="CE31" i="90"/>
  <c r="AU31" i="90"/>
  <c r="AL31" i="90"/>
  <c r="AZ31" i="90"/>
  <c r="AP31" i="90"/>
  <c r="AX31" i="90"/>
  <c r="AN31" i="90"/>
  <c r="AW31" i="90"/>
  <c r="AM31" i="90"/>
  <c r="AV31" i="90"/>
  <c r="AQ31" i="90"/>
  <c r="BC31" i="90"/>
  <c r="BB31" i="90"/>
  <c r="BA31" i="90"/>
  <c r="AT31" i="90"/>
  <c r="AS31" i="90"/>
  <c r="AR31" i="90"/>
  <c r="AO31" i="90"/>
  <c r="CF31" i="90"/>
  <c r="CP31" i="90"/>
  <c r="AY31" i="90"/>
  <c r="CA31" i="90"/>
  <c r="AJ31" i="90"/>
  <c r="Y23" i="25"/>
  <c r="AR23" i="23"/>
  <c r="J22" i="25"/>
  <c r="AF22" i="23"/>
  <c r="CO31" i="87"/>
  <c r="CG31" i="87"/>
  <c r="CN31" i="87"/>
  <c r="CF31" i="87"/>
  <c r="CM31" i="87"/>
  <c r="CE31" i="87"/>
  <c r="CT31" i="87"/>
  <c r="CL31" i="87"/>
  <c r="CD31" i="87"/>
  <c r="CQ31" i="87"/>
  <c r="CI31" i="87"/>
  <c r="CK31" i="87"/>
  <c r="CJ31" i="87"/>
  <c r="CH31" i="87"/>
  <c r="CB31" i="87"/>
  <c r="CS31" i="87"/>
  <c r="CR31" i="87"/>
  <c r="CP31" i="87"/>
  <c r="AY31" i="87"/>
  <c r="AQ31" i="87"/>
  <c r="AX31" i="87"/>
  <c r="AP31" i="87"/>
  <c r="AW31" i="87"/>
  <c r="AO31" i="87"/>
  <c r="AV31" i="87"/>
  <c r="AN31" i="87"/>
  <c r="BC31" i="87"/>
  <c r="AU31" i="87"/>
  <c r="AM31" i="87"/>
  <c r="BB31" i="87"/>
  <c r="BA31" i="87"/>
  <c r="AZ31" i="87"/>
  <c r="AT31" i="87"/>
  <c r="AS31" i="87"/>
  <c r="AR31" i="87"/>
  <c r="AK31" i="87"/>
  <c r="AL31" i="87"/>
  <c r="V24" i="23"/>
  <c r="AA24" i="24"/>
  <c r="CA31" i="87"/>
  <c r="AJ31" i="87"/>
  <c r="AN23" i="23"/>
  <c r="T23" i="25"/>
  <c r="CT31" i="92"/>
  <c r="CL31" i="92"/>
  <c r="CD31" i="92"/>
  <c r="CS31" i="92"/>
  <c r="CK31" i="92"/>
  <c r="CC31" i="92"/>
  <c r="CP31" i="92"/>
  <c r="CF31" i="92"/>
  <c r="CO31" i="92"/>
  <c r="CE31" i="92"/>
  <c r="CN31" i="92"/>
  <c r="CB31" i="92"/>
  <c r="CJ31" i="92"/>
  <c r="CI31" i="92"/>
  <c r="CR31" i="92"/>
  <c r="CQ31" i="92"/>
  <c r="CM31" i="92"/>
  <c r="CH31" i="92"/>
  <c r="CG31" i="92"/>
  <c r="CA31" i="92"/>
  <c r="AW31" i="92"/>
  <c r="AO31" i="92"/>
  <c r="BC31" i="92"/>
  <c r="AT31" i="92"/>
  <c r="AK31" i="92"/>
  <c r="BB31" i="92"/>
  <c r="AS31" i="92"/>
  <c r="AJ31" i="92"/>
  <c r="BA31" i="92"/>
  <c r="AR31" i="92"/>
  <c r="AZ31" i="92"/>
  <c r="AQ31" i="92"/>
  <c r="AY31" i="92"/>
  <c r="AP31" i="92"/>
  <c r="AU31" i="92"/>
  <c r="AN31" i="92"/>
  <c r="AM31" i="92"/>
  <c r="AL31" i="92"/>
  <c r="AX31" i="92"/>
  <c r="AV31" i="92"/>
  <c r="AP24" i="23"/>
  <c r="V24" i="25"/>
  <c r="CS30" i="89"/>
  <c r="CK30" i="89"/>
  <c r="CB30" i="89"/>
  <c r="CQ30" i="89"/>
  <c r="CH30" i="89"/>
  <c r="CP30" i="89"/>
  <c r="CG30" i="89"/>
  <c r="CO30" i="89"/>
  <c r="CF30" i="89"/>
  <c r="CN30" i="89"/>
  <c r="CT30" i="89"/>
  <c r="CJ30" i="89"/>
  <c r="CL30" i="89"/>
  <c r="CI30" i="89"/>
  <c r="CC30" i="89"/>
  <c r="CA30" i="89"/>
  <c r="CR30" i="89"/>
  <c r="CM30" i="89"/>
  <c r="AW30" i="89"/>
  <c r="AO30" i="89"/>
  <c r="BC30" i="89"/>
  <c r="AU30" i="89"/>
  <c r="AL30" i="89"/>
  <c r="BB30" i="89"/>
  <c r="AT30" i="89"/>
  <c r="AK30" i="89"/>
  <c r="BA30" i="89"/>
  <c r="AS30" i="89"/>
  <c r="AJ30" i="89"/>
  <c r="AZ30" i="89"/>
  <c r="AR30" i="89"/>
  <c r="AQ30" i="89"/>
  <c r="AP30" i="89"/>
  <c r="AN30" i="89"/>
  <c r="AY30" i="89"/>
  <c r="AV30" i="89"/>
  <c r="AX30" i="89"/>
  <c r="AM30" i="89"/>
  <c r="CD30" i="89"/>
  <c r="G23" i="25"/>
  <c r="AD23" i="23"/>
  <c r="AJ23" i="23"/>
  <c r="O23" i="25"/>
  <c r="K25" i="25"/>
  <c r="AG25" i="23"/>
  <c r="L24" i="25"/>
  <c r="AH24" i="23"/>
  <c r="Y24" i="23"/>
  <c r="A24" i="25"/>
  <c r="B23" i="25"/>
  <c r="Z23" i="23"/>
  <c r="AB22" i="23"/>
  <c r="E22" i="25"/>
  <c r="B11" i="82"/>
  <c r="A33" i="92"/>
  <c r="B32" i="92"/>
  <c r="D31" i="92"/>
  <c r="B32" i="91"/>
  <c r="A33" i="91"/>
  <c r="D31" i="91"/>
  <c r="BO30" i="90"/>
  <c r="DE30" i="90"/>
  <c r="L30" i="90" s="1"/>
  <c r="B32" i="90"/>
  <c r="A33" i="90"/>
  <c r="D31" i="90"/>
  <c r="B31" i="89"/>
  <c r="A32" i="89"/>
  <c r="D30" i="89"/>
  <c r="B31" i="88"/>
  <c r="A32" i="88"/>
  <c r="D30" i="88"/>
  <c r="B32" i="87"/>
  <c r="A33" i="87"/>
  <c r="D31" i="87"/>
  <c r="B32" i="86"/>
  <c r="A33" i="86"/>
  <c r="D31" i="86"/>
  <c r="A32" i="84"/>
  <c r="B31" i="84"/>
  <c r="D30" i="84"/>
  <c r="L23" i="23" s="1"/>
  <c r="O23" i="24" s="1"/>
  <c r="D30" i="83"/>
  <c r="H23" i="23" s="1"/>
  <c r="J23" i="24" s="1"/>
  <c r="A32" i="83"/>
  <c r="B31" i="83"/>
  <c r="D31" i="24"/>
  <c r="D10" i="24"/>
  <c r="D33" i="24"/>
  <c r="D25" i="24"/>
  <c r="D17" i="24"/>
  <c r="D9" i="24"/>
  <c r="D18" i="24"/>
  <c r="D24" i="24"/>
  <c r="D23" i="24"/>
  <c r="D15" i="24"/>
  <c r="D22" i="24"/>
  <c r="D3" i="24"/>
  <c r="D26" i="24"/>
  <c r="D8" i="24"/>
  <c r="D30" i="24"/>
  <c r="D29" i="24"/>
  <c r="D21" i="24"/>
  <c r="D13" i="24"/>
  <c r="D5" i="24"/>
  <c r="D19" i="24"/>
  <c r="D11" i="24"/>
  <c r="D28" i="24"/>
  <c r="D7" i="24"/>
  <c r="D4" i="24"/>
  <c r="D14" i="24"/>
  <c r="D20" i="24"/>
  <c r="D27" i="24"/>
  <c r="D12" i="24"/>
  <c r="D32" i="24"/>
  <c r="D16" i="24"/>
  <c r="D6" i="24"/>
  <c r="DE30" i="83" l="1"/>
  <c r="BD32" i="92"/>
  <c r="BL32" i="92"/>
  <c r="BE32" i="92"/>
  <c r="BM32" i="92"/>
  <c r="BF32" i="92"/>
  <c r="BG32" i="92"/>
  <c r="BH32" i="92"/>
  <c r="BI32" i="92"/>
  <c r="BJ32" i="92"/>
  <c r="CU32" i="92"/>
  <c r="DC32" i="92"/>
  <c r="CV32" i="92"/>
  <c r="DD32" i="92"/>
  <c r="CW32" i="92"/>
  <c r="CX32" i="92"/>
  <c r="CY32" i="92"/>
  <c r="CZ32" i="92"/>
  <c r="BK32" i="92"/>
  <c r="DA32" i="92"/>
  <c r="DB32" i="92"/>
  <c r="BN30" i="93"/>
  <c r="K30" i="93" s="1"/>
  <c r="DE30" i="93"/>
  <c r="L30" i="93" s="1"/>
  <c r="BK31" i="93"/>
  <c r="DA31" i="93"/>
  <c r="BJ31" i="93"/>
  <c r="DB31" i="93"/>
  <c r="BI31" i="93"/>
  <c r="DC31" i="93"/>
  <c r="BH31" i="93"/>
  <c r="CV31" i="93"/>
  <c r="DD31" i="93"/>
  <c r="BG31" i="93"/>
  <c r="CW31" i="93"/>
  <c r="BD31" i="93"/>
  <c r="BF31" i="93"/>
  <c r="CX31" i="93"/>
  <c r="BL31" i="93"/>
  <c r="BM31" i="93"/>
  <c r="BE31" i="93"/>
  <c r="CY31" i="93"/>
  <c r="CZ31" i="93"/>
  <c r="X24" i="23"/>
  <c r="AD24" i="24" s="1"/>
  <c r="T24" i="23"/>
  <c r="Y24" i="24" s="1"/>
  <c r="P23" i="23"/>
  <c r="T23" i="24" s="1"/>
  <c r="DE30" i="84"/>
  <c r="L30" i="84" s="1"/>
  <c r="CX31" i="84"/>
  <c r="CW31" i="84"/>
  <c r="DD31" i="84"/>
  <c r="CV31" i="84"/>
  <c r="DC31" i="84"/>
  <c r="CU31" i="84"/>
  <c r="DB31" i="84"/>
  <c r="DA31" i="84"/>
  <c r="CZ31" i="84"/>
  <c r="CY31" i="84"/>
  <c r="BN31" i="92"/>
  <c r="K31" i="92" s="1"/>
  <c r="BN31" i="86"/>
  <c r="K31" i="86" s="1"/>
  <c r="BN30" i="84"/>
  <c r="K30" i="84" s="1"/>
  <c r="BN30" i="83"/>
  <c r="BN30" i="88"/>
  <c r="K30" i="88" s="1"/>
  <c r="BM31" i="88"/>
  <c r="BE31" i="88"/>
  <c r="BL31" i="88"/>
  <c r="BD31" i="88"/>
  <c r="BK31" i="88"/>
  <c r="BJ31" i="88"/>
  <c r="BI31" i="88"/>
  <c r="BH31" i="88"/>
  <c r="BG31" i="88"/>
  <c r="BF31" i="88"/>
  <c r="BJ32" i="90"/>
  <c r="BM32" i="90"/>
  <c r="BI32" i="90"/>
  <c r="BH32" i="90"/>
  <c r="BE32" i="90"/>
  <c r="BD32" i="90"/>
  <c r="BG32" i="90"/>
  <c r="BF32" i="90"/>
  <c r="BL32" i="90"/>
  <c r="BK32" i="90"/>
  <c r="BM31" i="85"/>
  <c r="BE31" i="85"/>
  <c r="BL31" i="85"/>
  <c r="BD31" i="85"/>
  <c r="BK31" i="85"/>
  <c r="BJ31" i="85"/>
  <c r="BI31" i="85"/>
  <c r="BH31" i="85"/>
  <c r="BG31" i="85"/>
  <c r="BF31" i="85"/>
  <c r="BM32" i="91"/>
  <c r="BE32" i="91"/>
  <c r="BL32" i="91"/>
  <c r="BD32" i="91"/>
  <c r="BK32" i="91"/>
  <c r="BI32" i="91"/>
  <c r="BJ32" i="91"/>
  <c r="BH32" i="91"/>
  <c r="BG32" i="91"/>
  <c r="BF32" i="91"/>
  <c r="BN31" i="91"/>
  <c r="K31" i="91" s="1"/>
  <c r="BN30" i="89"/>
  <c r="K30" i="89" s="1"/>
  <c r="BH31" i="89"/>
  <c r="BG31" i="89"/>
  <c r="BF31" i="89"/>
  <c r="BM31" i="89"/>
  <c r="BE31" i="89"/>
  <c r="BL31" i="89"/>
  <c r="BD31" i="89"/>
  <c r="BK31" i="89"/>
  <c r="BJ31" i="89"/>
  <c r="BI31" i="89"/>
  <c r="BM32" i="87"/>
  <c r="BE32" i="87"/>
  <c r="BL32" i="87"/>
  <c r="BD32" i="87"/>
  <c r="BK32" i="87"/>
  <c r="BJ32" i="87"/>
  <c r="BI32" i="87"/>
  <c r="BH32" i="87"/>
  <c r="BG32" i="87"/>
  <c r="BF32" i="87"/>
  <c r="BN31" i="87"/>
  <c r="K31" i="87" s="1"/>
  <c r="BM32" i="86"/>
  <c r="BE32" i="86"/>
  <c r="BL32" i="86"/>
  <c r="BD32" i="86"/>
  <c r="BK32" i="86"/>
  <c r="BJ32" i="86"/>
  <c r="BI32" i="86"/>
  <c r="BH32" i="86"/>
  <c r="BG32" i="86"/>
  <c r="BF32" i="86"/>
  <c r="BK31" i="84"/>
  <c r="BJ31" i="84"/>
  <c r="BI31" i="84"/>
  <c r="BD31" i="84"/>
  <c r="BH31" i="84"/>
  <c r="BL31" i="84"/>
  <c r="BG31" i="84"/>
  <c r="BF31" i="84"/>
  <c r="BM31" i="84"/>
  <c r="BE31" i="84"/>
  <c r="BD31" i="83"/>
  <c r="BL31" i="83"/>
  <c r="BJ31" i="83"/>
  <c r="BE31" i="83"/>
  <c r="BM31" i="83"/>
  <c r="BF31" i="83"/>
  <c r="BK31" i="83"/>
  <c r="BG31" i="83"/>
  <c r="BH31" i="83"/>
  <c r="BI31" i="83"/>
  <c r="AV23" i="23"/>
  <c r="AD23" i="25"/>
  <c r="BO30" i="93"/>
  <c r="AS25" i="23"/>
  <c r="Z25" i="25"/>
  <c r="B32" i="93"/>
  <c r="A33" i="93"/>
  <c r="CO31" i="93"/>
  <c r="CH31" i="93"/>
  <c r="AY31" i="93"/>
  <c r="AR31" i="93"/>
  <c r="AT24" i="23"/>
  <c r="CF31" i="93"/>
  <c r="CT31" i="93"/>
  <c r="AQ31" i="93"/>
  <c r="AN31" i="93"/>
  <c r="CA31" i="93"/>
  <c r="CN31" i="93"/>
  <c r="CR31" i="93"/>
  <c r="AX31" i="93"/>
  <c r="BC31" i="93"/>
  <c r="AJ31" i="93"/>
  <c r="D31" i="93"/>
  <c r="CS31" i="93"/>
  <c r="CE31" i="93"/>
  <c r="CQ31" i="93"/>
  <c r="AP31" i="93"/>
  <c r="AM31" i="93"/>
  <c r="CK31" i="93"/>
  <c r="CM31" i="93"/>
  <c r="CJ31" i="93"/>
  <c r="AW31" i="93"/>
  <c r="BA31" i="93"/>
  <c r="CC31" i="93"/>
  <c r="CD31" i="93"/>
  <c r="BB31" i="93"/>
  <c r="AO31" i="93"/>
  <c r="AZ31" i="93"/>
  <c r="CP31" i="93"/>
  <c r="CL31" i="93"/>
  <c r="AT31" i="93"/>
  <c r="AU31" i="93"/>
  <c r="AV31" i="93"/>
  <c r="CG31" i="93"/>
  <c r="CI31" i="93"/>
  <c r="AL31" i="93"/>
  <c r="AS31" i="93"/>
  <c r="AA24" i="25"/>
  <c r="U26" i="25"/>
  <c r="AO26" i="23"/>
  <c r="P26" i="25"/>
  <c r="AK26" i="23"/>
  <c r="F25" i="25"/>
  <c r="AC25" i="23"/>
  <c r="U26" i="23"/>
  <c r="Z26" i="24"/>
  <c r="Q26" i="23"/>
  <c r="U26" i="24"/>
  <c r="CO31" i="85"/>
  <c r="BB31" i="85"/>
  <c r="AZ31" i="85"/>
  <c r="AU31" i="85"/>
  <c r="BC31" i="85"/>
  <c r="D31" i="85"/>
  <c r="CG31" i="85"/>
  <c r="AT31" i="85"/>
  <c r="AR31" i="85"/>
  <c r="AV31" i="85"/>
  <c r="AL31" i="85"/>
  <c r="CN31" i="85"/>
  <c r="AK31" i="85"/>
  <c r="CK31" i="85"/>
  <c r="AO31" i="85"/>
  <c r="Q24" i="24"/>
  <c r="CF31" i="85"/>
  <c r="CS31" i="85"/>
  <c r="AY31" i="85"/>
  <c r="CQ31" i="85"/>
  <c r="CM31" i="85"/>
  <c r="BA31" i="85"/>
  <c r="AQ31" i="85"/>
  <c r="CB31" i="85"/>
  <c r="CI31" i="85"/>
  <c r="CT31" i="85"/>
  <c r="AS31" i="85"/>
  <c r="CJ31" i="85"/>
  <c r="AN31" i="85"/>
  <c r="N24" i="23"/>
  <c r="CP31" i="85"/>
  <c r="CL31" i="85"/>
  <c r="AJ31" i="85"/>
  <c r="AX31" i="85"/>
  <c r="CA31" i="85"/>
  <c r="CH31" i="85"/>
  <c r="CD31" i="85"/>
  <c r="CR31" i="85"/>
  <c r="AP31" i="85"/>
  <c r="AM31" i="85"/>
  <c r="AW31" i="85"/>
  <c r="P25" i="24"/>
  <c r="M25" i="23"/>
  <c r="A33" i="85"/>
  <c r="B32" i="85"/>
  <c r="I25" i="23"/>
  <c r="K25" i="24"/>
  <c r="F25" i="24"/>
  <c r="E25" i="23"/>
  <c r="CS32" i="86"/>
  <c r="CK32" i="86"/>
  <c r="CC32" i="86"/>
  <c r="CR32" i="86"/>
  <c r="CJ32" i="86"/>
  <c r="CB32" i="86"/>
  <c r="CI32" i="86"/>
  <c r="AV32" i="86"/>
  <c r="AN32" i="86"/>
  <c r="CT32" i="86"/>
  <c r="CH32" i="86"/>
  <c r="BC32" i="86"/>
  <c r="AU32" i="86"/>
  <c r="AM32" i="86"/>
  <c r="CQ32" i="86"/>
  <c r="CG32" i="86"/>
  <c r="BB32" i="86"/>
  <c r="AT32" i="86"/>
  <c r="AL32" i="86"/>
  <c r="CP32" i="86"/>
  <c r="CF32" i="86"/>
  <c r="CO32" i="86"/>
  <c r="CE32" i="86"/>
  <c r="CN32" i="86"/>
  <c r="CD32" i="86"/>
  <c r="CM32" i="86"/>
  <c r="AZ32" i="86"/>
  <c r="AO32" i="86"/>
  <c r="CL32" i="86"/>
  <c r="AY32" i="86"/>
  <c r="AK32" i="86"/>
  <c r="CA32" i="86"/>
  <c r="AX32" i="86"/>
  <c r="AJ32" i="86"/>
  <c r="AW32" i="86"/>
  <c r="AS32" i="86"/>
  <c r="AR32" i="86"/>
  <c r="BA32" i="86"/>
  <c r="AQ32" i="86"/>
  <c r="AP32" i="86"/>
  <c r="V25" i="24"/>
  <c r="R25" i="23"/>
  <c r="CR31" i="84"/>
  <c r="CJ31" i="84"/>
  <c r="CQ31" i="84"/>
  <c r="CI31" i="84"/>
  <c r="CA31" i="84"/>
  <c r="CP31" i="84"/>
  <c r="CH31" i="84"/>
  <c r="CO31" i="84"/>
  <c r="CG31" i="84"/>
  <c r="CN31" i="84"/>
  <c r="CF31" i="84"/>
  <c r="CM31" i="84"/>
  <c r="CE31" i="84"/>
  <c r="CT31" i="84"/>
  <c r="CL31" i="84"/>
  <c r="CD31" i="84"/>
  <c r="CC31" i="84"/>
  <c r="AW31" i="84"/>
  <c r="AO31" i="84"/>
  <c r="AV31" i="84"/>
  <c r="AN31" i="84"/>
  <c r="BC31" i="84"/>
  <c r="AU31" i="84"/>
  <c r="AM31" i="84"/>
  <c r="BB31" i="84"/>
  <c r="AT31" i="84"/>
  <c r="AL31" i="84"/>
  <c r="BA31" i="84"/>
  <c r="AS31" i="84"/>
  <c r="AZ31" i="84"/>
  <c r="CS31" i="84"/>
  <c r="AJ31" i="84"/>
  <c r="AY31" i="84"/>
  <c r="AP31" i="84"/>
  <c r="AX31" i="84"/>
  <c r="AR31" i="84"/>
  <c r="CK31" i="84"/>
  <c r="AQ31" i="84"/>
  <c r="L24" i="24"/>
  <c r="J24" i="23"/>
  <c r="CN31" i="83"/>
  <c r="CF31" i="83"/>
  <c r="CM31" i="83"/>
  <c r="CD31" i="83"/>
  <c r="CT31" i="83"/>
  <c r="CL31" i="83"/>
  <c r="CC31" i="83"/>
  <c r="CS31" i="83"/>
  <c r="CK31" i="83"/>
  <c r="CB31" i="83"/>
  <c r="CR31" i="83"/>
  <c r="CJ31" i="83"/>
  <c r="CA31" i="83"/>
  <c r="CH31" i="83"/>
  <c r="AX31" i="83"/>
  <c r="AP31" i="83"/>
  <c r="CG31" i="83"/>
  <c r="AW31" i="83"/>
  <c r="AO31" i="83"/>
  <c r="AV31" i="83"/>
  <c r="AM31" i="83"/>
  <c r="BC31" i="83"/>
  <c r="AU31" i="83"/>
  <c r="AL31" i="83"/>
  <c r="CQ31" i="83"/>
  <c r="BB31" i="83"/>
  <c r="AT31" i="83"/>
  <c r="AK31" i="83"/>
  <c r="CP31" i="83"/>
  <c r="BA31" i="83"/>
  <c r="AS31" i="83"/>
  <c r="AJ31" i="83"/>
  <c r="CO31" i="83"/>
  <c r="AZ31" i="83"/>
  <c r="AR31" i="83"/>
  <c r="CI31" i="83"/>
  <c r="AY31" i="83"/>
  <c r="AQ31" i="83"/>
  <c r="AN31" i="83"/>
  <c r="G24" i="24"/>
  <c r="F24" i="23"/>
  <c r="CT32" i="87"/>
  <c r="CL32" i="87"/>
  <c r="CD32" i="87"/>
  <c r="CS32" i="87"/>
  <c r="CK32" i="87"/>
  <c r="CC32" i="87"/>
  <c r="CR32" i="87"/>
  <c r="CJ32" i="87"/>
  <c r="CA32" i="87"/>
  <c r="CQ32" i="87"/>
  <c r="CI32" i="87"/>
  <c r="CN32" i="87"/>
  <c r="CF32" i="87"/>
  <c r="CO32" i="87"/>
  <c r="CM32" i="87"/>
  <c r="CH32" i="87"/>
  <c r="CG32" i="87"/>
  <c r="CE32" i="87"/>
  <c r="CP32" i="87"/>
  <c r="AV32" i="87"/>
  <c r="AN32" i="87"/>
  <c r="BC32" i="87"/>
  <c r="AU32" i="87"/>
  <c r="AM32" i="87"/>
  <c r="BB32" i="87"/>
  <c r="AT32" i="87"/>
  <c r="AL32" i="87"/>
  <c r="BA32" i="87"/>
  <c r="AS32" i="87"/>
  <c r="AJ32" i="87"/>
  <c r="AZ32" i="87"/>
  <c r="AR32" i="87"/>
  <c r="AY32" i="87"/>
  <c r="AX32" i="87"/>
  <c r="AW32" i="87"/>
  <c r="AQ32" i="87"/>
  <c r="AP32" i="87"/>
  <c r="AO32" i="87"/>
  <c r="V25" i="23"/>
  <c r="AA25" i="24"/>
  <c r="CP31" i="89"/>
  <c r="CH31" i="89"/>
  <c r="CQ31" i="89"/>
  <c r="CG31" i="89"/>
  <c r="CO31" i="89"/>
  <c r="CF31" i="89"/>
  <c r="CN31" i="89"/>
  <c r="CD31" i="89"/>
  <c r="CM31" i="89"/>
  <c r="CC31" i="89"/>
  <c r="CS31" i="89"/>
  <c r="CJ31" i="89"/>
  <c r="CR31" i="89"/>
  <c r="CL31" i="89"/>
  <c r="CK31" i="89"/>
  <c r="CI31" i="89"/>
  <c r="CT31" i="89"/>
  <c r="CB31" i="89"/>
  <c r="CA31" i="89"/>
  <c r="BB31" i="89"/>
  <c r="AT31" i="89"/>
  <c r="AK31" i="89"/>
  <c r="AZ31" i="89"/>
  <c r="AR31" i="89"/>
  <c r="AY31" i="89"/>
  <c r="AQ31" i="89"/>
  <c r="AX31" i="89"/>
  <c r="AP31" i="89"/>
  <c r="AW31" i="89"/>
  <c r="AO31" i="89"/>
  <c r="AU31" i="89"/>
  <c r="AS31" i="89"/>
  <c r="AM31" i="89"/>
  <c r="AL31" i="89"/>
  <c r="AJ31" i="89"/>
  <c r="BC31" i="89"/>
  <c r="BA31" i="89"/>
  <c r="AV31" i="89"/>
  <c r="AN31" i="89"/>
  <c r="AD24" i="23"/>
  <c r="G24" i="25"/>
  <c r="CT32" i="91"/>
  <c r="CL32" i="91"/>
  <c r="CB32" i="91"/>
  <c r="CR32" i="91"/>
  <c r="CH32" i="91"/>
  <c r="CP32" i="91"/>
  <c r="CO32" i="91"/>
  <c r="CC32" i="91"/>
  <c r="CN32" i="91"/>
  <c r="CA32" i="91"/>
  <c r="CM32" i="91"/>
  <c r="CK32" i="91"/>
  <c r="CJ32" i="91"/>
  <c r="CG32" i="91"/>
  <c r="CF32" i="91"/>
  <c r="CS32" i="91"/>
  <c r="CQ32" i="91"/>
  <c r="BA32" i="91"/>
  <c r="AS32" i="91"/>
  <c r="AZ32" i="91"/>
  <c r="AQ32" i="91"/>
  <c r="AY32" i="91"/>
  <c r="AN32" i="91"/>
  <c r="AX32" i="91"/>
  <c r="AL32" i="91"/>
  <c r="AW32" i="91"/>
  <c r="AK32" i="91"/>
  <c r="AV32" i="91"/>
  <c r="AJ32" i="91"/>
  <c r="AU32" i="91"/>
  <c r="AT32" i="91"/>
  <c r="BC32" i="91"/>
  <c r="AP32" i="91"/>
  <c r="BB32" i="91"/>
  <c r="AO32" i="91"/>
  <c r="CD32" i="91"/>
  <c r="AM32" i="91"/>
  <c r="CI32" i="91"/>
  <c r="AR32" i="91"/>
  <c r="Q25" i="25"/>
  <c r="AL25" i="23"/>
  <c r="Y24" i="25"/>
  <c r="AR24" i="23"/>
  <c r="CS32" i="90"/>
  <c r="CJ32" i="90"/>
  <c r="CR32" i="90"/>
  <c r="CI32" i="90"/>
  <c r="CH32" i="90"/>
  <c r="CT32" i="90"/>
  <c r="CF32" i="90"/>
  <c r="CP32" i="90"/>
  <c r="CE32" i="90"/>
  <c r="CO32" i="90"/>
  <c r="CD32" i="90"/>
  <c r="CN32" i="90"/>
  <c r="CM32" i="90"/>
  <c r="CL32" i="90"/>
  <c r="CK32" i="90"/>
  <c r="CA32" i="90"/>
  <c r="BC32" i="90"/>
  <c r="AT32" i="90"/>
  <c r="AJ32" i="90"/>
  <c r="BA32" i="90"/>
  <c r="AQ32" i="90"/>
  <c r="AY32" i="90"/>
  <c r="AO32" i="90"/>
  <c r="AX32" i="90"/>
  <c r="AN32" i="90"/>
  <c r="AW32" i="90"/>
  <c r="AM32" i="90"/>
  <c r="AR32" i="90"/>
  <c r="BB32" i="90"/>
  <c r="AV32" i="90"/>
  <c r="AU32" i="90"/>
  <c r="AS32" i="90"/>
  <c r="AL32" i="90"/>
  <c r="AP32" i="90"/>
  <c r="AZ32" i="90"/>
  <c r="CG32" i="90"/>
  <c r="CQ32" i="90"/>
  <c r="CP32" i="92"/>
  <c r="CH32" i="92"/>
  <c r="CO32" i="92"/>
  <c r="CG32" i="92"/>
  <c r="CR32" i="92"/>
  <c r="CF32" i="92"/>
  <c r="CQ32" i="92"/>
  <c r="CE32" i="92"/>
  <c r="CN32" i="92"/>
  <c r="CD32" i="92"/>
  <c r="CL32" i="92"/>
  <c r="CB32" i="92"/>
  <c r="CK32" i="92"/>
  <c r="CA32" i="92"/>
  <c r="CT32" i="92"/>
  <c r="CS32" i="92"/>
  <c r="CM32" i="92"/>
  <c r="CJ32" i="92"/>
  <c r="CI32" i="92"/>
  <c r="CC32" i="92"/>
  <c r="BA32" i="92"/>
  <c r="AS32" i="92"/>
  <c r="AK32" i="92"/>
  <c r="BB32" i="92"/>
  <c r="AR32" i="92"/>
  <c r="AZ32" i="92"/>
  <c r="AQ32" i="92"/>
  <c r="AY32" i="92"/>
  <c r="AP32" i="92"/>
  <c r="AX32" i="92"/>
  <c r="AO32" i="92"/>
  <c r="AW32" i="92"/>
  <c r="AN32" i="92"/>
  <c r="AV32" i="92"/>
  <c r="AU32" i="92"/>
  <c r="AT32" i="92"/>
  <c r="AM32" i="92"/>
  <c r="AL32" i="92"/>
  <c r="AJ32" i="92"/>
  <c r="BC32" i="92"/>
  <c r="V25" i="25"/>
  <c r="AP25" i="23"/>
  <c r="CS31" i="88"/>
  <c r="CN31" i="88"/>
  <c r="CF31" i="88"/>
  <c r="CM31" i="88"/>
  <c r="CE31" i="88"/>
  <c r="CL31" i="88"/>
  <c r="CC31" i="88"/>
  <c r="CQ31" i="88"/>
  <c r="CB31" i="88"/>
  <c r="CP31" i="88"/>
  <c r="CA31" i="88"/>
  <c r="CO31" i="88"/>
  <c r="CK31" i="88"/>
  <c r="CT31" i="88"/>
  <c r="CH31" i="88"/>
  <c r="CG31" i="88"/>
  <c r="CR31" i="88"/>
  <c r="CJ31" i="88"/>
  <c r="CI31" i="88"/>
  <c r="AW31" i="88"/>
  <c r="AO31" i="88"/>
  <c r="BB31" i="88"/>
  <c r="AT31" i="88"/>
  <c r="AK31" i="88"/>
  <c r="AX31" i="88"/>
  <c r="AL31" i="88"/>
  <c r="AV31" i="88"/>
  <c r="AJ31" i="88"/>
  <c r="AU31" i="88"/>
  <c r="AS31" i="88"/>
  <c r="BC31" i="88"/>
  <c r="AR31" i="88"/>
  <c r="AN31" i="88"/>
  <c r="BA31" i="88"/>
  <c r="AZ31" i="88"/>
  <c r="AY31" i="88"/>
  <c r="AQ31" i="88"/>
  <c r="AP31" i="88"/>
  <c r="CD31" i="88"/>
  <c r="AM31" i="88"/>
  <c r="AF23" i="23"/>
  <c r="J23" i="25"/>
  <c r="T24" i="25"/>
  <c r="AN24" i="23"/>
  <c r="K26" i="25"/>
  <c r="AG26" i="23"/>
  <c r="AH25" i="23"/>
  <c r="L25" i="25"/>
  <c r="O24" i="25"/>
  <c r="AJ24" i="23"/>
  <c r="Y25" i="23"/>
  <c r="A25" i="25"/>
  <c r="Z24" i="23"/>
  <c r="B24" i="25"/>
  <c r="E23" i="25"/>
  <c r="AB23" i="23"/>
  <c r="C11" i="82"/>
  <c r="B7" i="94" s="1"/>
  <c r="A7" i="94"/>
  <c r="D32" i="92"/>
  <c r="B33" i="92"/>
  <c r="A34" i="92"/>
  <c r="BO31" i="92"/>
  <c r="B33" i="91"/>
  <c r="A34" i="91"/>
  <c r="D32" i="91"/>
  <c r="A34" i="90"/>
  <c r="B33" i="90"/>
  <c r="D32" i="90"/>
  <c r="A33" i="89"/>
  <c r="B32" i="89"/>
  <c r="D31" i="89"/>
  <c r="B32" i="88"/>
  <c r="A33" i="88"/>
  <c r="D31" i="88"/>
  <c r="BO31" i="87"/>
  <c r="B33" i="87"/>
  <c r="A34" i="87"/>
  <c r="D32" i="87"/>
  <c r="B33" i="86"/>
  <c r="A34" i="86"/>
  <c r="D32" i="86"/>
  <c r="BO30" i="84"/>
  <c r="D31" i="84"/>
  <c r="L24" i="23" s="1"/>
  <c r="O24" i="24" s="1"/>
  <c r="B32" i="84"/>
  <c r="A33" i="84"/>
  <c r="D31" i="83"/>
  <c r="H24" i="23" s="1"/>
  <c r="J24" i="24" s="1"/>
  <c r="A33" i="83"/>
  <c r="B32" i="83"/>
  <c r="BJ33" i="92" l="1"/>
  <c r="BK33" i="92"/>
  <c r="BD33" i="92"/>
  <c r="BL33" i="92"/>
  <c r="BE33" i="92"/>
  <c r="BM33" i="92"/>
  <c r="BF33" i="92"/>
  <c r="BG33" i="92"/>
  <c r="BH33" i="92"/>
  <c r="DA33" i="92"/>
  <c r="DB33" i="92"/>
  <c r="CU33" i="92"/>
  <c r="DC33" i="92"/>
  <c r="CV33" i="92"/>
  <c r="DD33" i="92"/>
  <c r="CW33" i="92"/>
  <c r="CX33" i="92"/>
  <c r="CY33" i="92"/>
  <c r="BI33" i="92"/>
  <c r="CZ33" i="92"/>
  <c r="DE31" i="92"/>
  <c r="L31" i="92" s="1"/>
  <c r="BI32" i="93"/>
  <c r="CY32" i="93"/>
  <c r="BH32" i="93"/>
  <c r="CZ32" i="93"/>
  <c r="BG32" i="93"/>
  <c r="DA32" i="93"/>
  <c r="BF32" i="93"/>
  <c r="DB32" i="93"/>
  <c r="BM32" i="93"/>
  <c r="BE32" i="93"/>
  <c r="DC32" i="93"/>
  <c r="BJ32" i="93"/>
  <c r="BL32" i="93"/>
  <c r="BD32" i="93"/>
  <c r="CV32" i="93"/>
  <c r="DD32" i="93"/>
  <c r="BK32" i="93"/>
  <c r="CW32" i="93"/>
  <c r="CX32" i="93"/>
  <c r="DE31" i="88"/>
  <c r="L31" i="88" s="1"/>
  <c r="X25" i="23"/>
  <c r="AD25" i="24" s="1"/>
  <c r="T25" i="23"/>
  <c r="Y25" i="24" s="1"/>
  <c r="DE32" i="86"/>
  <c r="P24" i="23"/>
  <c r="T24" i="24" s="1"/>
  <c r="DC32" i="84"/>
  <c r="CU32" i="84"/>
  <c r="DB32" i="84"/>
  <c r="DA32" i="84"/>
  <c r="CZ32" i="84"/>
  <c r="CY32" i="84"/>
  <c r="CX32" i="84"/>
  <c r="CW32" i="84"/>
  <c r="DD32" i="84"/>
  <c r="CV32" i="84"/>
  <c r="BN31" i="83"/>
  <c r="BN31" i="88"/>
  <c r="K31" i="88" s="1"/>
  <c r="BJ32" i="88"/>
  <c r="BI32" i="88"/>
  <c r="BH32" i="88"/>
  <c r="BG32" i="88"/>
  <c r="BF32" i="88"/>
  <c r="BM32" i="88"/>
  <c r="BE32" i="88"/>
  <c r="BL32" i="88"/>
  <c r="BD32" i="88"/>
  <c r="BK32" i="88"/>
  <c r="BN32" i="92"/>
  <c r="K32" i="92" s="1"/>
  <c r="BG33" i="90"/>
  <c r="BH33" i="90"/>
  <c r="BF33" i="90"/>
  <c r="BJ33" i="90"/>
  <c r="BM33" i="90"/>
  <c r="BE33" i="90"/>
  <c r="BL33" i="90"/>
  <c r="BD33" i="90"/>
  <c r="BK33" i="90"/>
  <c r="BI33" i="90"/>
  <c r="BN31" i="85"/>
  <c r="K31" i="85" s="1"/>
  <c r="BJ32" i="85"/>
  <c r="BI32" i="85"/>
  <c r="BH32" i="85"/>
  <c r="BG32" i="85"/>
  <c r="BF32" i="85"/>
  <c r="BM32" i="85"/>
  <c r="BE32" i="85"/>
  <c r="BL32" i="85"/>
  <c r="BD32" i="85"/>
  <c r="BK32" i="85"/>
  <c r="BN32" i="91"/>
  <c r="K32" i="91" s="1"/>
  <c r="BJ33" i="91"/>
  <c r="BM33" i="91"/>
  <c r="BI33" i="91"/>
  <c r="BE33" i="91"/>
  <c r="BH33" i="91"/>
  <c r="BF33" i="91"/>
  <c r="BG33" i="91"/>
  <c r="BL33" i="91"/>
  <c r="BD33" i="91"/>
  <c r="BK33" i="91"/>
  <c r="BM32" i="89"/>
  <c r="BE32" i="89"/>
  <c r="BL32" i="89"/>
  <c r="BD32" i="89"/>
  <c r="BK32" i="89"/>
  <c r="BJ32" i="89"/>
  <c r="BI32" i="89"/>
  <c r="BH32" i="89"/>
  <c r="BG32" i="89"/>
  <c r="BF32" i="89"/>
  <c r="BN31" i="89"/>
  <c r="K31" i="89" s="1"/>
  <c r="BJ33" i="87"/>
  <c r="BI33" i="87"/>
  <c r="BH33" i="87"/>
  <c r="BG33" i="87"/>
  <c r="BF33" i="87"/>
  <c r="BM33" i="87"/>
  <c r="BE33" i="87"/>
  <c r="BL33" i="87"/>
  <c r="BD33" i="87"/>
  <c r="BK33" i="87"/>
  <c r="BN32" i="86"/>
  <c r="K32" i="86" s="1"/>
  <c r="BJ33" i="86"/>
  <c r="BI33" i="86"/>
  <c r="BH33" i="86"/>
  <c r="BG33" i="86"/>
  <c r="BF33" i="86"/>
  <c r="BM33" i="86"/>
  <c r="BE33" i="86"/>
  <c r="BL33" i="86"/>
  <c r="BD33" i="86"/>
  <c r="BK33" i="86"/>
  <c r="BI32" i="84"/>
  <c r="BH32" i="84"/>
  <c r="BG32" i="84"/>
  <c r="BJ32" i="84"/>
  <c r="BF32" i="84"/>
  <c r="BM32" i="84"/>
  <c r="BE32" i="84"/>
  <c r="BL32" i="84"/>
  <c r="BD32" i="84"/>
  <c r="BK32" i="84"/>
  <c r="BJ32" i="83"/>
  <c r="BI32" i="83"/>
  <c r="BK32" i="83"/>
  <c r="BD32" i="83"/>
  <c r="BL32" i="83"/>
  <c r="BE32" i="83"/>
  <c r="BM32" i="83"/>
  <c r="BH32" i="83"/>
  <c r="BF32" i="83"/>
  <c r="BG32" i="83"/>
  <c r="CN32" i="93"/>
  <c r="CQ32" i="93"/>
  <c r="AX32" i="93"/>
  <c r="AT32" i="93"/>
  <c r="AS32" i="93"/>
  <c r="D32" i="93"/>
  <c r="CE32" i="93"/>
  <c r="CJ32" i="93"/>
  <c r="BA32" i="93"/>
  <c r="AL32" i="93"/>
  <c r="AT25" i="23"/>
  <c r="CM32" i="93"/>
  <c r="CI32" i="93"/>
  <c r="AQ32" i="93"/>
  <c r="AR32" i="93"/>
  <c r="AA25" i="25"/>
  <c r="CD32" i="93"/>
  <c r="CG32" i="93"/>
  <c r="AZ32" i="93"/>
  <c r="AP32" i="93"/>
  <c r="CP32" i="93"/>
  <c r="CL32" i="93"/>
  <c r="CS32" i="93"/>
  <c r="AW32" i="93"/>
  <c r="AO32" i="93"/>
  <c r="CH32" i="93"/>
  <c r="CT32" i="93"/>
  <c r="CR32" i="93"/>
  <c r="AN32" i="93"/>
  <c r="AJ32" i="93"/>
  <c r="CO32" i="93"/>
  <c r="CK32" i="93"/>
  <c r="BC32" i="93"/>
  <c r="AV32" i="93"/>
  <c r="BB32" i="93"/>
  <c r="CF32" i="93"/>
  <c r="CA32" i="93"/>
  <c r="AU32" i="93"/>
  <c r="AM32" i="93"/>
  <c r="AY32" i="93"/>
  <c r="AV24" i="23"/>
  <c r="AD24" i="25"/>
  <c r="Z26" i="25"/>
  <c r="AS26" i="23"/>
  <c r="B33" i="93"/>
  <c r="A34" i="93"/>
  <c r="AO27" i="23"/>
  <c r="U27" i="25"/>
  <c r="AK27" i="23"/>
  <c r="P27" i="25"/>
  <c r="F26" i="25"/>
  <c r="AC26" i="23"/>
  <c r="U27" i="23"/>
  <c r="Z27" i="24"/>
  <c r="Q27" i="23"/>
  <c r="U27" i="24"/>
  <c r="CT32" i="85"/>
  <c r="CA32" i="85"/>
  <c r="AW32" i="85"/>
  <c r="AT32" i="85"/>
  <c r="AZ32" i="85"/>
  <c r="CL32" i="85"/>
  <c r="CQ32" i="85"/>
  <c r="AO32" i="85"/>
  <c r="CH32" i="85"/>
  <c r="BB32" i="85"/>
  <c r="CC32" i="85"/>
  <c r="CI32" i="85"/>
  <c r="AV32" i="85"/>
  <c r="AS32" i="85"/>
  <c r="CD32" i="85"/>
  <c r="D32" i="85"/>
  <c r="CS32" i="85"/>
  <c r="CG32" i="85"/>
  <c r="AN32" i="85"/>
  <c r="AR32" i="85"/>
  <c r="AM32" i="85"/>
  <c r="CN32" i="85"/>
  <c r="CK32" i="85"/>
  <c r="AY32" i="85"/>
  <c r="BC32" i="85"/>
  <c r="BA32" i="85"/>
  <c r="N25" i="23"/>
  <c r="CF32" i="85"/>
  <c r="CB32" i="85"/>
  <c r="AQ32" i="85"/>
  <c r="AU32" i="85"/>
  <c r="AK32" i="85"/>
  <c r="Q25" i="24"/>
  <c r="CM32" i="85"/>
  <c r="CR32" i="85"/>
  <c r="AX32" i="85"/>
  <c r="AL32" i="85"/>
  <c r="CP32" i="85"/>
  <c r="CE32" i="85"/>
  <c r="CJ32" i="85"/>
  <c r="AP32" i="85"/>
  <c r="CO32" i="85"/>
  <c r="AJ32" i="85"/>
  <c r="M26" i="23"/>
  <c r="P26" i="24"/>
  <c r="B33" i="85"/>
  <c r="A34" i="85"/>
  <c r="K26" i="24"/>
  <c r="I26" i="23"/>
  <c r="E26" i="23"/>
  <c r="F26" i="24"/>
  <c r="CO33" i="86"/>
  <c r="CG33" i="86"/>
  <c r="CN33" i="86"/>
  <c r="CF33" i="86"/>
  <c r="CK33" i="86"/>
  <c r="CA33" i="86"/>
  <c r="AZ33" i="86"/>
  <c r="AR33" i="86"/>
  <c r="AJ33" i="86"/>
  <c r="CT33" i="86"/>
  <c r="CJ33" i="86"/>
  <c r="AY33" i="86"/>
  <c r="AQ33" i="86"/>
  <c r="CS33" i="86"/>
  <c r="CI33" i="86"/>
  <c r="AX33" i="86"/>
  <c r="AP33" i="86"/>
  <c r="CR33" i="86"/>
  <c r="CH33" i="86"/>
  <c r="CQ33" i="86"/>
  <c r="CE33" i="86"/>
  <c r="CP33" i="86"/>
  <c r="CD33" i="86"/>
  <c r="AT33" i="86"/>
  <c r="AS33" i="86"/>
  <c r="BC33" i="86"/>
  <c r="AO33" i="86"/>
  <c r="BB33" i="86"/>
  <c r="AN33" i="86"/>
  <c r="CM33" i="86"/>
  <c r="BA33" i="86"/>
  <c r="AM33" i="86"/>
  <c r="CL33" i="86"/>
  <c r="AW33" i="86"/>
  <c r="AL33" i="86"/>
  <c r="CC33" i="86"/>
  <c r="AU33" i="86"/>
  <c r="AV33" i="86"/>
  <c r="R26" i="23"/>
  <c r="V26" i="24"/>
  <c r="CO32" i="84"/>
  <c r="CG32" i="84"/>
  <c r="CN32" i="84"/>
  <c r="CF32" i="84"/>
  <c r="CM32" i="84"/>
  <c r="CE32" i="84"/>
  <c r="CT32" i="84"/>
  <c r="CL32" i="84"/>
  <c r="CD32" i="84"/>
  <c r="CS32" i="84"/>
  <c r="CK32" i="84"/>
  <c r="CR32" i="84"/>
  <c r="CJ32" i="84"/>
  <c r="CB32" i="84"/>
  <c r="CQ32" i="84"/>
  <c r="CI32" i="84"/>
  <c r="BB32" i="84"/>
  <c r="AT32" i="84"/>
  <c r="AL32" i="84"/>
  <c r="AW32" i="84"/>
  <c r="BA32" i="84"/>
  <c r="AS32" i="84"/>
  <c r="AK32" i="84"/>
  <c r="CH32" i="84"/>
  <c r="AZ32" i="84"/>
  <c r="AR32" i="84"/>
  <c r="AY32" i="84"/>
  <c r="AQ32" i="84"/>
  <c r="CP32" i="84"/>
  <c r="AX32" i="84"/>
  <c r="AP32" i="84"/>
  <c r="BC32" i="84"/>
  <c r="AO32" i="84"/>
  <c r="AV32" i="84"/>
  <c r="AN32" i="84"/>
  <c r="AU32" i="84"/>
  <c r="AM32" i="84"/>
  <c r="L25" i="24"/>
  <c r="J25" i="23"/>
  <c r="AJ32" i="84"/>
  <c r="CA32" i="84"/>
  <c r="CR32" i="83"/>
  <c r="CJ32" i="83"/>
  <c r="CB32" i="83"/>
  <c r="CQ32" i="83"/>
  <c r="CI32" i="83"/>
  <c r="CA32" i="83"/>
  <c r="CP32" i="83"/>
  <c r="CH32" i="83"/>
  <c r="CO32" i="83"/>
  <c r="CG32" i="83"/>
  <c r="CN32" i="83"/>
  <c r="CF32" i="83"/>
  <c r="CK32" i="83"/>
  <c r="BB32" i="83"/>
  <c r="AT32" i="83"/>
  <c r="AL32" i="83"/>
  <c r="CE32" i="83"/>
  <c r="BA32" i="83"/>
  <c r="AS32" i="83"/>
  <c r="AK32" i="83"/>
  <c r="CD32" i="83"/>
  <c r="AZ32" i="83"/>
  <c r="AR32" i="83"/>
  <c r="AJ32" i="83"/>
  <c r="CC32" i="83"/>
  <c r="AY32" i="83"/>
  <c r="AQ32" i="83"/>
  <c r="CT32" i="83"/>
  <c r="AX32" i="83"/>
  <c r="AP32" i="83"/>
  <c r="CS32" i="83"/>
  <c r="AW32" i="83"/>
  <c r="AO32" i="83"/>
  <c r="CM32" i="83"/>
  <c r="AV32" i="83"/>
  <c r="AN32" i="83"/>
  <c r="CL32" i="83"/>
  <c r="BC32" i="83"/>
  <c r="AU32" i="83"/>
  <c r="AM32" i="83"/>
  <c r="F25" i="23"/>
  <c r="G25" i="24"/>
  <c r="CP32" i="88"/>
  <c r="CH32" i="88"/>
  <c r="CM32" i="88"/>
  <c r="CC32" i="88"/>
  <c r="CL32" i="88"/>
  <c r="CB32" i="88"/>
  <c r="CT32" i="88"/>
  <c r="CK32" i="88"/>
  <c r="CA32" i="88"/>
  <c r="CN32" i="88"/>
  <c r="CJ32" i="88"/>
  <c r="CI32" i="88"/>
  <c r="CG32" i="88"/>
  <c r="CQ32" i="88"/>
  <c r="CS32" i="88"/>
  <c r="CR32" i="88"/>
  <c r="CO32" i="88"/>
  <c r="CF32" i="88"/>
  <c r="CD32" i="88"/>
  <c r="BB32" i="88"/>
  <c r="AT32" i="88"/>
  <c r="AK32" i="88"/>
  <c r="AY32" i="88"/>
  <c r="AQ32" i="88"/>
  <c r="AZ32" i="88"/>
  <c r="AO32" i="88"/>
  <c r="AX32" i="88"/>
  <c r="AM32" i="88"/>
  <c r="AW32" i="88"/>
  <c r="AL32" i="88"/>
  <c r="AV32" i="88"/>
  <c r="AJ32" i="88"/>
  <c r="AU32" i="88"/>
  <c r="AS32" i="88"/>
  <c r="AR32" i="88"/>
  <c r="AP32" i="88"/>
  <c r="BC32" i="88"/>
  <c r="BA32" i="88"/>
  <c r="AN32" i="88"/>
  <c r="Y25" i="25"/>
  <c r="AR25" i="23"/>
  <c r="T25" i="25"/>
  <c r="AN25" i="23"/>
  <c r="CT32" i="89"/>
  <c r="CL32" i="89"/>
  <c r="CD32" i="89"/>
  <c r="CO32" i="89"/>
  <c r="CF32" i="89"/>
  <c r="CN32" i="89"/>
  <c r="CE32" i="89"/>
  <c r="CM32" i="89"/>
  <c r="CC32" i="89"/>
  <c r="CK32" i="89"/>
  <c r="CB32" i="89"/>
  <c r="CQ32" i="89"/>
  <c r="CH32" i="89"/>
  <c r="CS32" i="89"/>
  <c r="CR32" i="89"/>
  <c r="CP32" i="89"/>
  <c r="CJ32" i="89"/>
  <c r="CA32" i="89"/>
  <c r="CI32" i="89"/>
  <c r="CG32" i="89"/>
  <c r="AX32" i="89"/>
  <c r="AP32" i="89"/>
  <c r="AV32" i="89"/>
  <c r="AN32" i="89"/>
  <c r="BC32" i="89"/>
  <c r="AU32" i="89"/>
  <c r="AM32" i="89"/>
  <c r="BB32" i="89"/>
  <c r="AT32" i="89"/>
  <c r="AL32" i="89"/>
  <c r="BA32" i="89"/>
  <c r="AS32" i="89"/>
  <c r="AK32" i="89"/>
  <c r="AW32" i="89"/>
  <c r="AR32" i="89"/>
  <c r="AQ32" i="89"/>
  <c r="AO32" i="89"/>
  <c r="AJ32" i="89"/>
  <c r="AZ32" i="89"/>
  <c r="AY32" i="89"/>
  <c r="G25" i="25"/>
  <c r="AD25" i="23"/>
  <c r="CQ33" i="91"/>
  <c r="CI33" i="91"/>
  <c r="CR33" i="91"/>
  <c r="CH33" i="91"/>
  <c r="CS33" i="91"/>
  <c r="CG33" i="91"/>
  <c r="CP33" i="91"/>
  <c r="CF33" i="91"/>
  <c r="CO33" i="91"/>
  <c r="CD33" i="91"/>
  <c r="CN33" i="91"/>
  <c r="CC33" i="91"/>
  <c r="CM33" i="91"/>
  <c r="CL33" i="91"/>
  <c r="CK33" i="91"/>
  <c r="CJ33" i="91"/>
  <c r="CB33" i="91"/>
  <c r="CT33" i="91"/>
  <c r="CA33" i="91"/>
  <c r="AX33" i="91"/>
  <c r="AP33" i="91"/>
  <c r="AW33" i="91"/>
  <c r="AO33" i="91"/>
  <c r="BC33" i="91"/>
  <c r="BB33" i="91"/>
  <c r="AR33" i="91"/>
  <c r="BA33" i="91"/>
  <c r="AQ33" i="91"/>
  <c r="AZ33" i="91"/>
  <c r="AM33" i="91"/>
  <c r="AY33" i="91"/>
  <c r="AL33" i="91"/>
  <c r="AV33" i="91"/>
  <c r="AK33" i="91"/>
  <c r="AU33" i="91"/>
  <c r="AJ33" i="91"/>
  <c r="AT33" i="91"/>
  <c r="AS33" i="91"/>
  <c r="AN33" i="91"/>
  <c r="AL26" i="23"/>
  <c r="Q26" i="25"/>
  <c r="CQ33" i="87"/>
  <c r="CR33" i="87"/>
  <c r="CI33" i="87"/>
  <c r="CP33" i="87"/>
  <c r="CH33" i="87"/>
  <c r="CO33" i="87"/>
  <c r="CG33" i="87"/>
  <c r="CN33" i="87"/>
  <c r="CF33" i="87"/>
  <c r="CT33" i="87"/>
  <c r="CK33" i="87"/>
  <c r="CB33" i="87"/>
  <c r="CS33" i="87"/>
  <c r="CM33" i="87"/>
  <c r="CL33" i="87"/>
  <c r="CJ33" i="87"/>
  <c r="CD33" i="87"/>
  <c r="CA33" i="87"/>
  <c r="BA33" i="87"/>
  <c r="AS33" i="87"/>
  <c r="AJ33" i="87"/>
  <c r="AZ33" i="87"/>
  <c r="AR33" i="87"/>
  <c r="AY33" i="87"/>
  <c r="AQ33" i="87"/>
  <c r="AX33" i="87"/>
  <c r="AP33" i="87"/>
  <c r="AW33" i="87"/>
  <c r="AO33" i="87"/>
  <c r="AM33" i="87"/>
  <c r="AK33" i="87"/>
  <c r="BC33" i="87"/>
  <c r="BB33" i="87"/>
  <c r="AV33" i="87"/>
  <c r="AU33" i="87"/>
  <c r="AN33" i="87"/>
  <c r="AT33" i="87"/>
  <c r="AL33" i="87"/>
  <c r="V26" i="23"/>
  <c r="AA26" i="24"/>
  <c r="J24" i="25"/>
  <c r="AF24" i="23"/>
  <c r="CQ33" i="90"/>
  <c r="CI33" i="90"/>
  <c r="CP33" i="90"/>
  <c r="CG33" i="90"/>
  <c r="CM33" i="90"/>
  <c r="CA33" i="90"/>
  <c r="CL33" i="90"/>
  <c r="CK33" i="90"/>
  <c r="CJ33" i="90"/>
  <c r="CT33" i="90"/>
  <c r="CF33" i="90"/>
  <c r="CN33" i="90"/>
  <c r="CE33" i="90"/>
  <c r="CD33" i="90"/>
  <c r="CB33" i="90"/>
  <c r="CS33" i="90"/>
  <c r="CO33" i="90"/>
  <c r="BB33" i="90"/>
  <c r="AS33" i="90"/>
  <c r="BC33" i="90"/>
  <c r="AR33" i="90"/>
  <c r="AZ33" i="90"/>
  <c r="AP33" i="90"/>
  <c r="AY33" i="90"/>
  <c r="AO33" i="90"/>
  <c r="AX33" i="90"/>
  <c r="AN33" i="90"/>
  <c r="AT33" i="90"/>
  <c r="AK33" i="90"/>
  <c r="AJ33" i="90"/>
  <c r="AW33" i="90"/>
  <c r="AV33" i="90"/>
  <c r="AU33" i="90"/>
  <c r="AM33" i="90"/>
  <c r="AQ33" i="90"/>
  <c r="AL33" i="90"/>
  <c r="BA33" i="90"/>
  <c r="CH33" i="90"/>
  <c r="CR33" i="90"/>
  <c r="CN33" i="92"/>
  <c r="CE33" i="92"/>
  <c r="CM33" i="92"/>
  <c r="CD33" i="92"/>
  <c r="CT33" i="92"/>
  <c r="CJ33" i="92"/>
  <c r="CS33" i="92"/>
  <c r="CI33" i="92"/>
  <c r="CR33" i="92"/>
  <c r="CH33" i="92"/>
  <c r="CP33" i="92"/>
  <c r="CC33" i="92"/>
  <c r="CO33" i="92"/>
  <c r="CK33" i="92"/>
  <c r="CG33" i="92"/>
  <c r="CQ33" i="92"/>
  <c r="CL33" i="92"/>
  <c r="AY33" i="92"/>
  <c r="AQ33" i="92"/>
  <c r="BB33" i="92"/>
  <c r="AS33" i="92"/>
  <c r="BA33" i="92"/>
  <c r="AR33" i="92"/>
  <c r="AZ33" i="92"/>
  <c r="AP33" i="92"/>
  <c r="AX33" i="92"/>
  <c r="AN33" i="92"/>
  <c r="AW33" i="92"/>
  <c r="AM33" i="92"/>
  <c r="BC33" i="92"/>
  <c r="AV33" i="92"/>
  <c r="AU33" i="92"/>
  <c r="AT33" i="92"/>
  <c r="AL33" i="92"/>
  <c r="AO33" i="92"/>
  <c r="CF33" i="92"/>
  <c r="V26" i="25"/>
  <c r="AP26" i="23"/>
  <c r="CA33" i="92"/>
  <c r="AJ33" i="92"/>
  <c r="K27" i="25"/>
  <c r="AG27" i="23"/>
  <c r="AJ25" i="23"/>
  <c r="O25" i="25"/>
  <c r="L26" i="25"/>
  <c r="AH26" i="23"/>
  <c r="E24" i="25"/>
  <c r="AB24" i="23"/>
  <c r="Y26" i="23"/>
  <c r="A26" i="25"/>
  <c r="B25" i="25"/>
  <c r="Z25" i="23"/>
  <c r="B12" i="82"/>
  <c r="A35" i="92"/>
  <c r="B34" i="92"/>
  <c r="D33" i="92"/>
  <c r="BO32" i="92"/>
  <c r="B34" i="91"/>
  <c r="A35" i="91"/>
  <c r="D33" i="91"/>
  <c r="D33" i="90"/>
  <c r="B34" i="90"/>
  <c r="A35" i="90"/>
  <c r="D32" i="89"/>
  <c r="B33" i="89"/>
  <c r="A34" i="89"/>
  <c r="B33" i="88"/>
  <c r="A34" i="88"/>
  <c r="D32" i="88"/>
  <c r="B34" i="87"/>
  <c r="A35" i="87"/>
  <c r="D33" i="87"/>
  <c r="B34" i="86"/>
  <c r="A35" i="86"/>
  <c r="D33" i="86"/>
  <c r="BO32" i="86"/>
  <c r="A34" i="84"/>
  <c r="B33" i="84"/>
  <c r="D32" i="84"/>
  <c r="L25" i="23" s="1"/>
  <c r="O25" i="24" s="1"/>
  <c r="D32" i="83"/>
  <c r="H25" i="23" s="1"/>
  <c r="J25" i="24" s="1"/>
  <c r="A34" i="83"/>
  <c r="B33" i="83"/>
  <c r="H6" i="50"/>
  <c r="H25" i="50" s="1"/>
  <c r="F25" i="50"/>
  <c r="B9" i="1"/>
  <c r="DE32" i="83" l="1"/>
  <c r="L32" i="83" s="1"/>
  <c r="BH34" i="92"/>
  <c r="BI34" i="92"/>
  <c r="BJ34" i="92"/>
  <c r="BK34" i="92"/>
  <c r="BD34" i="92"/>
  <c r="BL34" i="92"/>
  <c r="BE34" i="92"/>
  <c r="BM34" i="92"/>
  <c r="BF34" i="92"/>
  <c r="BG34" i="92"/>
  <c r="CY34" i="92"/>
  <c r="CZ34" i="92"/>
  <c r="CW34" i="92"/>
  <c r="DA34" i="92"/>
  <c r="DB34" i="92"/>
  <c r="CU34" i="92"/>
  <c r="DC34" i="92"/>
  <c r="CV34" i="92"/>
  <c r="DD34" i="92"/>
  <c r="CX34" i="92"/>
  <c r="DE32" i="92"/>
  <c r="L32" i="92" s="1"/>
  <c r="BG33" i="93"/>
  <c r="CW33" i="93"/>
  <c r="BF33" i="93"/>
  <c r="CX33" i="93"/>
  <c r="BM33" i="93"/>
  <c r="BE33" i="93"/>
  <c r="CY33" i="93"/>
  <c r="BL33" i="93"/>
  <c r="BD33" i="93"/>
  <c r="CZ33" i="93"/>
  <c r="BK33" i="93"/>
  <c r="DA33" i="93"/>
  <c r="BJ33" i="93"/>
  <c r="DB33" i="93"/>
  <c r="BH33" i="93"/>
  <c r="BI33" i="93"/>
  <c r="DC33" i="93"/>
  <c r="CV33" i="93"/>
  <c r="DD33" i="93"/>
  <c r="DE32" i="89"/>
  <c r="L32" i="89" s="1"/>
  <c r="X26" i="23"/>
  <c r="AD26" i="24" s="1"/>
  <c r="T26" i="23"/>
  <c r="Y26" i="24" s="1"/>
  <c r="P25" i="23"/>
  <c r="T25" i="24" s="1"/>
  <c r="DE32" i="85"/>
  <c r="L32" i="85" s="1"/>
  <c r="CZ33" i="84"/>
  <c r="CY33" i="84"/>
  <c r="CX33" i="84"/>
  <c r="CW33" i="84"/>
  <c r="DD33" i="84"/>
  <c r="CV33" i="84"/>
  <c r="DC33" i="84"/>
  <c r="CU33" i="84"/>
  <c r="DB33" i="84"/>
  <c r="DA33" i="84"/>
  <c r="BN32" i="83"/>
  <c r="K32" i="83" s="1"/>
  <c r="BN32" i="84"/>
  <c r="BN32" i="85"/>
  <c r="K32" i="85" s="1"/>
  <c r="BN32" i="88"/>
  <c r="K32" i="88" s="1"/>
  <c r="BG33" i="88"/>
  <c r="BF33" i="88"/>
  <c r="BM33" i="88"/>
  <c r="BE33" i="88"/>
  <c r="BL33" i="88"/>
  <c r="BD33" i="88"/>
  <c r="BK33" i="88"/>
  <c r="BJ33" i="88"/>
  <c r="BI33" i="88"/>
  <c r="BH33" i="88"/>
  <c r="BL34" i="90"/>
  <c r="BD34" i="90"/>
  <c r="BK34" i="90"/>
  <c r="BJ34" i="90"/>
  <c r="BG34" i="90"/>
  <c r="BF34" i="90"/>
  <c r="BI34" i="90"/>
  <c r="BH34" i="90"/>
  <c r="BM34" i="90"/>
  <c r="BE34" i="90"/>
  <c r="BN33" i="90"/>
  <c r="K33" i="90" s="1"/>
  <c r="BG33" i="85"/>
  <c r="BF33" i="85"/>
  <c r="BM33" i="85"/>
  <c r="BE33" i="85"/>
  <c r="BL33" i="85"/>
  <c r="BD33" i="85"/>
  <c r="BK33" i="85"/>
  <c r="BJ33" i="85"/>
  <c r="BI33" i="85"/>
  <c r="BH33" i="85"/>
  <c r="BN33" i="91"/>
  <c r="K33" i="91" s="1"/>
  <c r="BG34" i="91"/>
  <c r="BF34" i="91"/>
  <c r="BM34" i="91"/>
  <c r="BE34" i="91"/>
  <c r="BK34" i="91"/>
  <c r="BL34" i="91"/>
  <c r="BD34" i="91"/>
  <c r="BJ34" i="91"/>
  <c r="BI34" i="91"/>
  <c r="BH34" i="91"/>
  <c r="BJ33" i="89"/>
  <c r="BI33" i="89"/>
  <c r="BH33" i="89"/>
  <c r="BG33" i="89"/>
  <c r="BF33" i="89"/>
  <c r="BM33" i="89"/>
  <c r="BE33" i="89"/>
  <c r="BL33" i="89"/>
  <c r="BD33" i="89"/>
  <c r="BK33" i="89"/>
  <c r="BN32" i="89"/>
  <c r="K32" i="89" s="1"/>
  <c r="BG34" i="87"/>
  <c r="BF34" i="87"/>
  <c r="BM34" i="87"/>
  <c r="BE34" i="87"/>
  <c r="BL34" i="87"/>
  <c r="BD34" i="87"/>
  <c r="BK34" i="87"/>
  <c r="BJ34" i="87"/>
  <c r="BI34" i="87"/>
  <c r="BH34" i="87"/>
  <c r="BN33" i="87"/>
  <c r="K33" i="87" s="1"/>
  <c r="BG34" i="86"/>
  <c r="BF34" i="86"/>
  <c r="BM34" i="86"/>
  <c r="BE34" i="86"/>
  <c r="BL34" i="86"/>
  <c r="BD34" i="86"/>
  <c r="BK34" i="86"/>
  <c r="BJ34" i="86"/>
  <c r="BI34" i="86"/>
  <c r="BH34" i="86"/>
  <c r="BG33" i="84"/>
  <c r="BH33" i="84"/>
  <c r="BF33" i="84"/>
  <c r="BM33" i="84"/>
  <c r="BE33" i="84"/>
  <c r="BL33" i="84"/>
  <c r="BD33" i="84"/>
  <c r="BK33" i="84"/>
  <c r="BJ33" i="84"/>
  <c r="BI33" i="84"/>
  <c r="BH33" i="83"/>
  <c r="BI33" i="83"/>
  <c r="BJ33" i="83"/>
  <c r="BK33" i="83"/>
  <c r="BD33" i="83"/>
  <c r="BL33" i="83"/>
  <c r="BE33" i="83"/>
  <c r="BM33" i="83"/>
  <c r="BF33" i="83"/>
  <c r="BG33" i="83"/>
  <c r="AS27" i="23"/>
  <c r="Z27" i="25"/>
  <c r="B34" i="93"/>
  <c r="A35" i="93"/>
  <c r="AD25" i="25"/>
  <c r="AV25" i="23"/>
  <c r="CD33" i="93"/>
  <c r="CP33" i="93"/>
  <c r="AU33" i="93"/>
  <c r="AW33" i="93"/>
  <c r="AA26" i="25"/>
  <c r="CG33" i="93"/>
  <c r="CM33" i="93"/>
  <c r="CL33" i="93"/>
  <c r="CI33" i="93"/>
  <c r="AM33" i="93"/>
  <c r="AK33" i="93"/>
  <c r="AT26" i="23"/>
  <c r="D33" i="93"/>
  <c r="CK33" i="93"/>
  <c r="AV33" i="93"/>
  <c r="CE33" i="93"/>
  <c r="CB33" i="93"/>
  <c r="CH33" i="93"/>
  <c r="AS33" i="93"/>
  <c r="BB33" i="93"/>
  <c r="CT33" i="93"/>
  <c r="AQ33" i="93"/>
  <c r="CS33" i="93"/>
  <c r="CA33" i="93"/>
  <c r="AZ33" i="93"/>
  <c r="BA33" i="93"/>
  <c r="AT33" i="93"/>
  <c r="CR33" i="93"/>
  <c r="AJ33" i="93"/>
  <c r="CO33" i="93"/>
  <c r="CJ33" i="93"/>
  <c r="AR33" i="93"/>
  <c r="AO33" i="93"/>
  <c r="AP33" i="93"/>
  <c r="CF33" i="93"/>
  <c r="AX33" i="93"/>
  <c r="AY33" i="93"/>
  <c r="CN33" i="93"/>
  <c r="CQ33" i="93"/>
  <c r="BC33" i="93"/>
  <c r="AN33" i="93"/>
  <c r="AL33" i="93"/>
  <c r="AO28" i="23"/>
  <c r="U28" i="25"/>
  <c r="AK28" i="23"/>
  <c r="P28" i="25"/>
  <c r="AC27" i="23"/>
  <c r="F27" i="25"/>
  <c r="Z28" i="24"/>
  <c r="U28" i="23"/>
  <c r="Q28" i="23"/>
  <c r="U28" i="24"/>
  <c r="M27" i="23"/>
  <c r="P27" i="24"/>
  <c r="A35" i="85"/>
  <c r="B34" i="85"/>
  <c r="CA33" i="85"/>
  <c r="CF33" i="85"/>
  <c r="CL33" i="85"/>
  <c r="CC33" i="85"/>
  <c r="AO33" i="85"/>
  <c r="CQ33" i="85"/>
  <c r="CT33" i="85"/>
  <c r="BB33" i="85"/>
  <c r="AZ33" i="85"/>
  <c r="AN33" i="85"/>
  <c r="N26" i="23"/>
  <c r="D33" i="85"/>
  <c r="CI33" i="85"/>
  <c r="AV33" i="85"/>
  <c r="AT33" i="85"/>
  <c r="AR33" i="85"/>
  <c r="Q26" i="24"/>
  <c r="CS33" i="85"/>
  <c r="CP33" i="85"/>
  <c r="AM33" i="85"/>
  <c r="AK33" i="85"/>
  <c r="AX33" i="85"/>
  <c r="CK33" i="85"/>
  <c r="CH33" i="85"/>
  <c r="CM33" i="85"/>
  <c r="CD33" i="85"/>
  <c r="AW33" i="85"/>
  <c r="CO33" i="85"/>
  <c r="AY33" i="85"/>
  <c r="CB33" i="85"/>
  <c r="BC33" i="85"/>
  <c r="BA33" i="85"/>
  <c r="CR33" i="85"/>
  <c r="CG33" i="85"/>
  <c r="AU33" i="85"/>
  <c r="AS33" i="85"/>
  <c r="AQ33" i="85"/>
  <c r="CN33" i="85"/>
  <c r="AP33" i="85"/>
  <c r="CJ33" i="85"/>
  <c r="AL33" i="85"/>
  <c r="AJ33" i="85"/>
  <c r="I27" i="23"/>
  <c r="K27" i="24"/>
  <c r="E27" i="23"/>
  <c r="F27" i="24"/>
  <c r="CS34" i="86"/>
  <c r="CK34" i="86"/>
  <c r="CC34" i="86"/>
  <c r="CR34" i="86"/>
  <c r="CJ34" i="86"/>
  <c r="CB34" i="86"/>
  <c r="CM34" i="86"/>
  <c r="CA34" i="86"/>
  <c r="AV34" i="86"/>
  <c r="AN34" i="86"/>
  <c r="CL34" i="86"/>
  <c r="BC34" i="86"/>
  <c r="AU34" i="86"/>
  <c r="AM34" i="86"/>
  <c r="CI34" i="86"/>
  <c r="BB34" i="86"/>
  <c r="AT34" i="86"/>
  <c r="AL34" i="86"/>
  <c r="CT34" i="86"/>
  <c r="CH34" i="86"/>
  <c r="CQ34" i="86"/>
  <c r="CG34" i="86"/>
  <c r="CP34" i="86"/>
  <c r="CF34" i="86"/>
  <c r="CO34" i="86"/>
  <c r="AY34" i="86"/>
  <c r="AK34" i="86"/>
  <c r="CN34" i="86"/>
  <c r="AX34" i="86"/>
  <c r="AJ34" i="86"/>
  <c r="CE34" i="86"/>
  <c r="AW34" i="86"/>
  <c r="CD34" i="86"/>
  <c r="AS34" i="86"/>
  <c r="AR34" i="86"/>
  <c r="AQ34" i="86"/>
  <c r="AO34" i="86"/>
  <c r="BA34" i="86"/>
  <c r="AZ34" i="86"/>
  <c r="AP34" i="86"/>
  <c r="V27" i="24"/>
  <c r="R27" i="23"/>
  <c r="CT33" i="84"/>
  <c r="CL33" i="84"/>
  <c r="CD33" i="84"/>
  <c r="CS33" i="84"/>
  <c r="CK33" i="84"/>
  <c r="CC33" i="84"/>
  <c r="CR33" i="84"/>
  <c r="CJ33" i="84"/>
  <c r="CA33" i="84"/>
  <c r="CQ33" i="84"/>
  <c r="CI33" i="84"/>
  <c r="CP33" i="84"/>
  <c r="CH33" i="84"/>
  <c r="CO33" i="84"/>
  <c r="CG33" i="84"/>
  <c r="CN33" i="84"/>
  <c r="CF33" i="84"/>
  <c r="AY33" i="84"/>
  <c r="AQ33" i="84"/>
  <c r="AT33" i="84"/>
  <c r="AX33" i="84"/>
  <c r="AP33" i="84"/>
  <c r="CM33" i="84"/>
  <c r="AW33" i="84"/>
  <c r="AO33" i="84"/>
  <c r="CE33" i="84"/>
  <c r="AV33" i="84"/>
  <c r="AN33" i="84"/>
  <c r="AL33" i="84"/>
  <c r="BC33" i="84"/>
  <c r="AU33" i="84"/>
  <c r="AM33" i="84"/>
  <c r="BB33" i="84"/>
  <c r="AR33" i="84"/>
  <c r="BA33" i="84"/>
  <c r="AJ33" i="84"/>
  <c r="AS33" i="84"/>
  <c r="AZ33" i="84"/>
  <c r="L26" i="24"/>
  <c r="J26" i="23"/>
  <c r="CN33" i="83"/>
  <c r="CF33" i="83"/>
  <c r="BA33" i="83"/>
  <c r="CM33" i="83"/>
  <c r="CE33" i="83"/>
  <c r="CT33" i="83"/>
  <c r="CL33" i="83"/>
  <c r="CD33" i="83"/>
  <c r="CS33" i="83"/>
  <c r="CK33" i="83"/>
  <c r="CC33" i="83"/>
  <c r="CR33" i="83"/>
  <c r="CJ33" i="83"/>
  <c r="CI33" i="83"/>
  <c r="AX33" i="83"/>
  <c r="AP33" i="83"/>
  <c r="CH33" i="83"/>
  <c r="AW33" i="83"/>
  <c r="AO33" i="83"/>
  <c r="CG33" i="83"/>
  <c r="AV33" i="83"/>
  <c r="AN33" i="83"/>
  <c r="CA33" i="83"/>
  <c r="AU33" i="83"/>
  <c r="AM33" i="83"/>
  <c r="BC33" i="83"/>
  <c r="AT33" i="83"/>
  <c r="AL33" i="83"/>
  <c r="CQ33" i="83"/>
  <c r="BB33" i="83"/>
  <c r="AS33" i="83"/>
  <c r="CP33" i="83"/>
  <c r="AZ33" i="83"/>
  <c r="AR33" i="83"/>
  <c r="AJ33" i="83"/>
  <c r="CO33" i="83"/>
  <c r="AY33" i="83"/>
  <c r="AQ33" i="83"/>
  <c r="G26" i="24"/>
  <c r="F26" i="23"/>
  <c r="CM34" i="91"/>
  <c r="CE34" i="91"/>
  <c r="CP34" i="91"/>
  <c r="CG34" i="91"/>
  <c r="CS34" i="91"/>
  <c r="CI34" i="91"/>
  <c r="CR34" i="91"/>
  <c r="CH34" i="91"/>
  <c r="CQ34" i="91"/>
  <c r="CF34" i="91"/>
  <c r="CO34" i="91"/>
  <c r="CD34" i="91"/>
  <c r="CN34" i="91"/>
  <c r="CL34" i="91"/>
  <c r="CK34" i="91"/>
  <c r="CJ34" i="91"/>
  <c r="CC34" i="91"/>
  <c r="CT34" i="91"/>
  <c r="CB34" i="91"/>
  <c r="CA34" i="91"/>
  <c r="BB34" i="91"/>
  <c r="AT34" i="91"/>
  <c r="AL34" i="91"/>
  <c r="BA34" i="91"/>
  <c r="AS34" i="91"/>
  <c r="AK34" i="91"/>
  <c r="AY34" i="91"/>
  <c r="AQ34" i="91"/>
  <c r="AV34" i="91"/>
  <c r="AU34" i="91"/>
  <c r="AR34" i="91"/>
  <c r="AP34" i="91"/>
  <c r="BC34" i="91"/>
  <c r="AO34" i="91"/>
  <c r="AZ34" i="91"/>
  <c r="AN34" i="91"/>
  <c r="AX34" i="91"/>
  <c r="AM34" i="91"/>
  <c r="AW34" i="91"/>
  <c r="AJ34" i="91"/>
  <c r="Q27" i="25"/>
  <c r="AL27" i="23"/>
  <c r="Y26" i="25"/>
  <c r="AR26" i="23"/>
  <c r="CN34" i="87"/>
  <c r="CF34" i="87"/>
  <c r="CQ34" i="87"/>
  <c r="CH34" i="87"/>
  <c r="CP34" i="87"/>
  <c r="CG34" i="87"/>
  <c r="CO34" i="87"/>
  <c r="CE34" i="87"/>
  <c r="CM34" i="87"/>
  <c r="CC34" i="87"/>
  <c r="CS34" i="87"/>
  <c r="CJ34" i="87"/>
  <c r="CT34" i="87"/>
  <c r="CR34" i="87"/>
  <c r="CL34" i="87"/>
  <c r="CK34" i="87"/>
  <c r="CI34" i="87"/>
  <c r="CB34" i="87"/>
  <c r="CA34" i="87"/>
  <c r="AX34" i="87"/>
  <c r="AP34" i="87"/>
  <c r="AW34" i="87"/>
  <c r="AO34" i="87"/>
  <c r="AV34" i="87"/>
  <c r="AN34" i="87"/>
  <c r="BC34" i="87"/>
  <c r="AU34" i="87"/>
  <c r="AL34" i="87"/>
  <c r="BB34" i="87"/>
  <c r="AT34" i="87"/>
  <c r="AK34" i="87"/>
  <c r="AQ34" i="87"/>
  <c r="AJ34" i="87"/>
  <c r="BA34" i="87"/>
  <c r="AZ34" i="87"/>
  <c r="AY34" i="87"/>
  <c r="AS34" i="87"/>
  <c r="AR34" i="87"/>
  <c r="CD34" i="87"/>
  <c r="AM34" i="87"/>
  <c r="V27" i="23"/>
  <c r="AA27" i="24"/>
  <c r="CP34" i="90"/>
  <c r="CG34" i="90"/>
  <c r="CO34" i="90"/>
  <c r="CF34" i="90"/>
  <c r="CR34" i="90"/>
  <c r="CQ34" i="90"/>
  <c r="CC34" i="90"/>
  <c r="CN34" i="90"/>
  <c r="CB34" i="90"/>
  <c r="CM34" i="90"/>
  <c r="CA34" i="90"/>
  <c r="CL34" i="90"/>
  <c r="CT34" i="90"/>
  <c r="CK34" i="90"/>
  <c r="CJ34" i="90"/>
  <c r="CH34" i="90"/>
  <c r="AZ34" i="90"/>
  <c r="AQ34" i="90"/>
  <c r="AT34" i="90"/>
  <c r="BC34" i="90"/>
  <c r="AS34" i="90"/>
  <c r="BA34" i="90"/>
  <c r="AP34" i="90"/>
  <c r="AY34" i="90"/>
  <c r="AO34" i="90"/>
  <c r="AU34" i="90"/>
  <c r="AL34" i="90"/>
  <c r="AK34" i="90"/>
  <c r="AJ34" i="90"/>
  <c r="AX34" i="90"/>
  <c r="AW34" i="90"/>
  <c r="AV34" i="90"/>
  <c r="AN34" i="90"/>
  <c r="CI34" i="90"/>
  <c r="AM34" i="90"/>
  <c r="CS34" i="90"/>
  <c r="CD34" i="90"/>
  <c r="AR34" i="90"/>
  <c r="BB34" i="90"/>
  <c r="CT34" i="92"/>
  <c r="CL34" i="92"/>
  <c r="CS34" i="92"/>
  <c r="CK34" i="92"/>
  <c r="CA34" i="92"/>
  <c r="CN34" i="92"/>
  <c r="CM34" i="92"/>
  <c r="CJ34" i="92"/>
  <c r="CR34" i="92"/>
  <c r="CH34" i="92"/>
  <c r="CQ34" i="92"/>
  <c r="CF34" i="92"/>
  <c r="CP34" i="92"/>
  <c r="CO34" i="92"/>
  <c r="CI34" i="92"/>
  <c r="CE34" i="92"/>
  <c r="CD34" i="92"/>
  <c r="AW34" i="92"/>
  <c r="AN34" i="92"/>
  <c r="BB34" i="92"/>
  <c r="AS34" i="92"/>
  <c r="BA34" i="92"/>
  <c r="AR34" i="92"/>
  <c r="AZ34" i="92"/>
  <c r="AQ34" i="92"/>
  <c r="AY34" i="92"/>
  <c r="AO34" i="92"/>
  <c r="AX34" i="92"/>
  <c r="AM34" i="92"/>
  <c r="AJ34" i="92"/>
  <c r="BC34" i="92"/>
  <c r="AV34" i="92"/>
  <c r="AU34" i="92"/>
  <c r="AT34" i="92"/>
  <c r="AL34" i="92"/>
  <c r="CG34" i="92"/>
  <c r="AP34" i="92"/>
  <c r="V27" i="25"/>
  <c r="AP27" i="23"/>
  <c r="AN26" i="23"/>
  <c r="T26" i="25"/>
  <c r="CT33" i="88"/>
  <c r="CL33" i="88"/>
  <c r="CD33" i="88"/>
  <c r="CK33" i="88"/>
  <c r="CB33" i="88"/>
  <c r="CS33" i="88"/>
  <c r="CJ33" i="88"/>
  <c r="CA33" i="88"/>
  <c r="CR33" i="88"/>
  <c r="CI33" i="88"/>
  <c r="CG33" i="88"/>
  <c r="CF33" i="88"/>
  <c r="CQ33" i="88"/>
  <c r="CE33" i="88"/>
  <c r="CP33" i="88"/>
  <c r="CC33" i="88"/>
  <c r="CM33" i="88"/>
  <c r="CO33" i="88"/>
  <c r="CN33" i="88"/>
  <c r="CH33" i="88"/>
  <c r="AX33" i="88"/>
  <c r="AP33" i="88"/>
  <c r="BC33" i="88"/>
  <c r="AU33" i="88"/>
  <c r="AM33" i="88"/>
  <c r="BA33" i="88"/>
  <c r="AQ33" i="88"/>
  <c r="AZ33" i="88"/>
  <c r="AO33" i="88"/>
  <c r="AY33" i="88"/>
  <c r="AN33" i="88"/>
  <c r="AW33" i="88"/>
  <c r="AL33" i="88"/>
  <c r="AV33" i="88"/>
  <c r="AK33" i="88"/>
  <c r="BB33" i="88"/>
  <c r="AT33" i="88"/>
  <c r="AS33" i="88"/>
  <c r="AR33" i="88"/>
  <c r="AJ33" i="88"/>
  <c r="CP33" i="89"/>
  <c r="CH33" i="89"/>
  <c r="CM33" i="89"/>
  <c r="CD33" i="89"/>
  <c r="CL33" i="89"/>
  <c r="CC33" i="89"/>
  <c r="CT33" i="89"/>
  <c r="CK33" i="89"/>
  <c r="CB33" i="89"/>
  <c r="CS33" i="89"/>
  <c r="CJ33" i="89"/>
  <c r="CA33" i="89"/>
  <c r="CO33" i="89"/>
  <c r="CF33" i="89"/>
  <c r="CR33" i="89"/>
  <c r="CQ33" i="89"/>
  <c r="CG33" i="89"/>
  <c r="CN33" i="89"/>
  <c r="CI33" i="89"/>
  <c r="CE33" i="89"/>
  <c r="BB33" i="89"/>
  <c r="AT33" i="89"/>
  <c r="AL33" i="89"/>
  <c r="AZ33" i="89"/>
  <c r="AR33" i="89"/>
  <c r="AJ33" i="89"/>
  <c r="AY33" i="89"/>
  <c r="AQ33" i="89"/>
  <c r="AX33" i="89"/>
  <c r="AP33" i="89"/>
  <c r="AW33" i="89"/>
  <c r="AO33" i="89"/>
  <c r="AV33" i="89"/>
  <c r="AU33" i="89"/>
  <c r="AS33" i="89"/>
  <c r="AN33" i="89"/>
  <c r="AM33" i="89"/>
  <c r="AK33" i="89"/>
  <c r="BC33" i="89"/>
  <c r="BA33" i="89"/>
  <c r="G26" i="25"/>
  <c r="AD26" i="23"/>
  <c r="AF25" i="23"/>
  <c r="J25" i="25"/>
  <c r="K28" i="25"/>
  <c r="AG28" i="23"/>
  <c r="AH27" i="23"/>
  <c r="L27" i="25"/>
  <c r="O26" i="25"/>
  <c r="AJ26" i="23"/>
  <c r="Y27" i="23"/>
  <c r="A27" i="25"/>
  <c r="Z26" i="23"/>
  <c r="B26" i="25"/>
  <c r="E25" i="25"/>
  <c r="AB25" i="23"/>
  <c r="C12" i="82"/>
  <c r="B8" i="94" s="1"/>
  <c r="A8" i="94"/>
  <c r="D34" i="92"/>
  <c r="B35" i="92"/>
  <c r="A36" i="92"/>
  <c r="B35" i="91"/>
  <c r="A36" i="91"/>
  <c r="D34" i="91"/>
  <c r="A36" i="90"/>
  <c r="B35" i="90"/>
  <c r="D34" i="90"/>
  <c r="A35" i="89"/>
  <c r="B34" i="89"/>
  <c r="BO32" i="89"/>
  <c r="D33" i="89"/>
  <c r="A35" i="88"/>
  <c r="B34" i="88"/>
  <c r="D33" i="88"/>
  <c r="B35" i="87"/>
  <c r="A36" i="87"/>
  <c r="D34" i="87"/>
  <c r="B35" i="86"/>
  <c r="A36" i="86"/>
  <c r="D34" i="86"/>
  <c r="BO32" i="84"/>
  <c r="D33" i="84"/>
  <c r="L26" i="23" s="1"/>
  <c r="O26" i="24" s="1"/>
  <c r="A35" i="84"/>
  <c r="B34" i="84"/>
  <c r="BO32" i="83"/>
  <c r="D33" i="83"/>
  <c r="H26" i="23" s="1"/>
  <c r="J26" i="24" s="1"/>
  <c r="A35" i="83"/>
  <c r="B34" i="83"/>
  <c r="H8" i="50"/>
  <c r="H33" i="50" s="1"/>
  <c r="F33" i="50"/>
  <c r="H7" i="50"/>
  <c r="H26" i="50" s="1"/>
  <c r="F26" i="50"/>
  <c r="BF35" i="92" l="1"/>
  <c r="BG35" i="92"/>
  <c r="BH35" i="92"/>
  <c r="BI35" i="92"/>
  <c r="BJ35" i="92"/>
  <c r="BK35" i="92"/>
  <c r="BD35" i="92"/>
  <c r="BL35" i="92"/>
  <c r="CW35" i="92"/>
  <c r="BE35" i="92"/>
  <c r="CX35" i="92"/>
  <c r="CU35" i="92"/>
  <c r="DC35" i="92"/>
  <c r="BM35" i="92"/>
  <c r="CY35" i="92"/>
  <c r="CZ35" i="92"/>
  <c r="DA35" i="92"/>
  <c r="DB35" i="92"/>
  <c r="CV35" i="92"/>
  <c r="DD35" i="92"/>
  <c r="BN33" i="93"/>
  <c r="BM34" i="93"/>
  <c r="BE34" i="93"/>
  <c r="DC34" i="93"/>
  <c r="BL34" i="93"/>
  <c r="BD34" i="93"/>
  <c r="CV34" i="93"/>
  <c r="DD34" i="93"/>
  <c r="BK34" i="93"/>
  <c r="CW34" i="93"/>
  <c r="BJ34" i="93"/>
  <c r="CX34" i="93"/>
  <c r="BI34" i="93"/>
  <c r="CY34" i="93"/>
  <c r="BF34" i="93"/>
  <c r="BH34" i="93"/>
  <c r="CZ34" i="93"/>
  <c r="BG34" i="93"/>
  <c r="DA34" i="93"/>
  <c r="DB34" i="93"/>
  <c r="DE34" i="91"/>
  <c r="L34" i="91" s="1"/>
  <c r="DE33" i="89"/>
  <c r="L33" i="89" s="1"/>
  <c r="DE33" i="88"/>
  <c r="L33" i="88" s="1"/>
  <c r="X27" i="23"/>
  <c r="AD27" i="24" s="1"/>
  <c r="DE34" i="87"/>
  <c r="T27" i="23"/>
  <c r="Y27" i="24" s="1"/>
  <c r="DE34" i="86"/>
  <c r="P26" i="23"/>
  <c r="T26" i="24" s="1"/>
  <c r="CW34" i="84"/>
  <c r="DD34" i="84"/>
  <c r="CV34" i="84"/>
  <c r="DC34" i="84"/>
  <c r="CU34" i="84"/>
  <c r="DB34" i="84"/>
  <c r="DA34" i="84"/>
  <c r="CZ34" i="84"/>
  <c r="CY34" i="84"/>
  <c r="CX34" i="84"/>
  <c r="BL34" i="88"/>
  <c r="BD34" i="88"/>
  <c r="BK34" i="88"/>
  <c r="BJ34" i="88"/>
  <c r="BI34" i="88"/>
  <c r="BH34" i="88"/>
  <c r="BG34" i="88"/>
  <c r="BF34" i="88"/>
  <c r="BM34" i="88"/>
  <c r="BE34" i="88"/>
  <c r="BN33" i="88"/>
  <c r="K33" i="88" s="1"/>
  <c r="BI35" i="90"/>
  <c r="BL35" i="90"/>
  <c r="BH35" i="90"/>
  <c r="BG35" i="90"/>
  <c r="BD35" i="90"/>
  <c r="BF35" i="90"/>
  <c r="BM35" i="90"/>
  <c r="BE35" i="90"/>
  <c r="BK35" i="90"/>
  <c r="BJ35" i="90"/>
  <c r="BN34" i="90"/>
  <c r="K34" i="90" s="1"/>
  <c r="BL34" i="85"/>
  <c r="BD34" i="85"/>
  <c r="BK34" i="85"/>
  <c r="BJ34" i="85"/>
  <c r="BI34" i="85"/>
  <c r="BH34" i="85"/>
  <c r="BG34" i="85"/>
  <c r="BF34" i="85"/>
  <c r="BM34" i="85"/>
  <c r="BE34" i="85"/>
  <c r="BN33" i="85"/>
  <c r="K33" i="85" s="1"/>
  <c r="BN34" i="91"/>
  <c r="K34" i="91" s="1"/>
  <c r="BL35" i="91"/>
  <c r="BD35" i="91"/>
  <c r="BK35" i="91"/>
  <c r="BG35" i="91"/>
  <c r="BF35" i="91"/>
  <c r="BJ35" i="91"/>
  <c r="BH35" i="91"/>
  <c r="BI35" i="91"/>
  <c r="BE35" i="91"/>
  <c r="BM35" i="91"/>
  <c r="BG34" i="89"/>
  <c r="BF34" i="89"/>
  <c r="BM34" i="89"/>
  <c r="BE34" i="89"/>
  <c r="BL34" i="89"/>
  <c r="BD34" i="89"/>
  <c r="BK34" i="89"/>
  <c r="BJ34" i="89"/>
  <c r="BI34" i="89"/>
  <c r="BH34" i="89"/>
  <c r="BN33" i="89"/>
  <c r="K33" i="89" s="1"/>
  <c r="BN34" i="87"/>
  <c r="K34" i="87" s="1"/>
  <c r="BL35" i="87"/>
  <c r="BD35" i="87"/>
  <c r="BK35" i="87"/>
  <c r="BJ35" i="87"/>
  <c r="BI35" i="87"/>
  <c r="BH35" i="87"/>
  <c r="BG35" i="87"/>
  <c r="BF35" i="87"/>
  <c r="BM35" i="87"/>
  <c r="BE35" i="87"/>
  <c r="BL35" i="86"/>
  <c r="BD35" i="86"/>
  <c r="BK35" i="86"/>
  <c r="BJ35" i="86"/>
  <c r="BI35" i="86"/>
  <c r="BH35" i="86"/>
  <c r="BG35" i="86"/>
  <c r="BF35" i="86"/>
  <c r="BM35" i="86"/>
  <c r="BE35" i="86"/>
  <c r="BN34" i="86"/>
  <c r="K34" i="86" s="1"/>
  <c r="BM34" i="84"/>
  <c r="BE34" i="84"/>
  <c r="BL34" i="84"/>
  <c r="BD34" i="84"/>
  <c r="BK34" i="84"/>
  <c r="BF34" i="84"/>
  <c r="BJ34" i="84"/>
  <c r="BI34" i="84"/>
  <c r="BH34" i="84"/>
  <c r="BG34" i="84"/>
  <c r="BF34" i="83"/>
  <c r="BD34" i="83"/>
  <c r="BM34" i="83"/>
  <c r="BG34" i="83"/>
  <c r="BH34" i="83"/>
  <c r="BI34" i="83"/>
  <c r="BE34" i="83"/>
  <c r="BJ34" i="83"/>
  <c r="BK34" i="83"/>
  <c r="BL34" i="83"/>
  <c r="Z28" i="25"/>
  <c r="AS28" i="23"/>
  <c r="B35" i="93"/>
  <c r="A36" i="93"/>
  <c r="AD26" i="25"/>
  <c r="AV26" i="23"/>
  <c r="CA34" i="93"/>
  <c r="CS34" i="93"/>
  <c r="AW34" i="93"/>
  <c r="AX34" i="93"/>
  <c r="BA34" i="93"/>
  <c r="AS34" i="93"/>
  <c r="CQ34" i="93"/>
  <c r="CO34" i="93"/>
  <c r="AO34" i="93"/>
  <c r="AJ34" i="93"/>
  <c r="AL34" i="93"/>
  <c r="CI34" i="93"/>
  <c r="CC34" i="93"/>
  <c r="AV34" i="93"/>
  <c r="AT34" i="93"/>
  <c r="AU34" i="93"/>
  <c r="CP34" i="93"/>
  <c r="CN34" i="93"/>
  <c r="AN34" i="93"/>
  <c r="CH34" i="93"/>
  <c r="CB34" i="93"/>
  <c r="AZ34" i="93"/>
  <c r="BC34" i="93"/>
  <c r="CD34" i="93"/>
  <c r="CG34" i="93"/>
  <c r="CM34" i="93"/>
  <c r="AR34" i="93"/>
  <c r="AQ34" i="93"/>
  <c r="AT27" i="23"/>
  <c r="CR34" i="93"/>
  <c r="CT34" i="93"/>
  <c r="CL34" i="93"/>
  <c r="AY34" i="93"/>
  <c r="BB34" i="93"/>
  <c r="AA27" i="25"/>
  <c r="CJ34" i="93"/>
  <c r="CF34" i="93"/>
  <c r="CK34" i="93"/>
  <c r="AK34" i="93"/>
  <c r="AP34" i="93"/>
  <c r="D34" i="93"/>
  <c r="AM34" i="93"/>
  <c r="AO29" i="23"/>
  <c r="U29" i="25"/>
  <c r="AK29" i="23"/>
  <c r="P29" i="25"/>
  <c r="AC28" i="23"/>
  <c r="F28" i="25"/>
  <c r="U29" i="23"/>
  <c r="Z29" i="24"/>
  <c r="U29" i="24"/>
  <c r="Q29" i="23"/>
  <c r="AZ34" i="85"/>
  <c r="CK34" i="85"/>
  <c r="BB34" i="85"/>
  <c r="AW34" i="85"/>
  <c r="AM34" i="85"/>
  <c r="CQ34" i="85"/>
  <c r="AR34" i="85"/>
  <c r="CC34" i="85"/>
  <c r="AQ34" i="85"/>
  <c r="AN34" i="85"/>
  <c r="CH34" i="85"/>
  <c r="CB34" i="85"/>
  <c r="CM34" i="85"/>
  <c r="CR34" i="85"/>
  <c r="AY34" i="85"/>
  <c r="AK34" i="85"/>
  <c r="AL34" i="85"/>
  <c r="Q27" i="24"/>
  <c r="CO34" i="85"/>
  <c r="CE34" i="85"/>
  <c r="CJ34" i="85"/>
  <c r="AP34" i="85"/>
  <c r="AV34" i="85"/>
  <c r="N27" i="23"/>
  <c r="CT34" i="85"/>
  <c r="CG34" i="85"/>
  <c r="AU34" i="85"/>
  <c r="BA34" i="85"/>
  <c r="CL34" i="85"/>
  <c r="BC34" i="85"/>
  <c r="AX34" i="85"/>
  <c r="AT34" i="85"/>
  <c r="D34" i="85"/>
  <c r="CI34" i="85"/>
  <c r="CN34" i="85"/>
  <c r="CD34" i="85"/>
  <c r="AS34" i="85"/>
  <c r="AO34" i="85"/>
  <c r="CA34" i="85"/>
  <c r="CF34" i="85"/>
  <c r="CS34" i="85"/>
  <c r="AJ34" i="85"/>
  <c r="CP34" i="85"/>
  <c r="P28" i="24"/>
  <c r="M28" i="23"/>
  <c r="B35" i="85"/>
  <c r="A36" i="85"/>
  <c r="I28" i="23"/>
  <c r="K28" i="24"/>
  <c r="F28" i="24"/>
  <c r="E28" i="23"/>
  <c r="CO35" i="86"/>
  <c r="CG35" i="86"/>
  <c r="CN35" i="86"/>
  <c r="CF35" i="86"/>
  <c r="CM35" i="86"/>
  <c r="CC35" i="86"/>
  <c r="AZ35" i="86"/>
  <c r="AR35" i="86"/>
  <c r="AJ35" i="86"/>
  <c r="CL35" i="86"/>
  <c r="CB35" i="86"/>
  <c r="AY35" i="86"/>
  <c r="AQ35" i="86"/>
  <c r="CK35" i="86"/>
  <c r="CA35" i="86"/>
  <c r="AX35" i="86"/>
  <c r="AP35" i="86"/>
  <c r="CT35" i="86"/>
  <c r="CJ35" i="86"/>
  <c r="CS35" i="86"/>
  <c r="CI35" i="86"/>
  <c r="CR35" i="86"/>
  <c r="CH35" i="86"/>
  <c r="AS35" i="86"/>
  <c r="BC35" i="86"/>
  <c r="AO35" i="86"/>
  <c r="BB35" i="86"/>
  <c r="AN35" i="86"/>
  <c r="BA35" i="86"/>
  <c r="AM35" i="86"/>
  <c r="CQ35" i="86"/>
  <c r="AW35" i="86"/>
  <c r="AL35" i="86"/>
  <c r="CP35" i="86"/>
  <c r="AV35" i="86"/>
  <c r="AK35" i="86"/>
  <c r="AU35" i="86"/>
  <c r="AT35" i="86"/>
  <c r="CE35" i="86"/>
  <c r="CD35" i="86"/>
  <c r="R28" i="23"/>
  <c r="V28" i="24"/>
  <c r="CQ34" i="84"/>
  <c r="CI34" i="84"/>
  <c r="CP34" i="84"/>
  <c r="CH34" i="84"/>
  <c r="CO34" i="84"/>
  <c r="CG34" i="84"/>
  <c r="CN34" i="84"/>
  <c r="CF34" i="84"/>
  <c r="CM34" i="84"/>
  <c r="CT34" i="84"/>
  <c r="CL34" i="84"/>
  <c r="CD34" i="84"/>
  <c r="CS34" i="84"/>
  <c r="CK34" i="84"/>
  <c r="CB34" i="84"/>
  <c r="CJ34" i="84"/>
  <c r="AV34" i="84"/>
  <c r="AN34" i="84"/>
  <c r="CA34" i="84"/>
  <c r="BC34" i="84"/>
  <c r="AU34" i="84"/>
  <c r="AM34" i="84"/>
  <c r="AQ34" i="84"/>
  <c r="BB34" i="84"/>
  <c r="AT34" i="84"/>
  <c r="AK34" i="84"/>
  <c r="BA34" i="84"/>
  <c r="AS34" i="84"/>
  <c r="AJ34" i="84"/>
  <c r="AZ34" i="84"/>
  <c r="AR34" i="84"/>
  <c r="AY34" i="84"/>
  <c r="AX34" i="84"/>
  <c r="AW34" i="84"/>
  <c r="AP34" i="84"/>
  <c r="CR34" i="84"/>
  <c r="AO34" i="84"/>
  <c r="AL34" i="84"/>
  <c r="L27" i="24"/>
  <c r="J27" i="23"/>
  <c r="CT34" i="83"/>
  <c r="CK34" i="83"/>
  <c r="AX34" i="83"/>
  <c r="AP34" i="83"/>
  <c r="CS34" i="83"/>
  <c r="CJ34" i="83"/>
  <c r="CB34" i="83"/>
  <c r="CR34" i="83"/>
  <c r="CI34" i="83"/>
  <c r="CQ34" i="83"/>
  <c r="CH34" i="83"/>
  <c r="AU34" i="83"/>
  <c r="AM34" i="83"/>
  <c r="CO34" i="83"/>
  <c r="CG34" i="83"/>
  <c r="BC34" i="83"/>
  <c r="AT34" i="83"/>
  <c r="AL34" i="83"/>
  <c r="CM34" i="83"/>
  <c r="AQ34" i="83"/>
  <c r="CL34" i="83"/>
  <c r="BB34" i="83"/>
  <c r="AO34" i="83"/>
  <c r="CF34" i="83"/>
  <c r="BA34" i="83"/>
  <c r="AN34" i="83"/>
  <c r="CE34" i="83"/>
  <c r="AZ34" i="83"/>
  <c r="AK34" i="83"/>
  <c r="CD34" i="83"/>
  <c r="AW34" i="83"/>
  <c r="AV34" i="83"/>
  <c r="AS34" i="83"/>
  <c r="CN34" i="83"/>
  <c r="AR34" i="83"/>
  <c r="CP34" i="83"/>
  <c r="AY34" i="83"/>
  <c r="F27" i="23"/>
  <c r="G27" i="24"/>
  <c r="AJ34" i="83"/>
  <c r="CA34" i="83"/>
  <c r="CT35" i="92"/>
  <c r="CL35" i="92"/>
  <c r="CB35" i="92"/>
  <c r="CK35" i="92"/>
  <c r="CS35" i="92"/>
  <c r="CJ35" i="92"/>
  <c r="CR35" i="92"/>
  <c r="CF35" i="92"/>
  <c r="CQ35" i="92"/>
  <c r="CE35" i="92"/>
  <c r="CP35" i="92"/>
  <c r="CD35" i="92"/>
  <c r="CN35" i="92"/>
  <c r="CM35" i="92"/>
  <c r="CA35" i="92"/>
  <c r="CO35" i="92"/>
  <c r="CI35" i="92"/>
  <c r="CG35" i="92"/>
  <c r="BC35" i="92"/>
  <c r="AU35" i="92"/>
  <c r="AK35" i="92"/>
  <c r="BB35" i="92"/>
  <c r="AS35" i="92"/>
  <c r="BA35" i="92"/>
  <c r="AR35" i="92"/>
  <c r="AZ35" i="92"/>
  <c r="AP35" i="92"/>
  <c r="AY35" i="92"/>
  <c r="AO35" i="92"/>
  <c r="AX35" i="92"/>
  <c r="AN35" i="92"/>
  <c r="AT35" i="92"/>
  <c r="AM35" i="92"/>
  <c r="AJ35" i="92"/>
  <c r="AW35" i="92"/>
  <c r="AV35" i="92"/>
  <c r="AL35" i="92"/>
  <c r="CH35" i="92"/>
  <c r="AQ35" i="92"/>
  <c r="AP28" i="23"/>
  <c r="V28" i="25"/>
  <c r="CP34" i="88"/>
  <c r="CH34" i="88"/>
  <c r="CS34" i="88"/>
  <c r="CJ34" i="88"/>
  <c r="CA34" i="88"/>
  <c r="CR34" i="88"/>
  <c r="CI34" i="88"/>
  <c r="CQ34" i="88"/>
  <c r="CG34" i="88"/>
  <c r="CO34" i="88"/>
  <c r="CC34" i="88"/>
  <c r="CN34" i="88"/>
  <c r="CM34" i="88"/>
  <c r="CL34" i="88"/>
  <c r="CE34" i="88"/>
  <c r="CT34" i="88"/>
  <c r="CK34" i="88"/>
  <c r="CF34" i="88"/>
  <c r="CD34" i="88"/>
  <c r="BB34" i="88"/>
  <c r="AT34" i="88"/>
  <c r="AL34" i="88"/>
  <c r="AY34" i="88"/>
  <c r="AQ34" i="88"/>
  <c r="BC34" i="88"/>
  <c r="AR34" i="88"/>
  <c r="BA34" i="88"/>
  <c r="AP34" i="88"/>
  <c r="AZ34" i="88"/>
  <c r="AO34" i="88"/>
  <c r="AX34" i="88"/>
  <c r="AN34" i="88"/>
  <c r="AW34" i="88"/>
  <c r="AM34" i="88"/>
  <c r="AJ34" i="88"/>
  <c r="AV34" i="88"/>
  <c r="AU34" i="88"/>
  <c r="AS34" i="88"/>
  <c r="CN35" i="90"/>
  <c r="CF35" i="90"/>
  <c r="CM35" i="90"/>
  <c r="CD35" i="90"/>
  <c r="CT35" i="90"/>
  <c r="CJ35" i="90"/>
  <c r="CS35" i="90"/>
  <c r="CI35" i="90"/>
  <c r="CR35" i="90"/>
  <c r="CH35" i="90"/>
  <c r="CQ35" i="90"/>
  <c r="CG35" i="90"/>
  <c r="CP35" i="90"/>
  <c r="CC35" i="90"/>
  <c r="CB35" i="90"/>
  <c r="CA35" i="90"/>
  <c r="CO35" i="90"/>
  <c r="CL35" i="90"/>
  <c r="CK35" i="90"/>
  <c r="AX35" i="90"/>
  <c r="AP35" i="90"/>
  <c r="BC35" i="90"/>
  <c r="AT35" i="90"/>
  <c r="AJ35" i="90"/>
  <c r="BB35" i="90"/>
  <c r="AS35" i="90"/>
  <c r="BA35" i="90"/>
  <c r="AR35" i="90"/>
  <c r="AZ35" i="90"/>
  <c r="AQ35" i="90"/>
  <c r="AU35" i="90"/>
  <c r="AM35" i="90"/>
  <c r="AL35" i="90"/>
  <c r="AK35" i="90"/>
  <c r="AY35" i="90"/>
  <c r="AW35" i="90"/>
  <c r="AV35" i="90"/>
  <c r="AO35" i="90"/>
  <c r="AN35" i="90"/>
  <c r="Y27" i="25"/>
  <c r="AR27" i="23"/>
  <c r="J26" i="25"/>
  <c r="AF26" i="23"/>
  <c r="AN27" i="23"/>
  <c r="T27" i="25"/>
  <c r="CQ35" i="91"/>
  <c r="CI35" i="91"/>
  <c r="CA35" i="91"/>
  <c r="CN35" i="91"/>
  <c r="CE35" i="91"/>
  <c r="CT35" i="91"/>
  <c r="CJ35" i="91"/>
  <c r="CS35" i="91"/>
  <c r="CH35" i="91"/>
  <c r="CR35" i="91"/>
  <c r="CG35" i="91"/>
  <c r="CP35" i="91"/>
  <c r="CF35" i="91"/>
  <c r="CO35" i="91"/>
  <c r="CM35" i="91"/>
  <c r="CL35" i="91"/>
  <c r="CK35" i="91"/>
  <c r="CD35" i="91"/>
  <c r="CC35" i="91"/>
  <c r="CB35" i="91"/>
  <c r="AX35" i="91"/>
  <c r="AP35" i="91"/>
  <c r="AW35" i="91"/>
  <c r="AO35" i="91"/>
  <c r="BC35" i="91"/>
  <c r="AU35" i="91"/>
  <c r="AM35" i="91"/>
  <c r="BA35" i="91"/>
  <c r="AN35" i="91"/>
  <c r="AZ35" i="91"/>
  <c r="AL35" i="91"/>
  <c r="AY35" i="91"/>
  <c r="AK35" i="91"/>
  <c r="AV35" i="91"/>
  <c r="AJ35" i="91"/>
  <c r="AT35" i="91"/>
  <c r="AS35" i="91"/>
  <c r="AR35" i="91"/>
  <c r="BB35" i="91"/>
  <c r="AQ35" i="91"/>
  <c r="AL28" i="23"/>
  <c r="Q28" i="25"/>
  <c r="CS35" i="87"/>
  <c r="CK35" i="87"/>
  <c r="CB35" i="87"/>
  <c r="CP35" i="87"/>
  <c r="CG35" i="87"/>
  <c r="CO35" i="87"/>
  <c r="CF35" i="87"/>
  <c r="CN35" i="87"/>
  <c r="CD35" i="87"/>
  <c r="CM35" i="87"/>
  <c r="CC35" i="87"/>
  <c r="CR35" i="87"/>
  <c r="CI35" i="87"/>
  <c r="CA35" i="87"/>
  <c r="CT35" i="87"/>
  <c r="CQ35" i="87"/>
  <c r="CL35" i="87"/>
  <c r="CJ35" i="87"/>
  <c r="CH35" i="87"/>
  <c r="BC35" i="87"/>
  <c r="AU35" i="87"/>
  <c r="AL35" i="87"/>
  <c r="BB35" i="87"/>
  <c r="AT35" i="87"/>
  <c r="AK35" i="87"/>
  <c r="BA35" i="87"/>
  <c r="AS35" i="87"/>
  <c r="AJ35" i="87"/>
  <c r="AZ35" i="87"/>
  <c r="AR35" i="87"/>
  <c r="AY35" i="87"/>
  <c r="AQ35" i="87"/>
  <c r="AP35" i="87"/>
  <c r="AO35" i="87"/>
  <c r="AM35" i="87"/>
  <c r="AX35" i="87"/>
  <c r="AV35" i="87"/>
  <c r="AW35" i="87"/>
  <c r="AN35" i="87"/>
  <c r="V28" i="23"/>
  <c r="AA28" i="24"/>
  <c r="CM34" i="89"/>
  <c r="CE34" i="89"/>
  <c r="CL34" i="89"/>
  <c r="CC34" i="89"/>
  <c r="CT34" i="89"/>
  <c r="CK34" i="89"/>
  <c r="CS34" i="89"/>
  <c r="CJ34" i="89"/>
  <c r="CR34" i="89"/>
  <c r="CI34" i="89"/>
  <c r="CQ34" i="89"/>
  <c r="CH34" i="89"/>
  <c r="CO34" i="89"/>
  <c r="CF34" i="89"/>
  <c r="CN34" i="89"/>
  <c r="CD34" i="89"/>
  <c r="CP34" i="89"/>
  <c r="CG34" i="89"/>
  <c r="AY34" i="89"/>
  <c r="AQ34" i="89"/>
  <c r="AW34" i="89"/>
  <c r="AO34" i="89"/>
  <c r="AV34" i="89"/>
  <c r="AN34" i="89"/>
  <c r="BC34" i="89"/>
  <c r="AU34" i="89"/>
  <c r="AM34" i="89"/>
  <c r="BB34" i="89"/>
  <c r="AT34" i="89"/>
  <c r="AL34" i="89"/>
  <c r="AZ34" i="89"/>
  <c r="AX34" i="89"/>
  <c r="AS34" i="89"/>
  <c r="AR34" i="89"/>
  <c r="AP34" i="89"/>
  <c r="BA34" i="89"/>
  <c r="G27" i="25"/>
  <c r="AD27" i="23"/>
  <c r="AJ34" i="89"/>
  <c r="CA34" i="89"/>
  <c r="L28" i="25"/>
  <c r="AH28" i="23"/>
  <c r="K29" i="25"/>
  <c r="AG29" i="23"/>
  <c r="O27" i="25"/>
  <c r="AJ27" i="23"/>
  <c r="B27" i="25"/>
  <c r="Z27" i="23"/>
  <c r="Y28" i="23"/>
  <c r="A28" i="25"/>
  <c r="E26" i="25"/>
  <c r="AB26" i="23"/>
  <c r="B13" i="82"/>
  <c r="A37" i="92"/>
  <c r="B36" i="92"/>
  <c r="D35" i="92"/>
  <c r="B36" i="91"/>
  <c r="A37" i="91"/>
  <c r="D35" i="91"/>
  <c r="BO34" i="91"/>
  <c r="D35" i="90"/>
  <c r="B36" i="90"/>
  <c r="A37" i="90"/>
  <c r="BO33" i="89"/>
  <c r="D34" i="89"/>
  <c r="B35" i="89"/>
  <c r="A36" i="89"/>
  <c r="D34" i="88"/>
  <c r="BO33" i="88"/>
  <c r="B35" i="88"/>
  <c r="A36" i="88"/>
  <c r="B36" i="87"/>
  <c r="A37" i="87"/>
  <c r="D35" i="87"/>
  <c r="B36" i="86"/>
  <c r="A37" i="86"/>
  <c r="D35" i="86"/>
  <c r="BO34" i="86"/>
  <c r="D34" i="84"/>
  <c r="L27" i="23" s="1"/>
  <c r="O27" i="24" s="1"/>
  <c r="A36" i="84"/>
  <c r="B35" i="84"/>
  <c r="D34" i="83"/>
  <c r="H27" i="23" s="1"/>
  <c r="J27" i="24" s="1"/>
  <c r="A36" i="83"/>
  <c r="B35" i="83"/>
  <c r="F35" i="50"/>
  <c r="F34" i="50"/>
  <c r="H9" i="50"/>
  <c r="H34" i="50" s="1"/>
  <c r="BD36" i="92" l="1"/>
  <c r="BL36" i="92"/>
  <c r="BE36" i="92"/>
  <c r="BM36" i="92"/>
  <c r="BF36" i="92"/>
  <c r="BG36" i="92"/>
  <c r="BH36" i="92"/>
  <c r="BI36" i="92"/>
  <c r="BJ36" i="92"/>
  <c r="CU36" i="92"/>
  <c r="DC36" i="92"/>
  <c r="CV36" i="92"/>
  <c r="DD36" i="92"/>
  <c r="DA36" i="92"/>
  <c r="CW36" i="92"/>
  <c r="BK36" i="92"/>
  <c r="CX36" i="92"/>
  <c r="CY36" i="92"/>
  <c r="CZ36" i="92"/>
  <c r="DB36" i="92"/>
  <c r="BN34" i="93"/>
  <c r="BK35" i="93"/>
  <c r="DA35" i="93"/>
  <c r="BJ35" i="93"/>
  <c r="DB35" i="93"/>
  <c r="BI35" i="93"/>
  <c r="DC35" i="93"/>
  <c r="BH35" i="93"/>
  <c r="CV35" i="93"/>
  <c r="DD35" i="93"/>
  <c r="BG35" i="93"/>
  <c r="CW35" i="93"/>
  <c r="BL35" i="93"/>
  <c r="BF35" i="93"/>
  <c r="CX35" i="93"/>
  <c r="BD35" i="93"/>
  <c r="BM35" i="93"/>
  <c r="BE35" i="93"/>
  <c r="CY35" i="93"/>
  <c r="CZ35" i="93"/>
  <c r="DE35" i="91"/>
  <c r="L35" i="91" s="1"/>
  <c r="X28" i="23"/>
  <c r="AD28" i="24" s="1"/>
  <c r="T28" i="23"/>
  <c r="Y28" i="24" s="1"/>
  <c r="DE35" i="86"/>
  <c r="P27" i="23"/>
  <c r="T27" i="24" s="1"/>
  <c r="DE34" i="85"/>
  <c r="L34" i="85" s="1"/>
  <c r="DB35" i="84"/>
  <c r="DA35" i="84"/>
  <c r="CZ35" i="84"/>
  <c r="CY35" i="84"/>
  <c r="CX35" i="84"/>
  <c r="CW35" i="84"/>
  <c r="DD35" i="84"/>
  <c r="CV35" i="84"/>
  <c r="CU35" i="84"/>
  <c r="DC35" i="84"/>
  <c r="BN35" i="91"/>
  <c r="K35" i="91" s="1"/>
  <c r="BN34" i="83"/>
  <c r="K34" i="83" s="1"/>
  <c r="BN34" i="84"/>
  <c r="BN34" i="85"/>
  <c r="K34" i="85" s="1"/>
  <c r="BI35" i="88"/>
  <c r="BH35" i="88"/>
  <c r="BG35" i="88"/>
  <c r="BF35" i="88"/>
  <c r="BM35" i="88"/>
  <c r="BE35" i="88"/>
  <c r="BL35" i="88"/>
  <c r="BD35" i="88"/>
  <c r="BK35" i="88"/>
  <c r="BJ35" i="88"/>
  <c r="BN35" i="92"/>
  <c r="K35" i="92" s="1"/>
  <c r="BF36" i="90"/>
  <c r="BM36" i="90"/>
  <c r="BE36" i="90"/>
  <c r="BL36" i="90"/>
  <c r="BD36" i="90"/>
  <c r="BI36" i="90"/>
  <c r="BK36" i="90"/>
  <c r="BJ36" i="90"/>
  <c r="BH36" i="90"/>
  <c r="BG36" i="90"/>
  <c r="BN35" i="90"/>
  <c r="K35" i="90" s="1"/>
  <c r="BI35" i="85"/>
  <c r="BH35" i="85"/>
  <c r="BG35" i="85"/>
  <c r="BF35" i="85"/>
  <c r="BM35" i="85"/>
  <c r="BE35" i="85"/>
  <c r="BL35" i="85"/>
  <c r="BD35" i="85"/>
  <c r="BK35" i="85"/>
  <c r="BJ35" i="85"/>
  <c r="BI36" i="91"/>
  <c r="BH36" i="91"/>
  <c r="BM36" i="91"/>
  <c r="BL36" i="91"/>
  <c r="BK36" i="91"/>
  <c r="BG36" i="91"/>
  <c r="BE36" i="91"/>
  <c r="BF36" i="91"/>
  <c r="BD36" i="91"/>
  <c r="BJ36" i="91"/>
  <c r="BL35" i="89"/>
  <c r="BD35" i="89"/>
  <c r="BK35" i="89"/>
  <c r="BJ35" i="89"/>
  <c r="BI35" i="89"/>
  <c r="BH35" i="89"/>
  <c r="BG35" i="89"/>
  <c r="BF35" i="89"/>
  <c r="BM35" i="89"/>
  <c r="BE35" i="89"/>
  <c r="BI36" i="87"/>
  <c r="BH36" i="87"/>
  <c r="BG36" i="87"/>
  <c r="BF36" i="87"/>
  <c r="BM36" i="87"/>
  <c r="BE36" i="87"/>
  <c r="BL36" i="87"/>
  <c r="BD36" i="87"/>
  <c r="BK36" i="87"/>
  <c r="BJ36" i="87"/>
  <c r="BN35" i="87"/>
  <c r="K35" i="87" s="1"/>
  <c r="BI36" i="86"/>
  <c r="BH36" i="86"/>
  <c r="BG36" i="86"/>
  <c r="BF36" i="86"/>
  <c r="BM36" i="86"/>
  <c r="BE36" i="86"/>
  <c r="BL36" i="86"/>
  <c r="BD36" i="86"/>
  <c r="BK36" i="86"/>
  <c r="BJ36" i="86"/>
  <c r="BN35" i="86"/>
  <c r="K35" i="86" s="1"/>
  <c r="BK35" i="84"/>
  <c r="BJ35" i="84"/>
  <c r="BI35" i="84"/>
  <c r="BL35" i="84"/>
  <c r="BD35" i="84"/>
  <c r="BH35" i="84"/>
  <c r="BG35" i="84"/>
  <c r="BF35" i="84"/>
  <c r="BM35" i="84"/>
  <c r="BE35" i="84"/>
  <c r="BD35" i="83"/>
  <c r="BL35" i="83"/>
  <c r="BE35" i="83"/>
  <c r="BM35" i="83"/>
  <c r="BJ35" i="83"/>
  <c r="BF35" i="83"/>
  <c r="BK35" i="83"/>
  <c r="BG35" i="83"/>
  <c r="BH35" i="83"/>
  <c r="BI35" i="83"/>
  <c r="AD27" i="25"/>
  <c r="AV27" i="23"/>
  <c r="Z29" i="25"/>
  <c r="AS29" i="23"/>
  <c r="B36" i="93"/>
  <c r="A37" i="93"/>
  <c r="CN35" i="93"/>
  <c r="CJ35" i="93"/>
  <c r="CS35" i="93"/>
  <c r="AW35" i="93"/>
  <c r="AX35" i="93"/>
  <c r="CF35" i="93"/>
  <c r="CT35" i="93"/>
  <c r="BC35" i="93"/>
  <c r="AO35" i="93"/>
  <c r="AV35" i="93"/>
  <c r="CM35" i="93"/>
  <c r="CI35" i="93"/>
  <c r="BB35" i="93"/>
  <c r="AR35" i="93"/>
  <c r="AU35" i="93"/>
  <c r="CD35" i="93"/>
  <c r="CR35" i="93"/>
  <c r="AT35" i="93"/>
  <c r="AQ35" i="93"/>
  <c r="AP35" i="93"/>
  <c r="D35" i="93"/>
  <c r="CP35" i="93"/>
  <c r="CQ35" i="93"/>
  <c r="AK35" i="93"/>
  <c r="AZ35" i="93"/>
  <c r="AN35" i="93"/>
  <c r="CA35" i="93"/>
  <c r="CH35" i="93"/>
  <c r="BA35" i="93"/>
  <c r="AM35" i="93"/>
  <c r="AA28" i="25"/>
  <c r="CO35" i="93"/>
  <c r="CL35" i="93"/>
  <c r="CC35" i="93"/>
  <c r="AS35" i="93"/>
  <c r="AY35" i="93"/>
  <c r="AT28" i="23"/>
  <c r="CG35" i="93"/>
  <c r="CK35" i="93"/>
  <c r="CB35" i="93"/>
  <c r="AJ35" i="93"/>
  <c r="AL35" i="93"/>
  <c r="AO30" i="23"/>
  <c r="U30" i="25"/>
  <c r="P30" i="25"/>
  <c r="AK30" i="23"/>
  <c r="F29" i="25"/>
  <c r="AC29" i="23"/>
  <c r="U30" i="23"/>
  <c r="Z30" i="24"/>
  <c r="Q30" i="23"/>
  <c r="U30" i="24"/>
  <c r="P29" i="24"/>
  <c r="M29" i="23"/>
  <c r="A37" i="85"/>
  <c r="B36" i="85"/>
  <c r="AO35" i="85"/>
  <c r="CP35" i="85"/>
  <c r="AS35" i="85"/>
  <c r="AP35" i="85"/>
  <c r="AU35" i="85"/>
  <c r="CR35" i="85"/>
  <c r="CH35" i="85"/>
  <c r="CE35" i="85"/>
  <c r="AY35" i="85"/>
  <c r="AT35" i="85"/>
  <c r="CJ35" i="85"/>
  <c r="CO35" i="85"/>
  <c r="BB35" i="85"/>
  <c r="AM35" i="85"/>
  <c r="Q28" i="24"/>
  <c r="AV35" i="85"/>
  <c r="CG35" i="85"/>
  <c r="AR35" i="85"/>
  <c r="AJ35" i="85"/>
  <c r="N28" i="23"/>
  <c r="D35" i="85"/>
  <c r="CS35" i="85"/>
  <c r="AN35" i="85"/>
  <c r="CN35" i="85"/>
  <c r="CD35" i="85"/>
  <c r="AL35" i="85"/>
  <c r="CK35" i="85"/>
  <c r="CQ35" i="85"/>
  <c r="CF35" i="85"/>
  <c r="BA35" i="85"/>
  <c r="CT35" i="85"/>
  <c r="CC35" i="85"/>
  <c r="CI35" i="85"/>
  <c r="CL35" i="85"/>
  <c r="AQ35" i="85"/>
  <c r="CM35" i="85"/>
  <c r="AW35" i="85"/>
  <c r="CA35" i="85"/>
  <c r="BC35" i="85"/>
  <c r="AZ35" i="85"/>
  <c r="AX35" i="85"/>
  <c r="BO34" i="85"/>
  <c r="K29" i="24"/>
  <c r="I29" i="23"/>
  <c r="E29" i="23"/>
  <c r="F29" i="24"/>
  <c r="CT36" i="86"/>
  <c r="CL36" i="86"/>
  <c r="CD36" i="86"/>
  <c r="AZ36" i="86"/>
  <c r="CS36" i="86"/>
  <c r="CK36" i="86"/>
  <c r="CB36" i="86"/>
  <c r="CP36" i="86"/>
  <c r="CF36" i="86"/>
  <c r="AW36" i="86"/>
  <c r="AO36" i="86"/>
  <c r="CO36" i="86"/>
  <c r="AV36" i="86"/>
  <c r="AN36" i="86"/>
  <c r="CN36" i="86"/>
  <c r="CA36" i="86"/>
  <c r="AU36" i="86"/>
  <c r="AM36" i="86"/>
  <c r="CM36" i="86"/>
  <c r="CJ36" i="86"/>
  <c r="CI36" i="86"/>
  <c r="CR36" i="86"/>
  <c r="AY36" i="86"/>
  <c r="AJ36" i="86"/>
  <c r="CQ36" i="86"/>
  <c r="AX36" i="86"/>
  <c r="CH36" i="86"/>
  <c r="AT36" i="86"/>
  <c r="CG36" i="86"/>
  <c r="AS36" i="86"/>
  <c r="AR36" i="86"/>
  <c r="BC36" i="86"/>
  <c r="AQ36" i="86"/>
  <c r="BA36" i="86"/>
  <c r="AP36" i="86"/>
  <c r="AK36" i="86"/>
  <c r="BB36" i="86"/>
  <c r="AL36" i="86"/>
  <c r="V29" i="24"/>
  <c r="R29" i="23"/>
  <c r="CN35" i="84"/>
  <c r="CF35" i="84"/>
  <c r="CM35" i="84"/>
  <c r="CE35" i="84"/>
  <c r="CT35" i="84"/>
  <c r="CL35" i="84"/>
  <c r="CC35" i="84"/>
  <c r="CS35" i="84"/>
  <c r="CK35" i="84"/>
  <c r="CB35" i="84"/>
  <c r="CR35" i="84"/>
  <c r="CJ35" i="84"/>
  <c r="CA35" i="84"/>
  <c r="CQ35" i="84"/>
  <c r="CI35" i="84"/>
  <c r="CP35" i="84"/>
  <c r="CH35" i="84"/>
  <c r="BA35" i="84"/>
  <c r="AS35" i="84"/>
  <c r="AJ35" i="84"/>
  <c r="CO35" i="84"/>
  <c r="AV35" i="84"/>
  <c r="AZ35" i="84"/>
  <c r="AR35" i="84"/>
  <c r="AY35" i="84"/>
  <c r="AQ35" i="84"/>
  <c r="AX35" i="84"/>
  <c r="AP35" i="84"/>
  <c r="AN35" i="84"/>
  <c r="AW35" i="84"/>
  <c r="AO35" i="84"/>
  <c r="AT35" i="84"/>
  <c r="AL35" i="84"/>
  <c r="BC35" i="84"/>
  <c r="CG35" i="84"/>
  <c r="BB35" i="84"/>
  <c r="AK35" i="84"/>
  <c r="AU35" i="84"/>
  <c r="CD35" i="84"/>
  <c r="AM35" i="84"/>
  <c r="L28" i="24"/>
  <c r="J28" i="23"/>
  <c r="CR35" i="83"/>
  <c r="CI35" i="83"/>
  <c r="AV35" i="83"/>
  <c r="AN35" i="83"/>
  <c r="CP35" i="83"/>
  <c r="CH35" i="83"/>
  <c r="CO35" i="83"/>
  <c r="CG35" i="83"/>
  <c r="CN35" i="83"/>
  <c r="CF35" i="83"/>
  <c r="BB35" i="83"/>
  <c r="AS35" i="83"/>
  <c r="AJ35" i="83"/>
  <c r="CM35" i="83"/>
  <c r="CE35" i="83"/>
  <c r="BA35" i="83"/>
  <c r="AR35" i="83"/>
  <c r="CS35" i="83"/>
  <c r="AX35" i="83"/>
  <c r="AL35" i="83"/>
  <c r="CL35" i="83"/>
  <c r="AW35" i="83"/>
  <c r="CK35" i="83"/>
  <c r="AU35" i="83"/>
  <c r="CJ35" i="83"/>
  <c r="AT35" i="83"/>
  <c r="CD35" i="83"/>
  <c r="AQ35" i="83"/>
  <c r="CC35" i="83"/>
  <c r="AP35" i="83"/>
  <c r="CA35" i="83"/>
  <c r="BC35" i="83"/>
  <c r="AO35" i="83"/>
  <c r="CT35" i="83"/>
  <c r="AY35" i="83"/>
  <c r="AM35" i="83"/>
  <c r="AZ35" i="83"/>
  <c r="CQ35" i="83"/>
  <c r="F28" i="23"/>
  <c r="G28" i="24"/>
  <c r="T28" i="25"/>
  <c r="AN28" i="23"/>
  <c r="CO36" i="91"/>
  <c r="CG36" i="91"/>
  <c r="CN36" i="91"/>
  <c r="CD36" i="91"/>
  <c r="CL36" i="91"/>
  <c r="CK36" i="91"/>
  <c r="CT36" i="91"/>
  <c r="CJ36" i="91"/>
  <c r="CS36" i="91"/>
  <c r="CI36" i="91"/>
  <c r="CR36" i="91"/>
  <c r="CQ36" i="91"/>
  <c r="CP36" i="91"/>
  <c r="CM36" i="91"/>
  <c r="CH36" i="91"/>
  <c r="CE36" i="91"/>
  <c r="CC36" i="91"/>
  <c r="AV36" i="91"/>
  <c r="AM36" i="91"/>
  <c r="BC36" i="91"/>
  <c r="AU36" i="91"/>
  <c r="AL36" i="91"/>
  <c r="BA36" i="91"/>
  <c r="AS36" i="91"/>
  <c r="AW36" i="91"/>
  <c r="AT36" i="91"/>
  <c r="AR36" i="91"/>
  <c r="AQ36" i="91"/>
  <c r="BB36" i="91"/>
  <c r="AP36" i="91"/>
  <c r="AZ36" i="91"/>
  <c r="AN36" i="91"/>
  <c r="AY36" i="91"/>
  <c r="AX36" i="91"/>
  <c r="CF36" i="91"/>
  <c r="AO36" i="91"/>
  <c r="Q29" i="25"/>
  <c r="AL29" i="23"/>
  <c r="AJ36" i="91"/>
  <c r="CA36" i="91"/>
  <c r="AR28" i="23"/>
  <c r="Y28" i="25"/>
  <c r="CR36" i="92"/>
  <c r="CJ36" i="92"/>
  <c r="CL36" i="92"/>
  <c r="CA36" i="92"/>
  <c r="CT36" i="92"/>
  <c r="CK36" i="92"/>
  <c r="CN36" i="92"/>
  <c r="CM36" i="92"/>
  <c r="CH36" i="92"/>
  <c r="CS36" i="92"/>
  <c r="CF36" i="92"/>
  <c r="CQ36" i="92"/>
  <c r="CP36" i="92"/>
  <c r="CO36" i="92"/>
  <c r="CG36" i="92"/>
  <c r="CC36" i="92"/>
  <c r="CB36" i="92"/>
  <c r="BA36" i="92"/>
  <c r="AS36" i="92"/>
  <c r="BC36" i="92"/>
  <c r="AT36" i="92"/>
  <c r="BB36" i="92"/>
  <c r="AQ36" i="92"/>
  <c r="AZ36" i="92"/>
  <c r="AP36" i="92"/>
  <c r="AY36" i="92"/>
  <c r="AO36" i="92"/>
  <c r="AX36" i="92"/>
  <c r="AN36" i="92"/>
  <c r="AW36" i="92"/>
  <c r="AV36" i="92"/>
  <c r="AU36" i="92"/>
  <c r="AL36" i="92"/>
  <c r="AK36" i="92"/>
  <c r="AJ36" i="92"/>
  <c r="AM36" i="92"/>
  <c r="CD36" i="92"/>
  <c r="AR36" i="92"/>
  <c r="CI36" i="92"/>
  <c r="AP29" i="23"/>
  <c r="V29" i="25"/>
  <c r="CR36" i="90"/>
  <c r="CJ36" i="90"/>
  <c r="CB36" i="90"/>
  <c r="CQ36" i="90"/>
  <c r="CI36" i="90"/>
  <c r="CA36" i="90"/>
  <c r="CL36" i="90"/>
  <c r="CK36" i="90"/>
  <c r="CT36" i="90"/>
  <c r="CH36" i="90"/>
  <c r="CS36" i="90"/>
  <c r="CG36" i="90"/>
  <c r="CP36" i="90"/>
  <c r="CF36" i="90"/>
  <c r="CN36" i="90"/>
  <c r="CM36" i="90"/>
  <c r="CE36" i="90"/>
  <c r="CD36" i="90"/>
  <c r="CC36" i="90"/>
  <c r="CO36" i="90"/>
  <c r="BB36" i="90"/>
  <c r="AT36" i="90"/>
  <c r="AL36" i="90"/>
  <c r="BA36" i="90"/>
  <c r="AR36" i="90"/>
  <c r="AZ36" i="90"/>
  <c r="AQ36" i="90"/>
  <c r="AY36" i="90"/>
  <c r="AP36" i="90"/>
  <c r="AX36" i="90"/>
  <c r="AO36" i="90"/>
  <c r="AS36" i="90"/>
  <c r="AM36" i="90"/>
  <c r="AK36" i="90"/>
  <c r="BC36" i="90"/>
  <c r="AJ36" i="90"/>
  <c r="AW36" i="90"/>
  <c r="AV36" i="90"/>
  <c r="AU36" i="90"/>
  <c r="AN36" i="90"/>
  <c r="CO36" i="87"/>
  <c r="CG36" i="87"/>
  <c r="CN36" i="87"/>
  <c r="CE36" i="87"/>
  <c r="CM36" i="87"/>
  <c r="CD36" i="87"/>
  <c r="CL36" i="87"/>
  <c r="CC36" i="87"/>
  <c r="CT36" i="87"/>
  <c r="CK36" i="87"/>
  <c r="CB36" i="87"/>
  <c r="CQ36" i="87"/>
  <c r="CH36" i="87"/>
  <c r="CI36" i="87"/>
  <c r="CF36" i="87"/>
  <c r="CA36" i="87"/>
  <c r="CS36" i="87"/>
  <c r="CR36" i="87"/>
  <c r="CP36" i="87"/>
  <c r="CJ36" i="87"/>
  <c r="AY36" i="87"/>
  <c r="AQ36" i="87"/>
  <c r="AX36" i="87"/>
  <c r="AP36" i="87"/>
  <c r="AW36" i="87"/>
  <c r="AO36" i="87"/>
  <c r="AV36" i="87"/>
  <c r="AN36" i="87"/>
  <c r="BC36" i="87"/>
  <c r="AU36" i="87"/>
  <c r="AM36" i="87"/>
  <c r="AS36" i="87"/>
  <c r="AR36" i="87"/>
  <c r="AL36" i="87"/>
  <c r="AK36" i="87"/>
  <c r="BB36" i="87"/>
  <c r="AJ36" i="87"/>
  <c r="BA36" i="87"/>
  <c r="AZ36" i="87"/>
  <c r="AT36" i="87"/>
  <c r="V29" i="23"/>
  <c r="AA29" i="24"/>
  <c r="CR35" i="89"/>
  <c r="CJ35" i="89"/>
  <c r="CA35" i="89"/>
  <c r="CL35" i="89"/>
  <c r="CT35" i="89"/>
  <c r="CK35" i="89"/>
  <c r="CS35" i="89"/>
  <c r="CI35" i="89"/>
  <c r="CQ35" i="89"/>
  <c r="CH35" i="89"/>
  <c r="CP35" i="89"/>
  <c r="CG35" i="89"/>
  <c r="CN35" i="89"/>
  <c r="CE35" i="89"/>
  <c r="CM35" i="89"/>
  <c r="CD35" i="89"/>
  <c r="CO35" i="89"/>
  <c r="CF35" i="89"/>
  <c r="AV35" i="89"/>
  <c r="AN35" i="89"/>
  <c r="BB35" i="89"/>
  <c r="AT35" i="89"/>
  <c r="AL35" i="89"/>
  <c r="BA35" i="89"/>
  <c r="AS35" i="89"/>
  <c r="AJ35" i="89"/>
  <c r="AZ35" i="89"/>
  <c r="AR35" i="89"/>
  <c r="AY35" i="89"/>
  <c r="AQ35" i="89"/>
  <c r="BC35" i="89"/>
  <c r="AX35" i="89"/>
  <c r="AW35" i="89"/>
  <c r="AU35" i="89"/>
  <c r="AP35" i="89"/>
  <c r="AO35" i="89"/>
  <c r="AM35" i="89"/>
  <c r="AD28" i="23"/>
  <c r="G28" i="25"/>
  <c r="CM35" i="88"/>
  <c r="CE35" i="88"/>
  <c r="CR35" i="88"/>
  <c r="CI35" i="88"/>
  <c r="CQ35" i="88"/>
  <c r="CH35" i="88"/>
  <c r="CP35" i="88"/>
  <c r="CG35" i="88"/>
  <c r="CL35" i="88"/>
  <c r="CK35" i="88"/>
  <c r="CJ35" i="88"/>
  <c r="CF35" i="88"/>
  <c r="CO35" i="88"/>
  <c r="CB35" i="88"/>
  <c r="CT35" i="88"/>
  <c r="CS35" i="88"/>
  <c r="CN35" i="88"/>
  <c r="CD35" i="88"/>
  <c r="AY35" i="88"/>
  <c r="AQ35" i="88"/>
  <c r="AV35" i="88"/>
  <c r="AN35" i="88"/>
  <c r="AT35" i="88"/>
  <c r="BC35" i="88"/>
  <c r="AS35" i="88"/>
  <c r="BB35" i="88"/>
  <c r="AR35" i="88"/>
  <c r="BA35" i="88"/>
  <c r="AP35" i="88"/>
  <c r="AZ35" i="88"/>
  <c r="AO35" i="88"/>
  <c r="AU35" i="88"/>
  <c r="AM35" i="88"/>
  <c r="AL35" i="88"/>
  <c r="AK35" i="88"/>
  <c r="AX35" i="88"/>
  <c r="AW35" i="88"/>
  <c r="CA35" i="88"/>
  <c r="AJ35" i="88"/>
  <c r="J27" i="25"/>
  <c r="AF27" i="23"/>
  <c r="K30" i="25"/>
  <c r="AG30" i="23"/>
  <c r="AH29" i="23"/>
  <c r="L29" i="25"/>
  <c r="O28" i="25"/>
  <c r="AJ28" i="23"/>
  <c r="Z28" i="23"/>
  <c r="B28" i="25"/>
  <c r="E27" i="25"/>
  <c r="AB27" i="23"/>
  <c r="Y29" i="23"/>
  <c r="A29" i="25"/>
  <c r="C13" i="82"/>
  <c r="B14" i="82" s="1"/>
  <c r="A9" i="94"/>
  <c r="D36" i="92"/>
  <c r="B37" i="92"/>
  <c r="A38" i="92"/>
  <c r="B37" i="91"/>
  <c r="A38" i="91"/>
  <c r="BO35" i="91"/>
  <c r="D36" i="91"/>
  <c r="B37" i="90"/>
  <c r="A38" i="90"/>
  <c r="D36" i="90"/>
  <c r="B36" i="89"/>
  <c r="A37" i="89"/>
  <c r="D35" i="89"/>
  <c r="B36" i="88"/>
  <c r="A37" i="88"/>
  <c r="D35" i="88"/>
  <c r="B37" i="87"/>
  <c r="A38" i="87"/>
  <c r="D36" i="87"/>
  <c r="B37" i="86"/>
  <c r="A38" i="86"/>
  <c r="D36" i="86"/>
  <c r="D35" i="84"/>
  <c r="L28" i="23" s="1"/>
  <c r="O28" i="24" s="1"/>
  <c r="A37" i="84"/>
  <c r="B36" i="84"/>
  <c r="H10" i="50"/>
  <c r="H35" i="50" s="1"/>
  <c r="BO34" i="83"/>
  <c r="D35" i="83"/>
  <c r="H28" i="23" s="1"/>
  <c r="J28" i="24" s="1"/>
  <c r="A37" i="83"/>
  <c r="B36" i="83"/>
  <c r="F42" i="50"/>
  <c r="H11" i="50"/>
  <c r="H42" i="50" s="1"/>
  <c r="BJ37" i="92" l="1"/>
  <c r="BK37" i="92"/>
  <c r="BD37" i="92"/>
  <c r="BL37" i="92"/>
  <c r="BE37" i="92"/>
  <c r="BM37" i="92"/>
  <c r="BF37" i="92"/>
  <c r="BG37" i="92"/>
  <c r="BH37" i="92"/>
  <c r="DA37" i="92"/>
  <c r="DB37" i="92"/>
  <c r="CY37" i="92"/>
  <c r="CU37" i="92"/>
  <c r="DC37" i="92"/>
  <c r="CV37" i="92"/>
  <c r="DD37" i="92"/>
  <c r="BI37" i="92"/>
  <c r="CW37" i="92"/>
  <c r="CX37" i="92"/>
  <c r="CZ37" i="92"/>
  <c r="BN35" i="93"/>
  <c r="BI36" i="93"/>
  <c r="CY36" i="93"/>
  <c r="BH36" i="93"/>
  <c r="CZ36" i="93"/>
  <c r="BG36" i="93"/>
  <c r="DA36" i="93"/>
  <c r="BF36" i="93"/>
  <c r="DB36" i="93"/>
  <c r="BM36" i="93"/>
  <c r="BE36" i="93"/>
  <c r="DC36" i="93"/>
  <c r="BJ36" i="93"/>
  <c r="BL36" i="93"/>
  <c r="BD36" i="93"/>
  <c r="CV36" i="93"/>
  <c r="DD36" i="93"/>
  <c r="BK36" i="93"/>
  <c r="CW36" i="93"/>
  <c r="CX36" i="93"/>
  <c r="X29" i="23"/>
  <c r="AD29" i="24" s="1"/>
  <c r="DE36" i="87"/>
  <c r="T29" i="23"/>
  <c r="Y29" i="24" s="1"/>
  <c r="P28" i="23"/>
  <c r="T28" i="24" s="1"/>
  <c r="CY36" i="84"/>
  <c r="CX36" i="84"/>
  <c r="CW36" i="84"/>
  <c r="DD36" i="84"/>
  <c r="CV36" i="84"/>
  <c r="DC36" i="84"/>
  <c r="CU36" i="84"/>
  <c r="DB36" i="84"/>
  <c r="DA36" i="84"/>
  <c r="CZ36" i="84"/>
  <c r="DE35" i="84"/>
  <c r="L35" i="84" s="1"/>
  <c r="BN35" i="88"/>
  <c r="K35" i="88" s="1"/>
  <c r="BN36" i="90"/>
  <c r="K36" i="90" s="1"/>
  <c r="BN35" i="84"/>
  <c r="BF36" i="88"/>
  <c r="BM36" i="88"/>
  <c r="BE36" i="88"/>
  <c r="BL36" i="88"/>
  <c r="BD36" i="88"/>
  <c r="BK36" i="88"/>
  <c r="BJ36" i="88"/>
  <c r="BI36" i="88"/>
  <c r="BH36" i="88"/>
  <c r="BG36" i="88"/>
  <c r="BN36" i="92"/>
  <c r="K36" i="92" s="1"/>
  <c r="BK37" i="90"/>
  <c r="BJ37" i="90"/>
  <c r="BI37" i="90"/>
  <c r="BF37" i="90"/>
  <c r="BH37" i="90"/>
  <c r="BG37" i="90"/>
  <c r="BM37" i="90"/>
  <c r="BE37" i="90"/>
  <c r="BL37" i="90"/>
  <c r="BD37" i="90"/>
  <c r="BF36" i="85"/>
  <c r="BM36" i="85"/>
  <c r="BE36" i="85"/>
  <c r="BL36" i="85"/>
  <c r="BD36" i="85"/>
  <c r="BK36" i="85"/>
  <c r="BJ36" i="85"/>
  <c r="BI36" i="85"/>
  <c r="BH36" i="85"/>
  <c r="BG36" i="85"/>
  <c r="BF37" i="91"/>
  <c r="BM37" i="91"/>
  <c r="BE37" i="91"/>
  <c r="BI37" i="91"/>
  <c r="BL37" i="91"/>
  <c r="BD37" i="91"/>
  <c r="BJ37" i="91"/>
  <c r="BK37" i="91"/>
  <c r="BH37" i="91"/>
  <c r="BG37" i="91"/>
  <c r="BI36" i="89"/>
  <c r="BH36" i="89"/>
  <c r="BG36" i="89"/>
  <c r="BF36" i="89"/>
  <c r="BM36" i="89"/>
  <c r="BE36" i="89"/>
  <c r="BL36" i="89"/>
  <c r="BD36" i="89"/>
  <c r="BK36" i="89"/>
  <c r="BJ36" i="89"/>
  <c r="BN36" i="87"/>
  <c r="K36" i="87" s="1"/>
  <c r="BF37" i="87"/>
  <c r="BM37" i="87"/>
  <c r="BE37" i="87"/>
  <c r="BL37" i="87"/>
  <c r="BD37" i="87"/>
  <c r="BK37" i="87"/>
  <c r="BJ37" i="87"/>
  <c r="BI37" i="87"/>
  <c r="BH37" i="87"/>
  <c r="BG37" i="87"/>
  <c r="BN36" i="86"/>
  <c r="K36" i="86" s="1"/>
  <c r="BF37" i="86"/>
  <c r="BM37" i="86"/>
  <c r="BE37" i="86"/>
  <c r="BL37" i="86"/>
  <c r="BD37" i="86"/>
  <c r="BK37" i="86"/>
  <c r="BJ37" i="86"/>
  <c r="BI37" i="86"/>
  <c r="BH37" i="86"/>
  <c r="BG37" i="86"/>
  <c r="BI36" i="84"/>
  <c r="BH36" i="84"/>
  <c r="BG36" i="84"/>
  <c r="BJ36" i="84"/>
  <c r="BF36" i="84"/>
  <c r="BM36" i="84"/>
  <c r="BE36" i="84"/>
  <c r="BL36" i="84"/>
  <c r="BD36" i="84"/>
  <c r="BK36" i="84"/>
  <c r="BJ36" i="83"/>
  <c r="BK36" i="83"/>
  <c r="BI36" i="83"/>
  <c r="BD36" i="83"/>
  <c r="BL36" i="83"/>
  <c r="BH36" i="83"/>
  <c r="BE36" i="83"/>
  <c r="BM36" i="83"/>
  <c r="BF36" i="83"/>
  <c r="BG36" i="83"/>
  <c r="AS30" i="23"/>
  <c r="Z30" i="25"/>
  <c r="B37" i="93"/>
  <c r="A38" i="93"/>
  <c r="CC36" i="93"/>
  <c r="CT36" i="93"/>
  <c r="CL36" i="93"/>
  <c r="BA36" i="93"/>
  <c r="AU36" i="93"/>
  <c r="AT29" i="23"/>
  <c r="CR36" i="93"/>
  <c r="CF36" i="93"/>
  <c r="CH36" i="93"/>
  <c r="AS36" i="93"/>
  <c r="AT36" i="93"/>
  <c r="CJ36" i="93"/>
  <c r="CP36" i="93"/>
  <c r="AY36" i="93"/>
  <c r="AK36" i="93"/>
  <c r="AR36" i="93"/>
  <c r="CB36" i="93"/>
  <c r="CE36" i="93"/>
  <c r="AQ36" i="93"/>
  <c r="BC36" i="93"/>
  <c r="AN36" i="93"/>
  <c r="D36" i="93"/>
  <c r="AA29" i="25"/>
  <c r="CQ36" i="93"/>
  <c r="CO36" i="93"/>
  <c r="AX36" i="93"/>
  <c r="AM36" i="93"/>
  <c r="AZ36" i="93"/>
  <c r="AW36" i="93"/>
  <c r="CI36" i="93"/>
  <c r="CD36" i="93"/>
  <c r="AP36" i="93"/>
  <c r="BB36" i="93"/>
  <c r="AJ36" i="93"/>
  <c r="CN36" i="93"/>
  <c r="CS36" i="93"/>
  <c r="CA36" i="93"/>
  <c r="AL36" i="93"/>
  <c r="CK36" i="93"/>
  <c r="CG36" i="93"/>
  <c r="CM36" i="93"/>
  <c r="AO36" i="93"/>
  <c r="AV36" i="93"/>
  <c r="AD28" i="25"/>
  <c r="AV28" i="23"/>
  <c r="U31" i="25"/>
  <c r="AO31" i="23"/>
  <c r="AK31" i="23"/>
  <c r="P31" i="25"/>
  <c r="F30" i="25"/>
  <c r="AC30" i="23"/>
  <c r="Z31" i="24"/>
  <c r="U31" i="23"/>
  <c r="U31" i="24"/>
  <c r="Q31" i="23"/>
  <c r="AT36" i="85"/>
  <c r="CF36" i="85"/>
  <c r="AV36" i="85"/>
  <c r="CI36" i="85"/>
  <c r="AX36" i="85"/>
  <c r="AL36" i="85"/>
  <c r="CM36" i="85"/>
  <c r="CR36" i="85"/>
  <c r="AZ36" i="85"/>
  <c r="AY36" i="85"/>
  <c r="D36" i="85"/>
  <c r="CO36" i="85"/>
  <c r="CE36" i="85"/>
  <c r="AU36" i="85"/>
  <c r="AP36" i="85"/>
  <c r="N29" i="23"/>
  <c r="CG36" i="85"/>
  <c r="CT36" i="85"/>
  <c r="CQ36" i="85"/>
  <c r="AO36" i="85"/>
  <c r="Q29" i="24"/>
  <c r="BA36" i="85"/>
  <c r="CL36" i="85"/>
  <c r="AR36" i="85"/>
  <c r="CB36" i="85"/>
  <c r="AJ36" i="85"/>
  <c r="CP36" i="85"/>
  <c r="AS36" i="85"/>
  <c r="CD36" i="85"/>
  <c r="CJ36" i="85"/>
  <c r="AN36" i="85"/>
  <c r="CA36" i="85"/>
  <c r="CH36" i="85"/>
  <c r="AK36" i="85"/>
  <c r="CS36" i="85"/>
  <c r="BC36" i="85"/>
  <c r="AM36" i="85"/>
  <c r="BB36" i="85"/>
  <c r="CN36" i="85"/>
  <c r="CK36" i="85"/>
  <c r="AQ36" i="85"/>
  <c r="AW36" i="85"/>
  <c r="P30" i="24"/>
  <c r="M30" i="23"/>
  <c r="B37" i="85"/>
  <c r="A38" i="85"/>
  <c r="I30" i="23"/>
  <c r="K30" i="24"/>
  <c r="E30" i="23"/>
  <c r="F30" i="24"/>
  <c r="CQ37" i="86"/>
  <c r="CI37" i="86"/>
  <c r="AW37" i="86"/>
  <c r="AO37" i="86"/>
  <c r="CP37" i="86"/>
  <c r="CH37" i="86"/>
  <c r="CS37" i="86"/>
  <c r="CG37" i="86"/>
  <c r="AV37" i="86"/>
  <c r="AL37" i="86"/>
  <c r="CR37" i="86"/>
  <c r="CF37" i="86"/>
  <c r="AU37" i="86"/>
  <c r="AK37" i="86"/>
  <c r="CO37" i="86"/>
  <c r="CE37" i="86"/>
  <c r="BC37" i="86"/>
  <c r="AT37" i="86"/>
  <c r="AJ37" i="86"/>
  <c r="CN37" i="86"/>
  <c r="CC37" i="86"/>
  <c r="CM37" i="86"/>
  <c r="CB37" i="86"/>
  <c r="CL37" i="86"/>
  <c r="CA37" i="86"/>
  <c r="AS37" i="86"/>
  <c r="AR37" i="86"/>
  <c r="AQ37" i="86"/>
  <c r="BB37" i="86"/>
  <c r="AP37" i="86"/>
  <c r="BA37" i="86"/>
  <c r="AN37" i="86"/>
  <c r="CT37" i="86"/>
  <c r="AZ37" i="86"/>
  <c r="CJ37" i="86"/>
  <c r="AY37" i="86"/>
  <c r="AX37" i="86"/>
  <c r="CK37" i="86"/>
  <c r="CD37" i="86"/>
  <c r="AM37" i="86"/>
  <c r="R30" i="23"/>
  <c r="V30" i="24"/>
  <c r="CS36" i="84"/>
  <c r="CK36" i="84"/>
  <c r="CB36" i="84"/>
  <c r="BB36" i="84"/>
  <c r="AT36" i="84"/>
  <c r="CR36" i="84"/>
  <c r="CJ36" i="84"/>
  <c r="CA36" i="84"/>
  <c r="CQ36" i="84"/>
  <c r="CI36" i="84"/>
  <c r="CP36" i="84"/>
  <c r="CH36" i="84"/>
  <c r="CO36" i="84"/>
  <c r="CG36" i="84"/>
  <c r="CN36" i="84"/>
  <c r="CF36" i="84"/>
  <c r="CM36" i="84"/>
  <c r="CD36" i="84"/>
  <c r="AY36" i="84"/>
  <c r="AP36" i="84"/>
  <c r="AJ36" i="84"/>
  <c r="AX36" i="84"/>
  <c r="AO36" i="84"/>
  <c r="CT36" i="84"/>
  <c r="AW36" i="84"/>
  <c r="AM36" i="84"/>
  <c r="AS36" i="84"/>
  <c r="CL36" i="84"/>
  <c r="AV36" i="84"/>
  <c r="AL36" i="84"/>
  <c r="BC36" i="84"/>
  <c r="CC36" i="84"/>
  <c r="AU36" i="84"/>
  <c r="AK36" i="84"/>
  <c r="AR36" i="84"/>
  <c r="AZ36" i="84"/>
  <c r="AQ36" i="84"/>
  <c r="BA36" i="84"/>
  <c r="AN36" i="84"/>
  <c r="L29" i="24"/>
  <c r="J29" i="23"/>
  <c r="CO36" i="83"/>
  <c r="CG36" i="83"/>
  <c r="BC36" i="83"/>
  <c r="AT36" i="83"/>
  <c r="AK36" i="83"/>
  <c r="CN36" i="83"/>
  <c r="CF36" i="83"/>
  <c r="CM36" i="83"/>
  <c r="CL36" i="83"/>
  <c r="CD36" i="83"/>
  <c r="AY36" i="83"/>
  <c r="AQ36" i="83"/>
  <c r="CT36" i="83"/>
  <c r="CK36" i="83"/>
  <c r="CB36" i="83"/>
  <c r="AX36" i="83"/>
  <c r="AP36" i="83"/>
  <c r="CS36" i="83"/>
  <c r="AS36" i="83"/>
  <c r="CQ36" i="83"/>
  <c r="AR36" i="83"/>
  <c r="CP36" i="83"/>
  <c r="AO36" i="83"/>
  <c r="CJ36" i="83"/>
  <c r="BB36" i="83"/>
  <c r="AN36" i="83"/>
  <c r="CI36" i="83"/>
  <c r="AZ36" i="83"/>
  <c r="AM36" i="83"/>
  <c r="CH36" i="83"/>
  <c r="AW36" i="83"/>
  <c r="AJ36" i="83"/>
  <c r="CA36" i="83"/>
  <c r="AV36" i="83"/>
  <c r="AU36" i="83"/>
  <c r="BA36" i="83"/>
  <c r="CR36" i="83"/>
  <c r="AL36" i="83"/>
  <c r="F29" i="23"/>
  <c r="G29" i="24"/>
  <c r="CO37" i="92"/>
  <c r="CG37" i="92"/>
  <c r="CT37" i="92"/>
  <c r="CK37" i="92"/>
  <c r="CA37" i="92"/>
  <c r="CS37" i="92"/>
  <c r="CJ37" i="92"/>
  <c r="CR37" i="92"/>
  <c r="CF37" i="92"/>
  <c r="CQ37" i="92"/>
  <c r="CD37" i="92"/>
  <c r="CP37" i="92"/>
  <c r="CC37" i="92"/>
  <c r="CN37" i="92"/>
  <c r="CM37" i="92"/>
  <c r="CL37" i="92"/>
  <c r="CI37" i="92"/>
  <c r="CH37" i="92"/>
  <c r="CB37" i="92"/>
  <c r="AX37" i="92"/>
  <c r="AP37" i="92"/>
  <c r="BB37" i="92"/>
  <c r="AS37" i="92"/>
  <c r="BA37" i="92"/>
  <c r="AR37" i="92"/>
  <c r="AZ37" i="92"/>
  <c r="AQ37" i="92"/>
  <c r="AY37" i="92"/>
  <c r="AO37" i="92"/>
  <c r="AW37" i="92"/>
  <c r="AM37" i="92"/>
  <c r="BC37" i="92"/>
  <c r="AV37" i="92"/>
  <c r="AU37" i="92"/>
  <c r="AT37" i="92"/>
  <c r="AL37" i="92"/>
  <c r="AK37" i="92"/>
  <c r="AJ37" i="92"/>
  <c r="AN37" i="92"/>
  <c r="AP30" i="23"/>
  <c r="V30" i="25"/>
  <c r="CN37" i="90"/>
  <c r="CF37" i="90"/>
  <c r="CM37" i="90"/>
  <c r="CE37" i="90"/>
  <c r="CL37" i="90"/>
  <c r="CB37" i="90"/>
  <c r="CK37" i="90"/>
  <c r="CA37" i="90"/>
  <c r="CT37" i="90"/>
  <c r="CJ37" i="90"/>
  <c r="CS37" i="90"/>
  <c r="CI37" i="90"/>
  <c r="CR37" i="90"/>
  <c r="CH37" i="90"/>
  <c r="CQ37" i="90"/>
  <c r="CP37" i="90"/>
  <c r="CO37" i="90"/>
  <c r="CG37" i="90"/>
  <c r="CD37" i="90"/>
  <c r="CC37" i="90"/>
  <c r="AX37" i="90"/>
  <c r="AP37" i="90"/>
  <c r="AZ37" i="90"/>
  <c r="AQ37" i="90"/>
  <c r="AY37" i="90"/>
  <c r="AO37" i="90"/>
  <c r="AW37" i="90"/>
  <c r="AN37" i="90"/>
  <c r="AV37" i="90"/>
  <c r="AM37" i="90"/>
  <c r="AU37" i="90"/>
  <c r="AL37" i="90"/>
  <c r="BC37" i="90"/>
  <c r="AT37" i="90"/>
  <c r="AK37" i="90"/>
  <c r="BA37" i="90"/>
  <c r="AR37" i="90"/>
  <c r="AJ37" i="90"/>
  <c r="BB37" i="90"/>
  <c r="AS37" i="90"/>
  <c r="Y29" i="25"/>
  <c r="AR29" i="23"/>
  <c r="CR36" i="88"/>
  <c r="CJ36" i="88"/>
  <c r="CA36" i="88"/>
  <c r="CQ36" i="88"/>
  <c r="CH36" i="88"/>
  <c r="CP36" i="88"/>
  <c r="CG36" i="88"/>
  <c r="CO36" i="88"/>
  <c r="CF36" i="88"/>
  <c r="CI36" i="88"/>
  <c r="CE36" i="88"/>
  <c r="CT36" i="88"/>
  <c r="CD36" i="88"/>
  <c r="CS36" i="88"/>
  <c r="CC36" i="88"/>
  <c r="CL36" i="88"/>
  <c r="CN36" i="88"/>
  <c r="CM36" i="88"/>
  <c r="CK36" i="88"/>
  <c r="AV36" i="88"/>
  <c r="AN36" i="88"/>
  <c r="BA36" i="88"/>
  <c r="AS36" i="88"/>
  <c r="AJ36" i="88"/>
  <c r="AW36" i="88"/>
  <c r="AL36" i="88"/>
  <c r="AU36" i="88"/>
  <c r="AT36" i="88"/>
  <c r="BC36" i="88"/>
  <c r="AR36" i="88"/>
  <c r="BB36" i="88"/>
  <c r="AQ36" i="88"/>
  <c r="AZ36" i="88"/>
  <c r="AY36" i="88"/>
  <c r="AX36" i="88"/>
  <c r="AP36" i="88"/>
  <c r="AO36" i="88"/>
  <c r="AM36" i="88"/>
  <c r="AN29" i="23"/>
  <c r="T29" i="25"/>
  <c r="AF28" i="23"/>
  <c r="J28" i="25"/>
  <c r="CS37" i="87"/>
  <c r="CK37" i="87"/>
  <c r="CC37" i="87"/>
  <c r="CM37" i="87"/>
  <c r="CD37" i="87"/>
  <c r="CL37" i="87"/>
  <c r="CT37" i="87"/>
  <c r="CJ37" i="87"/>
  <c r="CA37" i="87"/>
  <c r="CR37" i="87"/>
  <c r="CI37" i="87"/>
  <c r="CO37" i="87"/>
  <c r="CF37" i="87"/>
  <c r="CN37" i="87"/>
  <c r="CH37" i="87"/>
  <c r="CG37" i="87"/>
  <c r="CE37" i="87"/>
  <c r="CQ37" i="87"/>
  <c r="CP37" i="87"/>
  <c r="BC37" i="87"/>
  <c r="AU37" i="87"/>
  <c r="AM37" i="87"/>
  <c r="BB37" i="87"/>
  <c r="AT37" i="87"/>
  <c r="AL37" i="87"/>
  <c r="BA37" i="87"/>
  <c r="AS37" i="87"/>
  <c r="AZ37" i="87"/>
  <c r="AR37" i="87"/>
  <c r="AJ37" i="87"/>
  <c r="AY37" i="87"/>
  <c r="AQ37" i="87"/>
  <c r="AV37" i="87"/>
  <c r="AP37" i="87"/>
  <c r="AO37" i="87"/>
  <c r="AN37" i="87"/>
  <c r="AX37" i="87"/>
  <c r="AW37" i="87"/>
  <c r="V30" i="23"/>
  <c r="AA30" i="24"/>
  <c r="CO36" i="89"/>
  <c r="CG36" i="89"/>
  <c r="CT36" i="89"/>
  <c r="CK36" i="89"/>
  <c r="CA36" i="89"/>
  <c r="CS36" i="89"/>
  <c r="CJ36" i="89"/>
  <c r="CR36" i="89"/>
  <c r="CI36" i="89"/>
  <c r="CQ36" i="89"/>
  <c r="CH36" i="89"/>
  <c r="CP36" i="89"/>
  <c r="CF36" i="89"/>
  <c r="CM36" i="89"/>
  <c r="CD36" i="89"/>
  <c r="CL36" i="89"/>
  <c r="CB36" i="89"/>
  <c r="CN36" i="89"/>
  <c r="CE36" i="89"/>
  <c r="BA36" i="89"/>
  <c r="AS36" i="89"/>
  <c r="AJ36" i="89"/>
  <c r="AY36" i="89"/>
  <c r="AQ36" i="89"/>
  <c r="AX36" i="89"/>
  <c r="AP36" i="89"/>
  <c r="AW36" i="89"/>
  <c r="AO36" i="89"/>
  <c r="AV36" i="89"/>
  <c r="AN36" i="89"/>
  <c r="BC36" i="89"/>
  <c r="BB36" i="89"/>
  <c r="AZ36" i="89"/>
  <c r="AU36" i="89"/>
  <c r="AT36" i="89"/>
  <c r="AK36" i="89"/>
  <c r="AR36" i="89"/>
  <c r="AM36" i="89"/>
  <c r="AL36" i="89"/>
  <c r="G29" i="25"/>
  <c r="AD29" i="23"/>
  <c r="CM37" i="91"/>
  <c r="CD37" i="91"/>
  <c r="CO37" i="91"/>
  <c r="CE37" i="91"/>
  <c r="CP37" i="91"/>
  <c r="CN37" i="91"/>
  <c r="CA37" i="91"/>
  <c r="CL37" i="91"/>
  <c r="CK37" i="91"/>
  <c r="CT37" i="91"/>
  <c r="CS37" i="91"/>
  <c r="CR37" i="91"/>
  <c r="CQ37" i="91"/>
  <c r="CJ37" i="91"/>
  <c r="CI37" i="91"/>
  <c r="CH37" i="91"/>
  <c r="CF37" i="91"/>
  <c r="BB37" i="91"/>
  <c r="AT37" i="91"/>
  <c r="AJ37" i="91"/>
  <c r="BA37" i="91"/>
  <c r="AS37" i="91"/>
  <c r="AY37" i="91"/>
  <c r="AQ37" i="91"/>
  <c r="AO37" i="91"/>
  <c r="BC37" i="91"/>
  <c r="AN37" i="91"/>
  <c r="AZ37" i="91"/>
  <c r="AM37" i="91"/>
  <c r="AX37" i="91"/>
  <c r="AL37" i="91"/>
  <c r="AW37" i="91"/>
  <c r="AV37" i="91"/>
  <c r="AU37" i="91"/>
  <c r="AR37" i="91"/>
  <c r="AP37" i="91"/>
  <c r="CG37" i="91"/>
  <c r="AL30" i="23"/>
  <c r="Q30" i="25"/>
  <c r="B9" i="94"/>
  <c r="A10" i="94"/>
  <c r="C14" i="82"/>
  <c r="B10" i="94" s="1"/>
  <c r="O29" i="25"/>
  <c r="AJ29" i="23"/>
  <c r="K31" i="25"/>
  <c r="AG31" i="23"/>
  <c r="L30" i="25"/>
  <c r="AH30" i="23"/>
  <c r="Y30" i="23"/>
  <c r="A30" i="25"/>
  <c r="B29" i="25"/>
  <c r="Z29" i="23"/>
  <c r="AB28" i="23"/>
  <c r="E28" i="25"/>
  <c r="A39" i="92"/>
  <c r="B38" i="92"/>
  <c r="D37" i="92"/>
  <c r="B38" i="91"/>
  <c r="A39" i="91"/>
  <c r="D37" i="91"/>
  <c r="BO36" i="90"/>
  <c r="B38" i="90"/>
  <c r="A39" i="90"/>
  <c r="DE36" i="90"/>
  <c r="L36" i="90" s="1"/>
  <c r="D37" i="90"/>
  <c r="B37" i="89"/>
  <c r="A38" i="89"/>
  <c r="D36" i="89"/>
  <c r="B37" i="88"/>
  <c r="D36" i="88"/>
  <c r="BO35" i="88"/>
  <c r="BO36" i="87"/>
  <c r="B38" i="87"/>
  <c r="A39" i="87"/>
  <c r="D37" i="87"/>
  <c r="B38" i="86"/>
  <c r="A39" i="86"/>
  <c r="D37" i="86"/>
  <c r="D36" i="84"/>
  <c r="L29" i="23" s="1"/>
  <c r="O29" i="24" s="1"/>
  <c r="B37" i="84"/>
  <c r="A38" i="84"/>
  <c r="D36" i="83"/>
  <c r="H29" i="23" s="1"/>
  <c r="J29" i="24" s="1"/>
  <c r="A38" i="83"/>
  <c r="B37" i="83"/>
  <c r="F43" i="50"/>
  <c r="H12" i="50"/>
  <c r="H43" i="50" s="1"/>
  <c r="BH38" i="92" l="1"/>
  <c r="BI38" i="92"/>
  <c r="BJ38" i="92"/>
  <c r="BK38" i="92"/>
  <c r="BD38" i="92"/>
  <c r="BL38" i="92"/>
  <c r="BE38" i="92"/>
  <c r="BM38" i="92"/>
  <c r="BF38" i="92"/>
  <c r="CY38" i="92"/>
  <c r="CZ38" i="92"/>
  <c r="CW38" i="92"/>
  <c r="DA38" i="92"/>
  <c r="DB38" i="92"/>
  <c r="CU38" i="92"/>
  <c r="DC38" i="92"/>
  <c r="BG38" i="92"/>
  <c r="CV38" i="92"/>
  <c r="DD38" i="92"/>
  <c r="CX38" i="92"/>
  <c r="BN36" i="93"/>
  <c r="K36" i="93" s="1"/>
  <c r="BG37" i="93"/>
  <c r="CW37" i="93"/>
  <c r="BF37" i="93"/>
  <c r="CX37" i="93"/>
  <c r="BM37" i="93"/>
  <c r="BE37" i="93"/>
  <c r="CY37" i="93"/>
  <c r="BL37" i="93"/>
  <c r="BD37" i="93"/>
  <c r="CZ37" i="93"/>
  <c r="BK37" i="93"/>
  <c r="DA37" i="93"/>
  <c r="BJ37" i="93"/>
  <c r="DB37" i="93"/>
  <c r="BI37" i="93"/>
  <c r="DC37" i="93"/>
  <c r="BH37" i="93"/>
  <c r="CV37" i="93"/>
  <c r="DD37" i="93"/>
  <c r="DE36" i="93"/>
  <c r="L36" i="93" s="1"/>
  <c r="X30" i="23"/>
  <c r="AD30" i="24" s="1"/>
  <c r="T30" i="23"/>
  <c r="Y30" i="24" s="1"/>
  <c r="DE37" i="86"/>
  <c r="P29" i="23"/>
  <c r="T29" i="24" s="1"/>
  <c r="DD37" i="84"/>
  <c r="CV37" i="84"/>
  <c r="DC37" i="84"/>
  <c r="CU37" i="84"/>
  <c r="DB37" i="84"/>
  <c r="DA37" i="84"/>
  <c r="CZ37" i="84"/>
  <c r="CY37" i="84"/>
  <c r="CX37" i="84"/>
  <c r="CW37" i="84"/>
  <c r="BN36" i="85"/>
  <c r="K36" i="85" s="1"/>
  <c r="BN36" i="84"/>
  <c r="BN36" i="83"/>
  <c r="BK37" i="88"/>
  <c r="BK39" i="88" s="1"/>
  <c r="BJ37" i="88"/>
  <c r="BJ39" i="88" s="1"/>
  <c r="BI37" i="88"/>
  <c r="BI39" i="88" s="1"/>
  <c r="BH37" i="88"/>
  <c r="BH39" i="88" s="1"/>
  <c r="BG37" i="88"/>
  <c r="BG39" i="88" s="1"/>
  <c r="BF37" i="88"/>
  <c r="BF39" i="88" s="1"/>
  <c r="BM37" i="88"/>
  <c r="BM39" i="88" s="1"/>
  <c r="BE37" i="88"/>
  <c r="BE39" i="88" s="1"/>
  <c r="BL37" i="88"/>
  <c r="BL39" i="88" s="1"/>
  <c r="BD37" i="88"/>
  <c r="BD39" i="88" s="1"/>
  <c r="BN37" i="92"/>
  <c r="K37" i="92" s="1"/>
  <c r="BH38" i="90"/>
  <c r="BG38" i="90"/>
  <c r="BF38" i="90"/>
  <c r="BK38" i="90"/>
  <c r="BM38" i="90"/>
  <c r="BE38" i="90"/>
  <c r="BL38" i="90"/>
  <c r="BD38" i="90"/>
  <c r="BJ38" i="90"/>
  <c r="BI38" i="90"/>
  <c r="BN37" i="90"/>
  <c r="K37" i="90" s="1"/>
  <c r="BK37" i="85"/>
  <c r="BJ37" i="85"/>
  <c r="BI37" i="85"/>
  <c r="BH37" i="85"/>
  <c r="BG37" i="85"/>
  <c r="BF37" i="85"/>
  <c r="BM37" i="85"/>
  <c r="BE37" i="85"/>
  <c r="BL37" i="85"/>
  <c r="BD37" i="85"/>
  <c r="BK38" i="91"/>
  <c r="BJ38" i="91"/>
  <c r="BE38" i="91"/>
  <c r="BI38" i="91"/>
  <c r="BG38" i="91"/>
  <c r="BH38" i="91"/>
  <c r="BF38" i="91"/>
  <c r="BM38" i="91"/>
  <c r="BL38" i="91"/>
  <c r="BD38" i="91"/>
  <c r="BN36" i="89"/>
  <c r="K36" i="89" s="1"/>
  <c r="BF37" i="89"/>
  <c r="BM37" i="89"/>
  <c r="BE37" i="89"/>
  <c r="BL37" i="89"/>
  <c r="BD37" i="89"/>
  <c r="BK37" i="89"/>
  <c r="BJ37" i="89"/>
  <c r="BI37" i="89"/>
  <c r="BH37" i="89"/>
  <c r="BG37" i="89"/>
  <c r="BK38" i="87"/>
  <c r="BJ38" i="87"/>
  <c r="BI38" i="87"/>
  <c r="BH38" i="87"/>
  <c r="BG38" i="87"/>
  <c r="BF38" i="87"/>
  <c r="BM38" i="87"/>
  <c r="BE38" i="87"/>
  <c r="BL38" i="87"/>
  <c r="BD38" i="87"/>
  <c r="BN37" i="86"/>
  <c r="K37" i="86" s="1"/>
  <c r="BK38" i="86"/>
  <c r="BJ38" i="86"/>
  <c r="BI38" i="86"/>
  <c r="BH38" i="86"/>
  <c r="BG38" i="86"/>
  <c r="BF38" i="86"/>
  <c r="BM38" i="86"/>
  <c r="BE38" i="86"/>
  <c r="BL38" i="86"/>
  <c r="BD38" i="86"/>
  <c r="BG37" i="84"/>
  <c r="BF37" i="84"/>
  <c r="BM37" i="84"/>
  <c r="BE37" i="84"/>
  <c r="BH37" i="84"/>
  <c r="BL37" i="84"/>
  <c r="BD37" i="84"/>
  <c r="BK37" i="84"/>
  <c r="BJ37" i="84"/>
  <c r="BI37" i="84"/>
  <c r="BH37" i="83"/>
  <c r="BF37" i="83"/>
  <c r="BI37" i="83"/>
  <c r="BJ37" i="83"/>
  <c r="BK37" i="83"/>
  <c r="BD37" i="83"/>
  <c r="BL37" i="83"/>
  <c r="BE37" i="83"/>
  <c r="BM37" i="83"/>
  <c r="BG37" i="83"/>
  <c r="BO36" i="93"/>
  <c r="AS31" i="23"/>
  <c r="Z31" i="25"/>
  <c r="B38" i="93"/>
  <c r="A39" i="93"/>
  <c r="CL37" i="93"/>
  <c r="CP37" i="93"/>
  <c r="AM37" i="93"/>
  <c r="AR37" i="93"/>
  <c r="AJ37" i="93"/>
  <c r="CA37" i="93"/>
  <c r="CD37" i="93"/>
  <c r="BB37" i="93"/>
  <c r="AW37" i="93"/>
  <c r="AX37" i="93"/>
  <c r="CO37" i="93"/>
  <c r="CK37" i="93"/>
  <c r="CC37" i="93"/>
  <c r="AT37" i="93"/>
  <c r="AO37" i="93"/>
  <c r="AT30" i="23"/>
  <c r="CG37" i="93"/>
  <c r="CJ37" i="93"/>
  <c r="CB37" i="93"/>
  <c r="AL37" i="93"/>
  <c r="AY37" i="93"/>
  <c r="AA30" i="25"/>
  <c r="CN37" i="93"/>
  <c r="CT37" i="93"/>
  <c r="CR37" i="93"/>
  <c r="BA37" i="93"/>
  <c r="AV37" i="93"/>
  <c r="D37" i="93"/>
  <c r="CF37" i="93"/>
  <c r="CI37" i="93"/>
  <c r="CQ37" i="93"/>
  <c r="AS37" i="93"/>
  <c r="AQ37" i="93"/>
  <c r="CM37" i="93"/>
  <c r="CS37" i="93"/>
  <c r="BC37" i="93"/>
  <c r="AK37" i="93"/>
  <c r="AP37" i="93"/>
  <c r="CE37" i="93"/>
  <c r="CH37" i="93"/>
  <c r="AU37" i="93"/>
  <c r="AZ37" i="93"/>
  <c r="AN37" i="93"/>
  <c r="AV29" i="23"/>
  <c r="AD29" i="25"/>
  <c r="B39" i="92"/>
  <c r="CO39" i="92" s="1"/>
  <c r="AO32" i="23"/>
  <c r="U32" i="25"/>
  <c r="AK32" i="23"/>
  <c r="P32" i="25"/>
  <c r="AC31" i="23"/>
  <c r="F31" i="25"/>
  <c r="U32" i="23"/>
  <c r="Z32" i="24"/>
  <c r="U32" i="24"/>
  <c r="Q32" i="23"/>
  <c r="M31" i="23"/>
  <c r="P31" i="24"/>
  <c r="A39" i="85"/>
  <c r="B38" i="85"/>
  <c r="CT37" i="85"/>
  <c r="CR37" i="85"/>
  <c r="AW37" i="85"/>
  <c r="AS37" i="85"/>
  <c r="BB37" i="85"/>
  <c r="CL37" i="85"/>
  <c r="CJ37" i="85"/>
  <c r="AM37" i="85"/>
  <c r="CG37" i="85"/>
  <c r="AN37" i="85"/>
  <c r="CD37" i="85"/>
  <c r="CA37" i="85"/>
  <c r="AV37" i="85"/>
  <c r="BA37" i="85"/>
  <c r="Q30" i="24"/>
  <c r="AX37" i="85"/>
  <c r="CQ37" i="85"/>
  <c r="AL37" i="85"/>
  <c r="CO37" i="85"/>
  <c r="N30" i="23"/>
  <c r="CM37" i="85"/>
  <c r="AP37" i="85"/>
  <c r="CI37" i="85"/>
  <c r="AU37" i="85"/>
  <c r="CN37" i="85"/>
  <c r="CE37" i="85"/>
  <c r="CS37" i="85"/>
  <c r="CP37" i="85"/>
  <c r="AJ37" i="85"/>
  <c r="AZ37" i="85"/>
  <c r="AY37" i="85"/>
  <c r="CK37" i="85"/>
  <c r="CH37" i="85"/>
  <c r="AT37" i="85"/>
  <c r="AR37" i="85"/>
  <c r="AQ37" i="85"/>
  <c r="CC37" i="85"/>
  <c r="CF37" i="85"/>
  <c r="BC37" i="85"/>
  <c r="AO37" i="85"/>
  <c r="D37" i="85"/>
  <c r="BO36" i="85"/>
  <c r="I31" i="23"/>
  <c r="K31" i="24"/>
  <c r="F31" i="24"/>
  <c r="E31" i="23"/>
  <c r="CN38" i="86"/>
  <c r="CF38" i="86"/>
  <c r="BB38" i="86"/>
  <c r="AT38" i="86"/>
  <c r="AK38" i="86"/>
  <c r="CM38" i="86"/>
  <c r="CD38" i="86"/>
  <c r="CT38" i="86"/>
  <c r="CJ38" i="86"/>
  <c r="AV38" i="86"/>
  <c r="AL38" i="86"/>
  <c r="CS38" i="86"/>
  <c r="CI38" i="86"/>
  <c r="AU38" i="86"/>
  <c r="AJ38" i="86"/>
  <c r="CR38" i="86"/>
  <c r="CH38" i="86"/>
  <c r="BC38" i="86"/>
  <c r="AS38" i="86"/>
  <c r="CQ38" i="86"/>
  <c r="CG38" i="86"/>
  <c r="CP38" i="86"/>
  <c r="CC38" i="86"/>
  <c r="CO38" i="86"/>
  <c r="CB38" i="86"/>
  <c r="AP38" i="86"/>
  <c r="BA38" i="86"/>
  <c r="AO38" i="86"/>
  <c r="CL38" i="86"/>
  <c r="AZ38" i="86"/>
  <c r="AM38" i="86"/>
  <c r="CK38" i="86"/>
  <c r="AY38" i="86"/>
  <c r="CA38" i="86"/>
  <c r="AX38" i="86"/>
  <c r="AW38" i="86"/>
  <c r="AR38" i="86"/>
  <c r="AQ38" i="86"/>
  <c r="AN38" i="86"/>
  <c r="V31" i="24"/>
  <c r="R31" i="23"/>
  <c r="CO37" i="84"/>
  <c r="CG37" i="84"/>
  <c r="AX37" i="84"/>
  <c r="AP37" i="84"/>
  <c r="CN37" i="84"/>
  <c r="CF37" i="84"/>
  <c r="CM37" i="84"/>
  <c r="CE37" i="84"/>
  <c r="CT37" i="84"/>
  <c r="CL37" i="84"/>
  <c r="CD37" i="84"/>
  <c r="CS37" i="84"/>
  <c r="CK37" i="84"/>
  <c r="CC37" i="84"/>
  <c r="CR37" i="84"/>
  <c r="CJ37" i="84"/>
  <c r="CB37" i="84"/>
  <c r="CQ37" i="84"/>
  <c r="CI37" i="84"/>
  <c r="CA37" i="84"/>
  <c r="CP37" i="84"/>
  <c r="AW37" i="84"/>
  <c r="AN37" i="84"/>
  <c r="AR37" i="84"/>
  <c r="CH37" i="84"/>
  <c r="AV37" i="84"/>
  <c r="AM37" i="84"/>
  <c r="AU37" i="84"/>
  <c r="AL37" i="84"/>
  <c r="BC37" i="84"/>
  <c r="AT37" i="84"/>
  <c r="AK37" i="84"/>
  <c r="BB37" i="84"/>
  <c r="AS37" i="84"/>
  <c r="AJ37" i="84"/>
  <c r="BA37" i="84"/>
  <c r="AO37" i="84"/>
  <c r="AZ37" i="84"/>
  <c r="AY37" i="84"/>
  <c r="AQ37" i="84"/>
  <c r="L30" i="24"/>
  <c r="J30" i="23"/>
  <c r="CM37" i="83"/>
  <c r="CE37" i="83"/>
  <c r="AZ37" i="83"/>
  <c r="AR37" i="83"/>
  <c r="CL37" i="83"/>
  <c r="CC37" i="83"/>
  <c r="CT37" i="83"/>
  <c r="CK37" i="83"/>
  <c r="CB37" i="83"/>
  <c r="CR37" i="83"/>
  <c r="CJ37" i="83"/>
  <c r="CA37" i="83"/>
  <c r="AW37" i="83"/>
  <c r="AO37" i="83"/>
  <c r="CQ37" i="83"/>
  <c r="CI37" i="83"/>
  <c r="AV37" i="83"/>
  <c r="AN37" i="83"/>
  <c r="BA37" i="83"/>
  <c r="AL37" i="83"/>
  <c r="AY37" i="83"/>
  <c r="AK37" i="83"/>
  <c r="CP37" i="83"/>
  <c r="AX37" i="83"/>
  <c r="AJ37" i="83"/>
  <c r="CO37" i="83"/>
  <c r="AU37" i="83"/>
  <c r="CN37" i="83"/>
  <c r="AT37" i="83"/>
  <c r="CH37" i="83"/>
  <c r="AS37" i="83"/>
  <c r="CG37" i="83"/>
  <c r="AQ37" i="83"/>
  <c r="CF37" i="83"/>
  <c r="BC37" i="83"/>
  <c r="AP37" i="83"/>
  <c r="CS37" i="83"/>
  <c r="CD37" i="83"/>
  <c r="AM37" i="83"/>
  <c r="BB37" i="83"/>
  <c r="F30" i="23"/>
  <c r="G30" i="24"/>
  <c r="CS38" i="91"/>
  <c r="CK38" i="91"/>
  <c r="CA38" i="91"/>
  <c r="CO38" i="91"/>
  <c r="CE38" i="91"/>
  <c r="CR38" i="91"/>
  <c r="CG38" i="91"/>
  <c r="CQ38" i="91"/>
  <c r="CF38" i="91"/>
  <c r="CP38" i="91"/>
  <c r="CD38" i="91"/>
  <c r="CN38" i="91"/>
  <c r="CB38" i="91"/>
  <c r="CT38" i="91"/>
  <c r="CM38" i="91"/>
  <c r="CL38" i="91"/>
  <c r="CJ38" i="91"/>
  <c r="CI38" i="91"/>
  <c r="AZ38" i="91"/>
  <c r="AR38" i="91"/>
  <c r="AY38" i="91"/>
  <c r="AP38" i="91"/>
  <c r="AW38" i="91"/>
  <c r="AN38" i="91"/>
  <c r="AX38" i="91"/>
  <c r="AJ38" i="91"/>
  <c r="AV38" i="91"/>
  <c r="AU38" i="91"/>
  <c r="AT38" i="91"/>
  <c r="AS38" i="91"/>
  <c r="BC38" i="91"/>
  <c r="AO38" i="91"/>
  <c r="BB38" i="91"/>
  <c r="AM38" i="91"/>
  <c r="BA38" i="91"/>
  <c r="AK38" i="91"/>
  <c r="AQ38" i="91"/>
  <c r="AL38" i="91"/>
  <c r="CH38" i="91"/>
  <c r="Q31" i="25"/>
  <c r="AL31" i="23"/>
  <c r="AR30" i="23"/>
  <c r="Y30" i="25"/>
  <c r="CT38" i="90"/>
  <c r="CL38" i="90"/>
  <c r="CC38" i="90"/>
  <c r="CS38" i="90"/>
  <c r="CK38" i="90"/>
  <c r="CP38" i="90"/>
  <c r="CE38" i="90"/>
  <c r="CO38" i="90"/>
  <c r="CD38" i="90"/>
  <c r="CN38" i="90"/>
  <c r="CM38" i="90"/>
  <c r="CJ38" i="90"/>
  <c r="CG38" i="90"/>
  <c r="CR38" i="90"/>
  <c r="CQ38" i="90"/>
  <c r="CI38" i="90"/>
  <c r="CH38" i="90"/>
  <c r="AV38" i="90"/>
  <c r="AM38" i="90"/>
  <c r="AZ38" i="90"/>
  <c r="AQ38" i="90"/>
  <c r="AY38" i="90"/>
  <c r="AP38" i="90"/>
  <c r="AX38" i="90"/>
  <c r="AN38" i="90"/>
  <c r="AW38" i="90"/>
  <c r="AL38" i="90"/>
  <c r="AU38" i="90"/>
  <c r="BC38" i="90"/>
  <c r="AT38" i="90"/>
  <c r="BB38" i="90"/>
  <c r="BA38" i="90"/>
  <c r="AS38" i="90"/>
  <c r="AR38" i="90"/>
  <c r="CF38" i="90"/>
  <c r="AO38" i="90"/>
  <c r="CA38" i="90"/>
  <c r="AJ38" i="90"/>
  <c r="CC39" i="92"/>
  <c r="CL39" i="92"/>
  <c r="CK39" i="92"/>
  <c r="CI39" i="92"/>
  <c r="AW39" i="92"/>
  <c r="AV39" i="92"/>
  <c r="AU39" i="92"/>
  <c r="AL39" i="92"/>
  <c r="BB39" i="92"/>
  <c r="AR39" i="92"/>
  <c r="AP32" i="23"/>
  <c r="V32" i="25"/>
  <c r="CS38" i="92"/>
  <c r="CK38" i="92"/>
  <c r="CC38" i="92"/>
  <c r="CR38" i="92"/>
  <c r="CI38" i="92"/>
  <c r="CQ38" i="92"/>
  <c r="CH38" i="92"/>
  <c r="CL38" i="92"/>
  <c r="CJ38" i="92"/>
  <c r="CG38" i="92"/>
  <c r="CT38" i="92"/>
  <c r="CF38" i="92"/>
  <c r="CP38" i="92"/>
  <c r="CE38" i="92"/>
  <c r="CO38" i="92"/>
  <c r="CD38" i="92"/>
  <c r="CN38" i="92"/>
  <c r="CM38" i="92"/>
  <c r="CB38" i="92"/>
  <c r="CA38" i="92"/>
  <c r="BB38" i="92"/>
  <c r="AT38" i="92"/>
  <c r="AL38" i="92"/>
  <c r="AZ38" i="92"/>
  <c r="AQ38" i="92"/>
  <c r="AY38" i="92"/>
  <c r="AP38" i="92"/>
  <c r="AX38" i="92"/>
  <c r="AO38" i="92"/>
  <c r="AW38" i="92"/>
  <c r="AN38" i="92"/>
  <c r="AV38" i="92"/>
  <c r="AM38" i="92"/>
  <c r="AJ38" i="92"/>
  <c r="BC38" i="92"/>
  <c r="BA38" i="92"/>
  <c r="AU38" i="92"/>
  <c r="AS38" i="92"/>
  <c r="AR38" i="92"/>
  <c r="AK38" i="92"/>
  <c r="V31" i="25"/>
  <c r="AP31" i="23"/>
  <c r="CO37" i="88"/>
  <c r="CG37" i="88"/>
  <c r="CQ37" i="88"/>
  <c r="CH37" i="88"/>
  <c r="CP37" i="88"/>
  <c r="CF37" i="88"/>
  <c r="CN37" i="88"/>
  <c r="CS37" i="88"/>
  <c r="CB37" i="88"/>
  <c r="CR37" i="88"/>
  <c r="CA37" i="88"/>
  <c r="CM37" i="88"/>
  <c r="CL37" i="88"/>
  <c r="CI37" i="88"/>
  <c r="CD37" i="88"/>
  <c r="CT37" i="88"/>
  <c r="CK37" i="88"/>
  <c r="CJ37" i="88"/>
  <c r="BA37" i="88"/>
  <c r="AS37" i="88"/>
  <c r="AJ37" i="88"/>
  <c r="AX37" i="88"/>
  <c r="AP37" i="88"/>
  <c r="AY37" i="88"/>
  <c r="AN37" i="88"/>
  <c r="AW37" i="88"/>
  <c r="AM37" i="88"/>
  <c r="AV37" i="88"/>
  <c r="AK37" i="88"/>
  <c r="AU37" i="88"/>
  <c r="AT37" i="88"/>
  <c r="BC37" i="88"/>
  <c r="BB37" i="88"/>
  <c r="AZ37" i="88"/>
  <c r="AR37" i="88"/>
  <c r="AQ37" i="88"/>
  <c r="AO37" i="88"/>
  <c r="AL37" i="88"/>
  <c r="AF29" i="23"/>
  <c r="J29" i="25"/>
  <c r="CP38" i="87"/>
  <c r="CH38" i="87"/>
  <c r="CL38" i="87"/>
  <c r="CT38" i="87"/>
  <c r="CK38" i="87"/>
  <c r="CB38" i="87"/>
  <c r="CS38" i="87"/>
  <c r="CJ38" i="87"/>
  <c r="CR38" i="87"/>
  <c r="CI38" i="87"/>
  <c r="CN38" i="87"/>
  <c r="CE38" i="87"/>
  <c r="CQ38" i="87"/>
  <c r="CO38" i="87"/>
  <c r="CM38" i="87"/>
  <c r="CG38" i="87"/>
  <c r="CF38" i="87"/>
  <c r="CD38" i="87"/>
  <c r="AZ38" i="87"/>
  <c r="AR38" i="87"/>
  <c r="AY38" i="87"/>
  <c r="AQ38" i="87"/>
  <c r="AX38" i="87"/>
  <c r="AP38" i="87"/>
  <c r="AW38" i="87"/>
  <c r="AO38" i="87"/>
  <c r="AV38" i="87"/>
  <c r="AN38" i="87"/>
  <c r="AU38" i="87"/>
  <c r="AT38" i="87"/>
  <c r="AS38" i="87"/>
  <c r="AM38" i="87"/>
  <c r="AL38" i="87"/>
  <c r="BC38" i="87"/>
  <c r="AK38" i="87"/>
  <c r="BA38" i="87"/>
  <c r="BB38" i="87"/>
  <c r="V31" i="23"/>
  <c r="AA31" i="24"/>
  <c r="CA38" i="87"/>
  <c r="AJ38" i="87"/>
  <c r="T30" i="25"/>
  <c r="AN30" i="23"/>
  <c r="CS37" i="89"/>
  <c r="CT37" i="89"/>
  <c r="CK37" i="89"/>
  <c r="CC37" i="89"/>
  <c r="CR37" i="89"/>
  <c r="CI37" i="89"/>
  <c r="CQ37" i="89"/>
  <c r="CH37" i="89"/>
  <c r="CP37" i="89"/>
  <c r="CG37" i="89"/>
  <c r="CO37" i="89"/>
  <c r="CF37" i="89"/>
  <c r="CN37" i="89"/>
  <c r="CL37" i="89"/>
  <c r="CB37" i="89"/>
  <c r="CJ37" i="89"/>
  <c r="CA37" i="89"/>
  <c r="CM37" i="89"/>
  <c r="CD37" i="89"/>
  <c r="AW37" i="89"/>
  <c r="AO37" i="89"/>
  <c r="BC37" i="89"/>
  <c r="AU37" i="89"/>
  <c r="AM37" i="89"/>
  <c r="BB37" i="89"/>
  <c r="AT37" i="89"/>
  <c r="AL37" i="89"/>
  <c r="BA37" i="89"/>
  <c r="AS37" i="89"/>
  <c r="AK37" i="89"/>
  <c r="AZ37" i="89"/>
  <c r="AR37" i="89"/>
  <c r="AJ37" i="89"/>
  <c r="AY37" i="89"/>
  <c r="AX37" i="89"/>
  <c r="AV37" i="89"/>
  <c r="AQ37" i="89"/>
  <c r="AP37" i="89"/>
  <c r="AN37" i="89"/>
  <c r="AD30" i="23"/>
  <c r="G30" i="25"/>
  <c r="AJ30" i="23"/>
  <c r="O30" i="25"/>
  <c r="B39" i="90"/>
  <c r="AG32" i="23"/>
  <c r="K32" i="25"/>
  <c r="AH31" i="23"/>
  <c r="L31" i="25"/>
  <c r="Y31" i="23"/>
  <c r="A31" i="25"/>
  <c r="Z30" i="23"/>
  <c r="B30" i="25"/>
  <c r="E29" i="25"/>
  <c r="AB29" i="23"/>
  <c r="D38" i="92"/>
  <c r="D39" i="92"/>
  <c r="B39" i="91"/>
  <c r="A40" i="91"/>
  <c r="D38" i="91"/>
  <c r="DE37" i="90"/>
  <c r="L37" i="90" s="1"/>
  <c r="BO37" i="90"/>
  <c r="D38" i="90"/>
  <c r="B38" i="89"/>
  <c r="A39" i="89"/>
  <c r="D37" i="89"/>
  <c r="D37" i="88"/>
  <c r="B39" i="87"/>
  <c r="A40" i="87"/>
  <c r="D38" i="87"/>
  <c r="B39" i="86"/>
  <c r="A40" i="86"/>
  <c r="D38" i="86"/>
  <c r="A39" i="84"/>
  <c r="B38" i="84"/>
  <c r="D37" i="84"/>
  <c r="L30" i="23" s="1"/>
  <c r="O30" i="24" s="1"/>
  <c r="D37" i="83"/>
  <c r="H30" i="23" s="1"/>
  <c r="J30" i="24" s="1"/>
  <c r="A39" i="83"/>
  <c r="B38" i="83"/>
  <c r="H13" i="50"/>
  <c r="H44" i="50" s="1"/>
  <c r="F44" i="50"/>
  <c r="H51" i="50"/>
  <c r="DE37" i="84" l="1"/>
  <c r="L37" i="84" s="1"/>
  <c r="DE37" i="83"/>
  <c r="BA39" i="92"/>
  <c r="BA40" i="92" s="1"/>
  <c r="AP39" i="92"/>
  <c r="CR39" i="92"/>
  <c r="AX39" i="92"/>
  <c r="CF39" i="92"/>
  <c r="AK39" i="92"/>
  <c r="CE39" i="92"/>
  <c r="CH39" i="92"/>
  <c r="AT39" i="92"/>
  <c r="AT40" i="92" s="1"/>
  <c r="CS39" i="92"/>
  <c r="BF39" i="92"/>
  <c r="BG39" i="92"/>
  <c r="BH39" i="92"/>
  <c r="BH40" i="92" s="1"/>
  <c r="BI39" i="92"/>
  <c r="BI40" i="92" s="1"/>
  <c r="BJ39" i="92"/>
  <c r="BK39" i="92"/>
  <c r="BK40" i="92" s="1"/>
  <c r="BD39" i="92"/>
  <c r="BD40" i="92" s="1"/>
  <c r="BL39" i="92"/>
  <c r="BL40" i="92" s="1"/>
  <c r="CW39" i="92"/>
  <c r="CX39" i="92"/>
  <c r="CU39" i="92"/>
  <c r="DC39" i="92"/>
  <c r="CY39" i="92"/>
  <c r="CZ39" i="92"/>
  <c r="DA39" i="92"/>
  <c r="DB39" i="92"/>
  <c r="BE39" i="92"/>
  <c r="BM39" i="92"/>
  <c r="BM40" i="92" s="1"/>
  <c r="CV39" i="92"/>
  <c r="DD39" i="92"/>
  <c r="AZ39" i="92"/>
  <c r="AM39" i="92"/>
  <c r="CT39" i="92"/>
  <c r="CP39" i="92"/>
  <c r="AJ39" i="92"/>
  <c r="AJ40" i="92" s="1"/>
  <c r="AO39" i="92"/>
  <c r="CA39" i="92"/>
  <c r="BN37" i="93"/>
  <c r="K37" i="93" s="1"/>
  <c r="DE37" i="93"/>
  <c r="L37" i="93" s="1"/>
  <c r="BM38" i="93"/>
  <c r="BE38" i="93"/>
  <c r="DC38" i="93"/>
  <c r="BL38" i="93"/>
  <c r="BD38" i="93"/>
  <c r="CV38" i="93"/>
  <c r="DD38" i="93"/>
  <c r="BK38" i="93"/>
  <c r="CW38" i="93"/>
  <c r="BJ38" i="93"/>
  <c r="CX38" i="93"/>
  <c r="BI38" i="93"/>
  <c r="CY38" i="93"/>
  <c r="BF38" i="93"/>
  <c r="BH38" i="93"/>
  <c r="CZ38" i="93"/>
  <c r="BG38" i="93"/>
  <c r="DA38" i="93"/>
  <c r="DB38" i="93"/>
  <c r="X31" i="23"/>
  <c r="AD31" i="24" s="1"/>
  <c r="T31" i="23"/>
  <c r="Y31" i="24" s="1"/>
  <c r="P30" i="23"/>
  <c r="T30" i="24" s="1"/>
  <c r="DA38" i="84"/>
  <c r="CZ38" i="84"/>
  <c r="CY38" i="84"/>
  <c r="CX38" i="84"/>
  <c r="CW38" i="84"/>
  <c r="DD38" i="84"/>
  <c r="CV38" i="84"/>
  <c r="DC38" i="84"/>
  <c r="CU38" i="84"/>
  <c r="DB38" i="84"/>
  <c r="BN37" i="83"/>
  <c r="BN37" i="84"/>
  <c r="K37" i="84" s="1"/>
  <c r="BN37" i="88"/>
  <c r="K37" i="88" s="1"/>
  <c r="BN38" i="92"/>
  <c r="K38" i="92" s="1"/>
  <c r="CM39" i="92"/>
  <c r="BE40" i="92"/>
  <c r="BJ40" i="92"/>
  <c r="BF40" i="92"/>
  <c r="BG40" i="92"/>
  <c r="D39" i="90"/>
  <c r="BM39" i="90"/>
  <c r="BM40" i="90" s="1"/>
  <c r="BE39" i="90"/>
  <c r="BE40" i="90" s="1"/>
  <c r="BF39" i="90"/>
  <c r="BF40" i="90" s="1"/>
  <c r="BL39" i="90"/>
  <c r="BL40" i="90" s="1"/>
  <c r="BD39" i="90"/>
  <c r="BD40" i="90" s="1"/>
  <c r="BK39" i="90"/>
  <c r="BK40" i="90" s="1"/>
  <c r="BH39" i="90"/>
  <c r="BH40" i="90" s="1"/>
  <c r="BJ39" i="90"/>
  <c r="BJ40" i="90" s="1"/>
  <c r="BI39" i="90"/>
  <c r="BI40" i="90" s="1"/>
  <c r="BG39" i="90"/>
  <c r="BG40" i="90" s="1"/>
  <c r="BH38" i="85"/>
  <c r="BG38" i="85"/>
  <c r="BF38" i="85"/>
  <c r="BM38" i="85"/>
  <c r="BE38" i="85"/>
  <c r="BL38" i="85"/>
  <c r="BD38" i="85"/>
  <c r="BK38" i="85"/>
  <c r="BJ38" i="85"/>
  <c r="BI38" i="85"/>
  <c r="BN38" i="91"/>
  <c r="K38" i="91" s="1"/>
  <c r="BH39" i="91"/>
  <c r="BG39" i="91"/>
  <c r="BK39" i="91"/>
  <c r="BJ39" i="91"/>
  <c r="BF39" i="91"/>
  <c r="BL39" i="91"/>
  <c r="BD39" i="91"/>
  <c r="BM39" i="91"/>
  <c r="BE39" i="91"/>
  <c r="BI39" i="91"/>
  <c r="BN37" i="89"/>
  <c r="K37" i="89" s="1"/>
  <c r="BK38" i="89"/>
  <c r="BJ38" i="89"/>
  <c r="BI38" i="89"/>
  <c r="BH38" i="89"/>
  <c r="BG38" i="89"/>
  <c r="BF38" i="89"/>
  <c r="BM38" i="89"/>
  <c r="BE38" i="89"/>
  <c r="BL38" i="89"/>
  <c r="BD38" i="89"/>
  <c r="BN38" i="87"/>
  <c r="K38" i="87" s="1"/>
  <c r="BH39" i="87"/>
  <c r="BG39" i="87"/>
  <c r="BF39" i="87"/>
  <c r="BM39" i="87"/>
  <c r="BE39" i="87"/>
  <c r="BL39" i="87"/>
  <c r="BD39" i="87"/>
  <c r="BK39" i="87"/>
  <c r="BJ39" i="87"/>
  <c r="BI39" i="87"/>
  <c r="CB39" i="92"/>
  <c r="CQ39" i="92"/>
  <c r="AQ39" i="92"/>
  <c r="AN39" i="92"/>
  <c r="AN40" i="92" s="1"/>
  <c r="CD39" i="92"/>
  <c r="CN39" i="92"/>
  <c r="CG39" i="92"/>
  <c r="AS39" i="92"/>
  <c r="AS40" i="92" s="1"/>
  <c r="BC39" i="92"/>
  <c r="BC40" i="92" s="1"/>
  <c r="AY39" i="92"/>
  <c r="CJ39" i="92"/>
  <c r="BN38" i="86"/>
  <c r="K38" i="86" s="1"/>
  <c r="BH39" i="86"/>
  <c r="BG39" i="86"/>
  <c r="BF39" i="86"/>
  <c r="BM39" i="86"/>
  <c r="BE39" i="86"/>
  <c r="BL39" i="86"/>
  <c r="BD39" i="86"/>
  <c r="BK39" i="86"/>
  <c r="BJ39" i="86"/>
  <c r="BI39" i="86"/>
  <c r="BM38" i="84"/>
  <c r="BE38" i="84"/>
  <c r="BL38" i="84"/>
  <c r="BD38" i="84"/>
  <c r="BK38" i="84"/>
  <c r="BF38" i="84"/>
  <c r="BJ38" i="84"/>
  <c r="BI38" i="84"/>
  <c r="BH38" i="84"/>
  <c r="BG38" i="84"/>
  <c r="BF38" i="83"/>
  <c r="BE38" i="83"/>
  <c r="BG38" i="83"/>
  <c r="BH38" i="83"/>
  <c r="BI38" i="83"/>
  <c r="BD38" i="83"/>
  <c r="BJ38" i="83"/>
  <c r="BK38" i="83"/>
  <c r="BL38" i="83"/>
  <c r="BM38" i="83"/>
  <c r="Z32" i="25"/>
  <c r="AS32" i="23"/>
  <c r="B39" i="93"/>
  <c r="A40" i="93"/>
  <c r="CL38" i="93"/>
  <c r="CQ38" i="93"/>
  <c r="CH38" i="93"/>
  <c r="AO38" i="93"/>
  <c r="AN38" i="93"/>
  <c r="CC38" i="93"/>
  <c r="AA31" i="25"/>
  <c r="CD38" i="93"/>
  <c r="CF38" i="93"/>
  <c r="AZ38" i="93"/>
  <c r="BB38" i="93"/>
  <c r="AM38" i="93"/>
  <c r="CO38" i="93"/>
  <c r="BC38" i="93"/>
  <c r="CS38" i="93"/>
  <c r="CP38" i="93"/>
  <c r="AR38" i="93"/>
  <c r="AT38" i="93"/>
  <c r="BA38" i="93"/>
  <c r="D38" i="93"/>
  <c r="AQ38" i="93"/>
  <c r="CK38" i="93"/>
  <c r="CE38" i="93"/>
  <c r="AY38" i="93"/>
  <c r="AL38" i="93"/>
  <c r="AT31" i="23"/>
  <c r="CR38" i="93"/>
  <c r="CN38" i="93"/>
  <c r="AX38" i="93"/>
  <c r="AV38" i="93"/>
  <c r="AJ38" i="93"/>
  <c r="AU38" i="93"/>
  <c r="CJ38" i="93"/>
  <c r="CM38" i="93"/>
  <c r="AP38" i="93"/>
  <c r="CA38" i="93"/>
  <c r="CT38" i="93"/>
  <c r="CG38" i="93"/>
  <c r="CI38" i="93"/>
  <c r="AW38" i="93"/>
  <c r="AS38" i="93"/>
  <c r="BO37" i="93"/>
  <c r="AD30" i="25"/>
  <c r="AV30" i="23"/>
  <c r="B40" i="91"/>
  <c r="AT40" i="91" s="1"/>
  <c r="AK33" i="23"/>
  <c r="P33" i="25"/>
  <c r="AC32" i="23"/>
  <c r="F32" i="25"/>
  <c r="B40" i="87"/>
  <c r="CJ40" i="87" s="1"/>
  <c r="U33" i="23"/>
  <c r="Z33" i="24"/>
  <c r="B40" i="86"/>
  <c r="U33" i="24"/>
  <c r="Q33" i="23"/>
  <c r="AN38" i="85"/>
  <c r="CO38" i="85"/>
  <c r="CL38" i="85"/>
  <c r="AJ38" i="85"/>
  <c r="AR38" i="85"/>
  <c r="CQ38" i="85"/>
  <c r="CG38" i="85"/>
  <c r="AY38" i="85"/>
  <c r="CB38" i="85"/>
  <c r="AL38" i="85"/>
  <c r="CI38" i="85"/>
  <c r="CN38" i="85"/>
  <c r="AO38" i="85"/>
  <c r="AT38" i="85"/>
  <c r="N31" i="23"/>
  <c r="BC38" i="85"/>
  <c r="CF38" i="85"/>
  <c r="CK38" i="85"/>
  <c r="AQ38" i="85"/>
  <c r="Q31" i="24"/>
  <c r="CR38" i="85"/>
  <c r="AU38" i="85"/>
  <c r="CM38" i="85"/>
  <c r="AX38" i="85"/>
  <c r="BB38" i="85"/>
  <c r="CJ38" i="85"/>
  <c r="AM38" i="85"/>
  <c r="CS38" i="85"/>
  <c r="AK38" i="85"/>
  <c r="BA38" i="85"/>
  <c r="CA38" i="85"/>
  <c r="CP38" i="85"/>
  <c r="AZ38" i="85"/>
  <c r="CD38" i="85"/>
  <c r="AS38" i="85"/>
  <c r="AV38" i="85"/>
  <c r="CH38" i="85"/>
  <c r="AP38" i="85"/>
  <c r="AW38" i="85"/>
  <c r="CT38" i="85"/>
  <c r="D38" i="85"/>
  <c r="B39" i="85"/>
  <c r="P32" i="24"/>
  <c r="M32" i="23"/>
  <c r="I32" i="23"/>
  <c r="K32" i="24"/>
  <c r="F32" i="24"/>
  <c r="E32" i="23"/>
  <c r="CR39" i="86"/>
  <c r="CJ39" i="86"/>
  <c r="CB39" i="86"/>
  <c r="AX39" i="86"/>
  <c r="AP39" i="86"/>
  <c r="CQ39" i="86"/>
  <c r="CI39" i="86"/>
  <c r="CA39" i="86"/>
  <c r="CL39" i="86"/>
  <c r="BC39" i="86"/>
  <c r="AT39" i="86"/>
  <c r="AK39" i="86"/>
  <c r="CK39" i="86"/>
  <c r="BB39" i="86"/>
  <c r="AS39" i="86"/>
  <c r="AJ39" i="86"/>
  <c r="CT39" i="86"/>
  <c r="CH39" i="86"/>
  <c r="BA39" i="86"/>
  <c r="AR39" i="86"/>
  <c r="CS39" i="86"/>
  <c r="CG39" i="86"/>
  <c r="CP39" i="86"/>
  <c r="CF39" i="86"/>
  <c r="CO39" i="86"/>
  <c r="CE39" i="86"/>
  <c r="CD39" i="86"/>
  <c r="AY39" i="86"/>
  <c r="AL39" i="86"/>
  <c r="CC39" i="86"/>
  <c r="AW39" i="86"/>
  <c r="AV39" i="86"/>
  <c r="AU39" i="86"/>
  <c r="AQ39" i="86"/>
  <c r="AO39" i="86"/>
  <c r="AZ39" i="86"/>
  <c r="AN39" i="86"/>
  <c r="AM39" i="86"/>
  <c r="CN39" i="86"/>
  <c r="CM39" i="86"/>
  <c r="R32" i="23"/>
  <c r="V32" i="24"/>
  <c r="CN40" i="86"/>
  <c r="CF40" i="86"/>
  <c r="BB40" i="86"/>
  <c r="AT40" i="86"/>
  <c r="CL40" i="86"/>
  <c r="BA40" i="86"/>
  <c r="AR40" i="86"/>
  <c r="CK40" i="86"/>
  <c r="CA40" i="86"/>
  <c r="AZ40" i="86"/>
  <c r="CT40" i="86"/>
  <c r="CJ40" i="86"/>
  <c r="AY40" i="86"/>
  <c r="AP40" i="86"/>
  <c r="CS40" i="86"/>
  <c r="CI40" i="86"/>
  <c r="CR40" i="86"/>
  <c r="CH40" i="86"/>
  <c r="CQ40" i="86"/>
  <c r="CG40" i="86"/>
  <c r="AU40" i="86"/>
  <c r="AS40" i="86"/>
  <c r="CP40" i="86"/>
  <c r="AO40" i="86"/>
  <c r="CO40" i="86"/>
  <c r="AN40" i="86"/>
  <c r="CD40" i="86"/>
  <c r="BC40" i="86"/>
  <c r="AM40" i="86"/>
  <c r="CC40" i="86"/>
  <c r="AX40" i="86"/>
  <c r="AW40" i="86"/>
  <c r="AV40" i="86"/>
  <c r="AJ40" i="86"/>
  <c r="V33" i="24"/>
  <c r="R33" i="23"/>
  <c r="CS38" i="84"/>
  <c r="CK38" i="84"/>
  <c r="CC38" i="84"/>
  <c r="BB38" i="84"/>
  <c r="AT38" i="84"/>
  <c r="AL38" i="84"/>
  <c r="CR38" i="84"/>
  <c r="CJ38" i="84"/>
  <c r="CQ38" i="84"/>
  <c r="CI38" i="84"/>
  <c r="CA38" i="84"/>
  <c r="CP38" i="84"/>
  <c r="CH38" i="84"/>
  <c r="CO38" i="84"/>
  <c r="CG38" i="84"/>
  <c r="CN38" i="84"/>
  <c r="CF38" i="84"/>
  <c r="CM38" i="84"/>
  <c r="CE38" i="84"/>
  <c r="AV38" i="84"/>
  <c r="AM38" i="84"/>
  <c r="AU38" i="84"/>
  <c r="AP38" i="84"/>
  <c r="BC38" i="84"/>
  <c r="AS38" i="84"/>
  <c r="AJ38" i="84"/>
  <c r="CT38" i="84"/>
  <c r="BA38" i="84"/>
  <c r="AR38" i="84"/>
  <c r="AY38" i="84"/>
  <c r="AZ38" i="84"/>
  <c r="AQ38" i="84"/>
  <c r="AO38" i="84"/>
  <c r="AX38" i="84"/>
  <c r="CL38" i="84"/>
  <c r="AN38" i="84"/>
  <c r="CD38" i="84"/>
  <c r="AW38" i="84"/>
  <c r="L31" i="24"/>
  <c r="J31" i="23"/>
  <c r="CS38" i="83"/>
  <c r="CK38" i="83"/>
  <c r="CB38" i="83"/>
  <c r="AX38" i="83"/>
  <c r="AP38" i="83"/>
  <c r="CR38" i="83"/>
  <c r="CJ38" i="83"/>
  <c r="CA38" i="83"/>
  <c r="CQ38" i="83"/>
  <c r="CI38" i="83"/>
  <c r="CP38" i="83"/>
  <c r="CH38" i="83"/>
  <c r="BC38" i="83"/>
  <c r="AU38" i="83"/>
  <c r="AL38" i="83"/>
  <c r="CO38" i="83"/>
  <c r="CG38" i="83"/>
  <c r="BB38" i="83"/>
  <c r="AT38" i="83"/>
  <c r="AK38" i="83"/>
  <c r="CD38" i="83"/>
  <c r="AV38" i="83"/>
  <c r="CC38" i="83"/>
  <c r="AS38" i="83"/>
  <c r="AR38" i="83"/>
  <c r="CT38" i="83"/>
  <c r="AQ38" i="83"/>
  <c r="CN38" i="83"/>
  <c r="BA38" i="83"/>
  <c r="AO38" i="83"/>
  <c r="CM38" i="83"/>
  <c r="AZ38" i="83"/>
  <c r="AM38" i="83"/>
  <c r="CL38" i="83"/>
  <c r="AY38" i="83"/>
  <c r="AJ38" i="83"/>
  <c r="CF38" i="83"/>
  <c r="AW38" i="83"/>
  <c r="AN38" i="83"/>
  <c r="F31" i="23"/>
  <c r="G31" i="24"/>
  <c r="AU40" i="92"/>
  <c r="AX40" i="92"/>
  <c r="BB40" i="92"/>
  <c r="AM40" i="92"/>
  <c r="CT38" i="88"/>
  <c r="CL38" i="88"/>
  <c r="CC38" i="88"/>
  <c r="CP38" i="88"/>
  <c r="CG38" i="88"/>
  <c r="CO38" i="88"/>
  <c r="CF38" i="88"/>
  <c r="CN38" i="88"/>
  <c r="CE38" i="88"/>
  <c r="CM38" i="88"/>
  <c r="CK38" i="88"/>
  <c r="CJ38" i="88"/>
  <c r="CI38" i="88"/>
  <c r="CR38" i="88"/>
  <c r="CA38" i="88"/>
  <c r="CS38" i="88"/>
  <c r="CQ38" i="88"/>
  <c r="CH38" i="88"/>
  <c r="CB38" i="88"/>
  <c r="AX38" i="88"/>
  <c r="AX39" i="88" s="1"/>
  <c r="AP38" i="88"/>
  <c r="AP39" i="88" s="1"/>
  <c r="BC38" i="88"/>
  <c r="BC39" i="88" s="1"/>
  <c r="AU38" i="88"/>
  <c r="AU39" i="88" s="1"/>
  <c r="AL38" i="88"/>
  <c r="AL39" i="88" s="1"/>
  <c r="BA38" i="88"/>
  <c r="BA39" i="88" s="1"/>
  <c r="AQ38" i="88"/>
  <c r="AQ39" i="88" s="1"/>
  <c r="AZ38" i="88"/>
  <c r="AZ39" i="88" s="1"/>
  <c r="AO38" i="88"/>
  <c r="AO39" i="88" s="1"/>
  <c r="AY38" i="88"/>
  <c r="AY39" i="88" s="1"/>
  <c r="AN38" i="88"/>
  <c r="AN39" i="88" s="1"/>
  <c r="AW38" i="88"/>
  <c r="AW39" i="88" s="1"/>
  <c r="AK38" i="88"/>
  <c r="AV38" i="88"/>
  <c r="AV39" i="88" s="1"/>
  <c r="AJ38" i="88"/>
  <c r="AS38" i="88"/>
  <c r="AS39" i="88" s="1"/>
  <c r="AT38" i="88"/>
  <c r="AT39" i="88" s="1"/>
  <c r="AR38" i="88"/>
  <c r="AR39" i="88" s="1"/>
  <c r="BB38" i="88"/>
  <c r="BB39" i="88" s="1"/>
  <c r="AM38" i="88"/>
  <c r="AM39" i="88" s="1"/>
  <c r="CD38" i="88"/>
  <c r="J30" i="25"/>
  <c r="AF30" i="23"/>
  <c r="AN31" i="23"/>
  <c r="T31" i="25"/>
  <c r="AV40" i="92"/>
  <c r="CC40" i="91"/>
  <c r="CA40" i="91"/>
  <c r="Q33" i="25"/>
  <c r="CO38" i="89"/>
  <c r="CG38" i="89"/>
  <c r="CR38" i="89"/>
  <c r="CI38" i="89"/>
  <c r="CT38" i="89"/>
  <c r="CJ38" i="89"/>
  <c r="CS38" i="89"/>
  <c r="CH38" i="89"/>
  <c r="CQ38" i="89"/>
  <c r="CF38" i="89"/>
  <c r="CP38" i="89"/>
  <c r="CE38" i="89"/>
  <c r="CN38" i="89"/>
  <c r="CD38" i="89"/>
  <c r="CL38" i="89"/>
  <c r="CB38" i="89"/>
  <c r="CK38" i="89"/>
  <c r="CA38" i="89"/>
  <c r="CM38" i="89"/>
  <c r="CC38" i="89"/>
  <c r="BA38" i="89"/>
  <c r="AS38" i="89"/>
  <c r="AK38" i="89"/>
  <c r="AY38" i="89"/>
  <c r="AQ38" i="89"/>
  <c r="AX38" i="89"/>
  <c r="AP38" i="89"/>
  <c r="AW38" i="89"/>
  <c r="AO38" i="89"/>
  <c r="AV38" i="89"/>
  <c r="AN38" i="89"/>
  <c r="AL38" i="89"/>
  <c r="BC38" i="89"/>
  <c r="AJ38" i="89"/>
  <c r="BB38" i="89"/>
  <c r="AZ38" i="89"/>
  <c r="AU38" i="89"/>
  <c r="AT38" i="89"/>
  <c r="AR38" i="89"/>
  <c r="AM38" i="89"/>
  <c r="G31" i="25"/>
  <c r="AD31" i="23"/>
  <c r="CQ39" i="91"/>
  <c r="CH39" i="91"/>
  <c r="CO39" i="91"/>
  <c r="CM39" i="91"/>
  <c r="CB39" i="91"/>
  <c r="CL39" i="91"/>
  <c r="CK39" i="91"/>
  <c r="CJ39" i="91"/>
  <c r="CT39" i="91"/>
  <c r="CG39" i="91"/>
  <c r="CF39" i="91"/>
  <c r="CC39" i="91"/>
  <c r="CA39" i="91"/>
  <c r="CS39" i="91"/>
  <c r="CR39" i="91"/>
  <c r="CP39" i="91"/>
  <c r="CN39" i="91"/>
  <c r="AX39" i="91"/>
  <c r="AO39" i="91"/>
  <c r="AW39" i="91"/>
  <c r="AN39" i="91"/>
  <c r="BC39" i="91"/>
  <c r="AU39" i="91"/>
  <c r="AK39" i="91"/>
  <c r="AS39" i="91"/>
  <c r="AQ39" i="91"/>
  <c r="BB39" i="91"/>
  <c r="AP39" i="91"/>
  <c r="BA39" i="91"/>
  <c r="AL39" i="91"/>
  <c r="AZ39" i="91"/>
  <c r="AJ39" i="91"/>
  <c r="AY39" i="91"/>
  <c r="AV39" i="91"/>
  <c r="AT39" i="91"/>
  <c r="AR39" i="91"/>
  <c r="CD39" i="91"/>
  <c r="AM39" i="91"/>
  <c r="CI39" i="91"/>
  <c r="Q32" i="25"/>
  <c r="AL32" i="23"/>
  <c r="CS39" i="90"/>
  <c r="CK39" i="90"/>
  <c r="CA39" i="90"/>
  <c r="CL39" i="90"/>
  <c r="CT39" i="90"/>
  <c r="CJ39" i="90"/>
  <c r="CI39" i="90"/>
  <c r="CH39" i="90"/>
  <c r="CR39" i="90"/>
  <c r="CF39" i="90"/>
  <c r="CQ39" i="90"/>
  <c r="CE39" i="90"/>
  <c r="CP39" i="90"/>
  <c r="CD39" i="90"/>
  <c r="CO39" i="90"/>
  <c r="CN39" i="90"/>
  <c r="CM39" i="90"/>
  <c r="BB39" i="90"/>
  <c r="BB40" i="90" s="1"/>
  <c r="AT39" i="90"/>
  <c r="AT40" i="90" s="1"/>
  <c r="AJ39" i="90"/>
  <c r="AZ39" i="90"/>
  <c r="AZ40" i="90" s="1"/>
  <c r="AQ39" i="90"/>
  <c r="AQ40" i="90" s="1"/>
  <c r="AY39" i="90"/>
  <c r="AY40" i="90" s="1"/>
  <c r="AO39" i="90"/>
  <c r="AO40" i="90" s="1"/>
  <c r="AX39" i="90"/>
  <c r="AX40" i="90" s="1"/>
  <c r="AN39" i="90"/>
  <c r="AN40" i="90" s="1"/>
  <c r="AW39" i="90"/>
  <c r="AW40" i="90" s="1"/>
  <c r="AM39" i="90"/>
  <c r="AM40" i="90" s="1"/>
  <c r="AV39" i="90"/>
  <c r="AV40" i="90" s="1"/>
  <c r="AL39" i="90"/>
  <c r="AL40" i="90" s="1"/>
  <c r="AU39" i="90"/>
  <c r="AU40" i="90" s="1"/>
  <c r="BA39" i="90"/>
  <c r="BA40" i="90" s="1"/>
  <c r="AS39" i="90"/>
  <c r="AS40" i="90" s="1"/>
  <c r="AR39" i="90"/>
  <c r="AR40" i="90" s="1"/>
  <c r="BC39" i="90"/>
  <c r="BC40" i="90" s="1"/>
  <c r="AP39" i="90"/>
  <c r="AP40" i="90" s="1"/>
  <c r="CG39" i="90"/>
  <c r="AW40" i="92"/>
  <c r="CA40" i="87"/>
  <c r="CT40" i="87"/>
  <c r="CK40" i="87"/>
  <c r="CS40" i="87"/>
  <c r="CI40" i="87"/>
  <c r="CQ40" i="87"/>
  <c r="CP40" i="87"/>
  <c r="CM40" i="87"/>
  <c r="CD40" i="87"/>
  <c r="CB40" i="87"/>
  <c r="CO40" i="87"/>
  <c r="CN40" i="87"/>
  <c r="CL40" i="87"/>
  <c r="CF40" i="87"/>
  <c r="AO40" i="87"/>
  <c r="AX40" i="87"/>
  <c r="AN40" i="87"/>
  <c r="AV40" i="87"/>
  <c r="AM40" i="87"/>
  <c r="AU40" i="87"/>
  <c r="AK40" i="87"/>
  <c r="AT40" i="87"/>
  <c r="AJ40" i="87"/>
  <c r="BB40" i="87"/>
  <c r="AS40" i="87"/>
  <c r="BA40" i="87"/>
  <c r="AZ40" i="87"/>
  <c r="AY40" i="87"/>
  <c r="AQ40" i="87"/>
  <c r="AP40" i="87"/>
  <c r="AL40" i="87"/>
  <c r="V33" i="23"/>
  <c r="AA33" i="24"/>
  <c r="Y32" i="25"/>
  <c r="AR32" i="23"/>
  <c r="AR40" i="92"/>
  <c r="AO40" i="92"/>
  <c r="CM39" i="87"/>
  <c r="CE39" i="87"/>
  <c r="CT39" i="87"/>
  <c r="CK39" i="87"/>
  <c r="CA39" i="87"/>
  <c r="CS39" i="87"/>
  <c r="CJ39" i="87"/>
  <c r="CR39" i="87"/>
  <c r="CI39" i="87"/>
  <c r="CQ39" i="87"/>
  <c r="CH39" i="87"/>
  <c r="CN39" i="87"/>
  <c r="CD39" i="87"/>
  <c r="CP39" i="87"/>
  <c r="CO39" i="87"/>
  <c r="CL39" i="87"/>
  <c r="CG39" i="87"/>
  <c r="CF39" i="87"/>
  <c r="CC39" i="87"/>
  <c r="AZ39" i="87"/>
  <c r="AR39" i="87"/>
  <c r="AX39" i="87"/>
  <c r="AO39" i="87"/>
  <c r="AW39" i="87"/>
  <c r="AN39" i="87"/>
  <c r="AV39" i="87"/>
  <c r="AM39" i="87"/>
  <c r="AU39" i="87"/>
  <c r="AL39" i="87"/>
  <c r="BC39" i="87"/>
  <c r="AT39" i="87"/>
  <c r="AJ39" i="87"/>
  <c r="BA39" i="87"/>
  <c r="AY39" i="87"/>
  <c r="AS39" i="87"/>
  <c r="AQ39" i="87"/>
  <c r="AP39" i="87"/>
  <c r="BB39" i="87"/>
  <c r="V32" i="23"/>
  <c r="AA32" i="24"/>
  <c r="AY40" i="92"/>
  <c r="Y31" i="25"/>
  <c r="AR31" i="23"/>
  <c r="AZ40" i="92"/>
  <c r="AL40" i="92"/>
  <c r="AP40" i="92"/>
  <c r="O32" i="25"/>
  <c r="AJ32" i="23"/>
  <c r="AH32" i="23"/>
  <c r="L32" i="25"/>
  <c r="AJ31" i="23"/>
  <c r="O31" i="25"/>
  <c r="AB30" i="23"/>
  <c r="E30" i="25"/>
  <c r="B31" i="25"/>
  <c r="Z31" i="23"/>
  <c r="BO38" i="92"/>
  <c r="BO39" i="92"/>
  <c r="D40" i="91"/>
  <c r="D39" i="91"/>
  <c r="B39" i="89"/>
  <c r="A40" i="89"/>
  <c r="D38" i="89"/>
  <c r="BO37" i="89"/>
  <c r="D38" i="88"/>
  <c r="BO38" i="87"/>
  <c r="D40" i="87"/>
  <c r="D39" i="87"/>
  <c r="D40" i="86"/>
  <c r="T32" i="23"/>
  <c r="Y32" i="24" s="1"/>
  <c r="BO37" i="84"/>
  <c r="D38" i="84"/>
  <c r="L31" i="23" s="1"/>
  <c r="O31" i="24" s="1"/>
  <c r="A40" i="84"/>
  <c r="B39" i="84"/>
  <c r="D38" i="83"/>
  <c r="H31" i="23" s="1"/>
  <c r="J31" i="24" s="1"/>
  <c r="B39" i="83"/>
  <c r="F52" i="50"/>
  <c r="H15" i="50"/>
  <c r="H52" i="50" s="1"/>
  <c r="U46" i="41"/>
  <c r="T46" i="41"/>
  <c r="AL40" i="86" l="1"/>
  <c r="AR40" i="87"/>
  <c r="BC40" i="87"/>
  <c r="BC41" i="87" s="1"/>
  <c r="AW40" i="87"/>
  <c r="CG40" i="87"/>
  <c r="AL40" i="91"/>
  <c r="CH40" i="87"/>
  <c r="CR40" i="87"/>
  <c r="CS40" i="91"/>
  <c r="AO40" i="91"/>
  <c r="CL40" i="91"/>
  <c r="AM40" i="91"/>
  <c r="AR40" i="91"/>
  <c r="CP40" i="91"/>
  <c r="DE38" i="92"/>
  <c r="L38" i="92" s="1"/>
  <c r="DE39" i="92"/>
  <c r="L39" i="92" s="1"/>
  <c r="BK39" i="93"/>
  <c r="DA39" i="93"/>
  <c r="BJ39" i="93"/>
  <c r="DB39" i="93"/>
  <c r="BI39" i="93"/>
  <c r="DC39" i="93"/>
  <c r="BH39" i="93"/>
  <c r="CV39" i="93"/>
  <c r="DD39" i="93"/>
  <c r="BD39" i="93"/>
  <c r="BG39" i="93"/>
  <c r="CW39" i="93"/>
  <c r="BF39" i="93"/>
  <c r="CX39" i="93"/>
  <c r="BL39" i="93"/>
  <c r="BM39" i="93"/>
  <c r="BE39" i="93"/>
  <c r="CY39" i="93"/>
  <c r="CZ39" i="93"/>
  <c r="AQ40" i="92"/>
  <c r="BA40" i="91"/>
  <c r="AU40" i="91"/>
  <c r="CM40" i="91"/>
  <c r="AQ40" i="91"/>
  <c r="CT40" i="91"/>
  <c r="CO40" i="91"/>
  <c r="AW40" i="91"/>
  <c r="CJ40" i="91"/>
  <c r="AX40" i="91"/>
  <c r="DE38" i="89"/>
  <c r="L38" i="89" s="1"/>
  <c r="DE38" i="88"/>
  <c r="X32" i="23"/>
  <c r="AD32" i="24" s="1"/>
  <c r="X33" i="23"/>
  <c r="AD33" i="24" s="1"/>
  <c r="T33" i="23"/>
  <c r="Y33" i="24" s="1"/>
  <c r="DE39" i="86"/>
  <c r="P31" i="23"/>
  <c r="T31" i="24" s="1"/>
  <c r="CX39" i="84"/>
  <c r="CW39" i="84"/>
  <c r="DD39" i="84"/>
  <c r="CV39" i="84"/>
  <c r="DC39" i="84"/>
  <c r="CU39" i="84"/>
  <c r="DB39" i="84"/>
  <c r="DA39" i="84"/>
  <c r="CZ39" i="84"/>
  <c r="CY39" i="84"/>
  <c r="BN39" i="92"/>
  <c r="K39" i="92" s="1"/>
  <c r="BN38" i="83"/>
  <c r="CE40" i="86"/>
  <c r="AQ40" i="86"/>
  <c r="CM40" i="86"/>
  <c r="AJ39" i="88"/>
  <c r="BN38" i="88"/>
  <c r="AJ40" i="90"/>
  <c r="BN38" i="85"/>
  <c r="K38" i="85" s="1"/>
  <c r="BM39" i="85"/>
  <c r="BM40" i="85" s="1"/>
  <c r="BE39" i="85"/>
  <c r="BE40" i="85" s="1"/>
  <c r="BL39" i="85"/>
  <c r="BL40" i="85" s="1"/>
  <c r="BD39" i="85"/>
  <c r="BD40" i="85" s="1"/>
  <c r="BK39" i="85"/>
  <c r="BK40" i="85" s="1"/>
  <c r="BJ39" i="85"/>
  <c r="BJ40" i="85" s="1"/>
  <c r="BI39" i="85"/>
  <c r="BI40" i="85" s="1"/>
  <c r="BH39" i="85"/>
  <c r="BH40" i="85" s="1"/>
  <c r="BG39" i="85"/>
  <c r="BG40" i="85" s="1"/>
  <c r="BF39" i="85"/>
  <c r="BF40" i="85" s="1"/>
  <c r="BN39" i="91"/>
  <c r="K39" i="91" s="1"/>
  <c r="CN40" i="91"/>
  <c r="BM40" i="91"/>
  <c r="BM41" i="91" s="1"/>
  <c r="BE40" i="91"/>
  <c r="BE41" i="91" s="1"/>
  <c r="BL40" i="91"/>
  <c r="BL41" i="91" s="1"/>
  <c r="BD40" i="91"/>
  <c r="BD41" i="91" s="1"/>
  <c r="BH40" i="91"/>
  <c r="BH41" i="91" s="1"/>
  <c r="BK40" i="91"/>
  <c r="BK41" i="91" s="1"/>
  <c r="BJ40" i="91"/>
  <c r="BJ41" i="91" s="1"/>
  <c r="BI40" i="91"/>
  <c r="BI41" i="91" s="1"/>
  <c r="BG40" i="91"/>
  <c r="BG41" i="91" s="1"/>
  <c r="BF40" i="91"/>
  <c r="BF41" i="91" s="1"/>
  <c r="BN38" i="89"/>
  <c r="K38" i="89" s="1"/>
  <c r="BH39" i="89"/>
  <c r="BG39" i="89"/>
  <c r="BF39" i="89"/>
  <c r="BM39" i="89"/>
  <c r="BE39" i="89"/>
  <c r="BL39" i="89"/>
  <c r="BD39" i="89"/>
  <c r="BK39" i="89"/>
  <c r="BJ39" i="89"/>
  <c r="BI39" i="89"/>
  <c r="AN40" i="91"/>
  <c r="AJ40" i="91"/>
  <c r="BB40" i="91"/>
  <c r="CK40" i="91"/>
  <c r="CB40" i="91"/>
  <c r="BM40" i="87"/>
  <c r="BM41" i="87" s="1"/>
  <c r="BE40" i="87"/>
  <c r="BE41" i="87" s="1"/>
  <c r="BL40" i="87"/>
  <c r="BL41" i="87" s="1"/>
  <c r="BD40" i="87"/>
  <c r="BD41" i="87" s="1"/>
  <c r="BK40" i="87"/>
  <c r="BK41" i="87" s="1"/>
  <c r="BJ40" i="87"/>
  <c r="BJ41" i="87" s="1"/>
  <c r="BI40" i="87"/>
  <c r="BI41" i="87" s="1"/>
  <c r="BH40" i="87"/>
  <c r="BH41" i="87" s="1"/>
  <c r="BG40" i="87"/>
  <c r="BG41" i="87" s="1"/>
  <c r="BF40" i="87"/>
  <c r="BF41" i="87" s="1"/>
  <c r="AP40" i="91"/>
  <c r="AY40" i="91"/>
  <c r="BC40" i="91"/>
  <c r="CQ40" i="91"/>
  <c r="CD40" i="91"/>
  <c r="AS40" i="91"/>
  <c r="AZ40" i="91"/>
  <c r="CH40" i="91"/>
  <c r="CR40" i="91"/>
  <c r="CF40" i="91"/>
  <c r="AL33" i="23"/>
  <c r="AV40" i="91"/>
  <c r="AK40" i="91"/>
  <c r="CI40" i="91"/>
  <c r="CG40" i="91"/>
  <c r="BN39" i="86"/>
  <c r="K39" i="86" s="1"/>
  <c r="BM40" i="86"/>
  <c r="BM41" i="86" s="1"/>
  <c r="BE40" i="86"/>
  <c r="BE41" i="86" s="1"/>
  <c r="BL40" i="86"/>
  <c r="BL41" i="86" s="1"/>
  <c r="BD40" i="86"/>
  <c r="BD41" i="86" s="1"/>
  <c r="BK40" i="86"/>
  <c r="BK41" i="86" s="1"/>
  <c r="BJ40" i="86"/>
  <c r="BJ41" i="86" s="1"/>
  <c r="BI40" i="86"/>
  <c r="BI41" i="86" s="1"/>
  <c r="BH40" i="86"/>
  <c r="BH41" i="86" s="1"/>
  <c r="BG40" i="86"/>
  <c r="BG41" i="86" s="1"/>
  <c r="BF40" i="86"/>
  <c r="BF41" i="86" s="1"/>
  <c r="BK39" i="84"/>
  <c r="BL39" i="84"/>
  <c r="BJ39" i="84"/>
  <c r="BI39" i="84"/>
  <c r="BH39" i="84"/>
  <c r="BD39" i="84"/>
  <c r="BG39" i="84"/>
  <c r="BF39" i="84"/>
  <c r="BM39" i="84"/>
  <c r="BE39" i="84"/>
  <c r="BD39" i="83"/>
  <c r="BD40" i="83" s="1"/>
  <c r="BL39" i="83"/>
  <c r="BL40" i="83" s="1"/>
  <c r="BJ39" i="83"/>
  <c r="BJ40" i="83" s="1"/>
  <c r="BE39" i="83"/>
  <c r="BE40" i="83" s="1"/>
  <c r="BM39" i="83"/>
  <c r="BM40" i="83" s="1"/>
  <c r="BF39" i="83"/>
  <c r="BF40" i="83" s="1"/>
  <c r="BG39" i="83"/>
  <c r="BG40" i="83" s="1"/>
  <c r="BH39" i="83"/>
  <c r="BH40" i="83" s="1"/>
  <c r="BI39" i="83"/>
  <c r="BI40" i="83" s="1"/>
  <c r="BK39" i="83"/>
  <c r="BK40" i="83" s="1"/>
  <c r="AV31" i="23"/>
  <c r="AD31" i="25"/>
  <c r="B40" i="93"/>
  <c r="AS33" i="23"/>
  <c r="Z33" i="25"/>
  <c r="CG39" i="93"/>
  <c r="CE39" i="93"/>
  <c r="AN39" i="93"/>
  <c r="AQ39" i="93"/>
  <c r="AA32" i="25"/>
  <c r="CM39" i="93"/>
  <c r="CD39" i="93"/>
  <c r="BC39" i="93"/>
  <c r="AJ39" i="93"/>
  <c r="AT32" i="23"/>
  <c r="BB39" i="93"/>
  <c r="CA39" i="93"/>
  <c r="CS39" i="93"/>
  <c r="AU39" i="93"/>
  <c r="BA39" i="93"/>
  <c r="CL39" i="93"/>
  <c r="CK39" i="93"/>
  <c r="AM39" i="93"/>
  <c r="CI39" i="93"/>
  <c r="CN39" i="93"/>
  <c r="CP39" i="93"/>
  <c r="CJ39" i="93"/>
  <c r="AW39" i="93"/>
  <c r="AT39" i="93"/>
  <c r="AS39" i="93"/>
  <c r="CH39" i="93"/>
  <c r="CT39" i="93"/>
  <c r="AO39" i="93"/>
  <c r="AL39" i="93"/>
  <c r="AR39" i="93"/>
  <c r="D39" i="93"/>
  <c r="CR39" i="93"/>
  <c r="AX39" i="93"/>
  <c r="CO39" i="93"/>
  <c r="CF39" i="93"/>
  <c r="AV39" i="93"/>
  <c r="AY39" i="93"/>
  <c r="AP39" i="93"/>
  <c r="CQ39" i="93"/>
  <c r="AZ39" i="93"/>
  <c r="B40" i="89"/>
  <c r="F33" i="25"/>
  <c r="AC33" i="23"/>
  <c r="AJ39" i="85"/>
  <c r="CL39" i="85"/>
  <c r="BC39" i="85"/>
  <c r="BC40" i="85" s="1"/>
  <c r="AN39" i="85"/>
  <c r="AN40" i="85" s="1"/>
  <c r="CH39" i="85"/>
  <c r="D39" i="85"/>
  <c r="AM39" i="85"/>
  <c r="AM40" i="85" s="1"/>
  <c r="CN39" i="85"/>
  <c r="CC39" i="85"/>
  <c r="AQ39" i="85"/>
  <c r="AQ40" i="85" s="1"/>
  <c r="CP39" i="85"/>
  <c r="AV39" i="85"/>
  <c r="AV40" i="85" s="1"/>
  <c r="CF39" i="85"/>
  <c r="AW39" i="85"/>
  <c r="AW40" i="85" s="1"/>
  <c r="CS39" i="85"/>
  <c r="BB39" i="85"/>
  <c r="BB40" i="85" s="1"/>
  <c r="AZ39" i="85"/>
  <c r="AZ40" i="85" s="1"/>
  <c r="CK39" i="85"/>
  <c r="AP39" i="85"/>
  <c r="AP40" i="85" s="1"/>
  <c r="AL39" i="85"/>
  <c r="AL40" i="85" s="1"/>
  <c r="CD39" i="85"/>
  <c r="AR39" i="85"/>
  <c r="AR40" i="85" s="1"/>
  <c r="CO39" i="85"/>
  <c r="CB39" i="85"/>
  <c r="AY39" i="85"/>
  <c r="AY40" i="85" s="1"/>
  <c r="CG39" i="85"/>
  <c r="CM39" i="85"/>
  <c r="CR39" i="85"/>
  <c r="AO39" i="85"/>
  <c r="AO40" i="85" s="1"/>
  <c r="AU39" i="85"/>
  <c r="AU40" i="85" s="1"/>
  <c r="N32" i="23"/>
  <c r="BA39" i="85"/>
  <c r="BA40" i="85" s="1"/>
  <c r="CE39" i="85"/>
  <c r="CJ39" i="85"/>
  <c r="CQ39" i="85"/>
  <c r="AK39" i="85"/>
  <c r="AT39" i="85"/>
  <c r="AT40" i="85" s="1"/>
  <c r="AS39" i="85"/>
  <c r="AS40" i="85" s="1"/>
  <c r="CT39" i="85"/>
  <c r="CA39" i="85"/>
  <c r="AX39" i="85"/>
  <c r="AX40" i="85" s="1"/>
  <c r="CI39" i="85"/>
  <c r="Q32" i="24"/>
  <c r="B40" i="84"/>
  <c r="I33" i="23"/>
  <c r="K33" i="24"/>
  <c r="CP39" i="84"/>
  <c r="CH39" i="84"/>
  <c r="AY39" i="84"/>
  <c r="AQ39" i="84"/>
  <c r="CO39" i="84"/>
  <c r="CG39" i="84"/>
  <c r="CN39" i="84"/>
  <c r="CF39" i="84"/>
  <c r="CM39" i="84"/>
  <c r="CE39" i="84"/>
  <c r="CT39" i="84"/>
  <c r="CL39" i="84"/>
  <c r="CD39" i="84"/>
  <c r="BC39" i="84"/>
  <c r="CS39" i="84"/>
  <c r="CK39" i="84"/>
  <c r="BB39" i="84"/>
  <c r="CR39" i="84"/>
  <c r="CJ39" i="84"/>
  <c r="CB39" i="84"/>
  <c r="BA39" i="84"/>
  <c r="AU39" i="84"/>
  <c r="AL39" i="84"/>
  <c r="AO39" i="84"/>
  <c r="AT39" i="84"/>
  <c r="AK39" i="84"/>
  <c r="AS39" i="84"/>
  <c r="AX39" i="84"/>
  <c r="CQ39" i="84"/>
  <c r="AR39" i="84"/>
  <c r="CI39" i="84"/>
  <c r="AZ39" i="84"/>
  <c r="AP39" i="84"/>
  <c r="AW39" i="84"/>
  <c r="AM39" i="84"/>
  <c r="AV39" i="84"/>
  <c r="AN39" i="84"/>
  <c r="L32" i="24"/>
  <c r="J32" i="23"/>
  <c r="CA39" i="84"/>
  <c r="AJ39" i="84"/>
  <c r="CM40" i="84"/>
  <c r="CE40" i="84"/>
  <c r="AV40" i="84"/>
  <c r="AN40" i="84"/>
  <c r="CT40" i="84"/>
  <c r="CL40" i="84"/>
  <c r="CD40" i="84"/>
  <c r="BC40" i="84"/>
  <c r="BC41" i="84" s="1"/>
  <c r="AU40" i="84"/>
  <c r="AM40" i="84"/>
  <c r="CS40" i="84"/>
  <c r="CK40" i="84"/>
  <c r="CC40" i="84"/>
  <c r="BB40" i="84"/>
  <c r="AT40" i="84"/>
  <c r="AL40" i="84"/>
  <c r="CR40" i="84"/>
  <c r="CJ40" i="84"/>
  <c r="CA40" i="84"/>
  <c r="BA40" i="84"/>
  <c r="AS40" i="84"/>
  <c r="AJ40" i="84"/>
  <c r="CQ40" i="84"/>
  <c r="CI40" i="84"/>
  <c r="AZ40" i="84"/>
  <c r="AR40" i="84"/>
  <c r="CP40" i="84"/>
  <c r="CH40" i="84"/>
  <c r="AY40" i="84"/>
  <c r="AQ40" i="84"/>
  <c r="CO40" i="84"/>
  <c r="CG40" i="84"/>
  <c r="AX40" i="84"/>
  <c r="AP40" i="84"/>
  <c r="CN40" i="84"/>
  <c r="CF40" i="84"/>
  <c r="AW40" i="84"/>
  <c r="AO40" i="84"/>
  <c r="L33" i="24"/>
  <c r="J33" i="23"/>
  <c r="CO39" i="83"/>
  <c r="CG39" i="83"/>
  <c r="BB39" i="83"/>
  <c r="BB40" i="83" s="1"/>
  <c r="AT39" i="83"/>
  <c r="AT40" i="83" s="1"/>
  <c r="AL39" i="83"/>
  <c r="AL40" i="83" s="1"/>
  <c r="CN39" i="83"/>
  <c r="CF39" i="83"/>
  <c r="CM39" i="83"/>
  <c r="CE39" i="83"/>
  <c r="CT39" i="83"/>
  <c r="CL39" i="83"/>
  <c r="CD39" i="83"/>
  <c r="AY39" i="83"/>
  <c r="AY40" i="83" s="1"/>
  <c r="AQ39" i="83"/>
  <c r="AQ40" i="83" s="1"/>
  <c r="CS39" i="83"/>
  <c r="CK39" i="83"/>
  <c r="CC39" i="83"/>
  <c r="AX39" i="83"/>
  <c r="AX40" i="83" s="1"/>
  <c r="AP39" i="83"/>
  <c r="AP40" i="83" s="1"/>
  <c r="CH39" i="83"/>
  <c r="BA39" i="83"/>
  <c r="BA40" i="83" s="1"/>
  <c r="AN39" i="83"/>
  <c r="AN40" i="83" s="1"/>
  <c r="CB39" i="83"/>
  <c r="AZ39" i="83"/>
  <c r="AZ40" i="83" s="1"/>
  <c r="AM39" i="83"/>
  <c r="AM40" i="83" s="1"/>
  <c r="CA39" i="83"/>
  <c r="AW39" i="83"/>
  <c r="AW40" i="83" s="1"/>
  <c r="AK39" i="83"/>
  <c r="CR39" i="83"/>
  <c r="AV39" i="83"/>
  <c r="AV40" i="83" s="1"/>
  <c r="AJ39" i="83"/>
  <c r="CQ39" i="83"/>
  <c r="AU39" i="83"/>
  <c r="AU40" i="83" s="1"/>
  <c r="CP39" i="83"/>
  <c r="AS39" i="83"/>
  <c r="AS40" i="83" s="1"/>
  <c r="CJ39" i="83"/>
  <c r="AR39" i="83"/>
  <c r="AR40" i="83" s="1"/>
  <c r="CI39" i="83"/>
  <c r="BC39" i="83"/>
  <c r="BC40" i="83" s="1"/>
  <c r="AO39" i="83"/>
  <c r="AO40" i="83" s="1"/>
  <c r="G32" i="24"/>
  <c r="F32" i="23"/>
  <c r="I56" i="41"/>
  <c r="AF31" i="23"/>
  <c r="J31" i="25"/>
  <c r="CS39" i="89"/>
  <c r="CK39" i="89"/>
  <c r="CC39" i="89"/>
  <c r="CP39" i="89"/>
  <c r="CG39" i="89"/>
  <c r="CJ39" i="89"/>
  <c r="CT39" i="89"/>
  <c r="CI39" i="89"/>
  <c r="CR39" i="89"/>
  <c r="CH39" i="89"/>
  <c r="CQ39" i="89"/>
  <c r="CF39" i="89"/>
  <c r="CO39" i="89"/>
  <c r="CE39" i="89"/>
  <c r="CM39" i="89"/>
  <c r="CB39" i="89"/>
  <c r="CL39" i="89"/>
  <c r="CA39" i="89"/>
  <c r="CN39" i="89"/>
  <c r="CD39" i="89"/>
  <c r="AW39" i="89"/>
  <c r="AO39" i="89"/>
  <c r="BC39" i="89"/>
  <c r="AU39" i="89"/>
  <c r="AM39" i="89"/>
  <c r="BB39" i="89"/>
  <c r="AT39" i="89"/>
  <c r="AL39" i="89"/>
  <c r="BA39" i="89"/>
  <c r="AS39" i="89"/>
  <c r="AK39" i="89"/>
  <c r="AZ39" i="89"/>
  <c r="AR39" i="89"/>
  <c r="AJ39" i="89"/>
  <c r="AN39" i="89"/>
  <c r="AY39" i="89"/>
  <c r="AX39" i="89"/>
  <c r="AP39" i="89"/>
  <c r="AV39" i="89"/>
  <c r="AQ39" i="89"/>
  <c r="AD32" i="23"/>
  <c r="G32" i="25"/>
  <c r="T32" i="25"/>
  <c r="AN32" i="23"/>
  <c r="T33" i="25"/>
  <c r="AN33" i="23"/>
  <c r="AV41" i="87"/>
  <c r="BA41" i="86"/>
  <c r="BB41" i="87"/>
  <c r="AY41" i="86"/>
  <c r="AZ41" i="86"/>
  <c r="AY41" i="91"/>
  <c r="E31" i="25"/>
  <c r="AB31" i="23"/>
  <c r="AP41" i="87"/>
  <c r="AU41" i="86"/>
  <c r="AX41" i="91"/>
  <c r="AX41" i="87"/>
  <c r="AT41" i="91"/>
  <c r="AV41" i="86"/>
  <c r="AS41" i="86"/>
  <c r="AO41" i="87"/>
  <c r="AQ41" i="87"/>
  <c r="AR41" i="86"/>
  <c r="AP41" i="86"/>
  <c r="AS41" i="87"/>
  <c r="AO41" i="86"/>
  <c r="AR41" i="87"/>
  <c r="AJ41" i="91"/>
  <c r="AJ41" i="87"/>
  <c r="AJ41" i="86"/>
  <c r="BO38" i="89"/>
  <c r="D39" i="89"/>
  <c r="BO39" i="86"/>
  <c r="D39" i="84"/>
  <c r="L32" i="23" s="1"/>
  <c r="O32" i="24" s="1"/>
  <c r="D40" i="84"/>
  <c r="L33" i="23" s="1"/>
  <c r="O33" i="24" s="1"/>
  <c r="D39" i="83"/>
  <c r="H32" i="23" s="1"/>
  <c r="J32" i="24" s="1"/>
  <c r="F53" i="50"/>
  <c r="H16" i="50"/>
  <c r="H53" i="50" s="1"/>
  <c r="BN40" i="87" l="1"/>
  <c r="K40" i="87" s="1"/>
  <c r="AX41" i="84"/>
  <c r="DE39" i="83"/>
  <c r="L39" i="83" s="1"/>
  <c r="CR40" i="89"/>
  <c r="BF40" i="93"/>
  <c r="BF41" i="93" s="1"/>
  <c r="BG40" i="93"/>
  <c r="BG41" i="93" s="1"/>
  <c r="BH40" i="93"/>
  <c r="BH41" i="93" s="1"/>
  <c r="BI40" i="93"/>
  <c r="BI41" i="93" s="1"/>
  <c r="BJ40" i="93"/>
  <c r="BJ41" i="93" s="1"/>
  <c r="BK40" i="93"/>
  <c r="BK41" i="93" s="1"/>
  <c r="BD40" i="93"/>
  <c r="BD41" i="93" s="1"/>
  <c r="BL40" i="93"/>
  <c r="BL41" i="93" s="1"/>
  <c r="BE40" i="93"/>
  <c r="BM40" i="93"/>
  <c r="BM41" i="93" s="1"/>
  <c r="CY40" i="93"/>
  <c r="CZ40" i="93"/>
  <c r="DA40" i="93"/>
  <c r="DB40" i="93"/>
  <c r="DC40" i="93"/>
  <c r="CV40" i="93"/>
  <c r="DD40" i="93"/>
  <c r="CW40" i="93"/>
  <c r="CX40" i="93"/>
  <c r="DE39" i="89"/>
  <c r="L39" i="89" s="1"/>
  <c r="G33" i="25"/>
  <c r="AU40" i="89"/>
  <c r="AU41" i="89" s="1"/>
  <c r="CN40" i="89"/>
  <c r="P32" i="23"/>
  <c r="T32" i="24" s="1"/>
  <c r="DE39" i="85"/>
  <c r="L39" i="85" s="1"/>
  <c r="DC40" i="84"/>
  <c r="CU40" i="84"/>
  <c r="DB40" i="84"/>
  <c r="DA40" i="84"/>
  <c r="CZ40" i="84"/>
  <c r="CY40" i="84"/>
  <c r="CX40" i="84"/>
  <c r="CW40" i="84"/>
  <c r="CV40" i="84"/>
  <c r="DD40" i="84"/>
  <c r="BN39" i="84"/>
  <c r="AJ40" i="83"/>
  <c r="BN39" i="83"/>
  <c r="K39" i="83" s="1"/>
  <c r="BG40" i="84"/>
  <c r="BG41" i="84" s="1"/>
  <c r="BH40" i="84"/>
  <c r="BH41" i="84" s="1"/>
  <c r="BI40" i="84"/>
  <c r="BI41" i="84" s="1"/>
  <c r="BJ40" i="84"/>
  <c r="BJ41" i="84" s="1"/>
  <c r="BK40" i="84"/>
  <c r="BK41" i="84" s="1"/>
  <c r="BD40" i="84"/>
  <c r="BD41" i="84" s="1"/>
  <c r="BL40" i="84"/>
  <c r="BL41" i="84" s="1"/>
  <c r="BE40" i="84"/>
  <c r="BE41" i="84" s="1"/>
  <c r="BM40" i="84"/>
  <c r="BM41" i="84" s="1"/>
  <c r="BF40" i="84"/>
  <c r="BF41" i="84" s="1"/>
  <c r="AJ40" i="85"/>
  <c r="BN39" i="85"/>
  <c r="K39" i="85" s="1"/>
  <c r="BN40" i="91"/>
  <c r="K40" i="91" s="1"/>
  <c r="AM40" i="89"/>
  <c r="AN40" i="89"/>
  <c r="CP40" i="89"/>
  <c r="CG40" i="89"/>
  <c r="AO40" i="89"/>
  <c r="AO41" i="89" s="1"/>
  <c r="CB40" i="89"/>
  <c r="CD40" i="89"/>
  <c r="AX40" i="89"/>
  <c r="CH40" i="89"/>
  <c r="BN39" i="89"/>
  <c r="K39" i="89" s="1"/>
  <c r="AS40" i="89"/>
  <c r="AS41" i="89" s="1"/>
  <c r="CK40" i="89"/>
  <c r="BM40" i="89"/>
  <c r="BM41" i="89" s="1"/>
  <c r="BE40" i="89"/>
  <c r="BE41" i="89" s="1"/>
  <c r="BL40" i="89"/>
  <c r="BL41" i="89" s="1"/>
  <c r="BD40" i="89"/>
  <c r="BD41" i="89" s="1"/>
  <c r="BK40" i="89"/>
  <c r="BK41" i="89" s="1"/>
  <c r="BJ40" i="89"/>
  <c r="BJ41" i="89" s="1"/>
  <c r="BI40" i="89"/>
  <c r="BI41" i="89" s="1"/>
  <c r="BH40" i="89"/>
  <c r="BH41" i="89" s="1"/>
  <c r="BG40" i="89"/>
  <c r="BG41" i="89" s="1"/>
  <c r="BF40" i="89"/>
  <c r="BF41" i="89" s="1"/>
  <c r="BC40" i="89"/>
  <c r="CI40" i="89"/>
  <c r="AD33" i="23"/>
  <c r="AL40" i="89"/>
  <c r="CE40" i="89"/>
  <c r="CS40" i="89"/>
  <c r="AT40" i="89"/>
  <c r="CL40" i="89"/>
  <c r="AP40" i="89"/>
  <c r="AP41" i="89" s="1"/>
  <c r="CJ40" i="89"/>
  <c r="BA40" i="89"/>
  <c r="BA41" i="89" s="1"/>
  <c r="AJ40" i="89"/>
  <c r="AJ41" i="89" s="1"/>
  <c r="CM40" i="89"/>
  <c r="CT40" i="89"/>
  <c r="AY40" i="89"/>
  <c r="AV40" i="89"/>
  <c r="AV41" i="89" s="1"/>
  <c r="D40" i="89"/>
  <c r="AF33" i="23" s="1"/>
  <c r="AW40" i="89"/>
  <c r="CF40" i="89"/>
  <c r="CO40" i="89"/>
  <c r="CC40" i="89"/>
  <c r="AQ40" i="89"/>
  <c r="AR40" i="89"/>
  <c r="AR41" i="89" s="1"/>
  <c r="CA40" i="89"/>
  <c r="AK40" i="89"/>
  <c r="BB40" i="89"/>
  <c r="AZ40" i="89"/>
  <c r="AZ41" i="89" s="1"/>
  <c r="CQ40" i="89"/>
  <c r="AD32" i="25"/>
  <c r="AV32" i="23"/>
  <c r="CS40" i="93"/>
  <c r="CO40" i="93"/>
  <c r="AS40" i="93"/>
  <c r="AO40" i="93"/>
  <c r="AT33" i="23"/>
  <c r="CN40" i="93"/>
  <c r="CR40" i="93"/>
  <c r="CK40" i="93"/>
  <c r="AJ40" i="93"/>
  <c r="AJ41" i="93" s="1"/>
  <c r="AM40" i="93"/>
  <c r="AA33" i="25"/>
  <c r="CF40" i="93"/>
  <c r="CH40" i="93"/>
  <c r="CJ40" i="93"/>
  <c r="AZ40" i="93"/>
  <c r="BC40" i="93"/>
  <c r="BC41" i="93" s="1"/>
  <c r="CG40" i="93"/>
  <c r="CM40" i="93"/>
  <c r="AX40" i="93"/>
  <c r="AX41" i="93" s="1"/>
  <c r="CE40" i="93"/>
  <c r="CQ40" i="93"/>
  <c r="BB40" i="93"/>
  <c r="BB41" i="93" s="1"/>
  <c r="AY40" i="93"/>
  <c r="AW40" i="93"/>
  <c r="CT40" i="93"/>
  <c r="CB40" i="93"/>
  <c r="AT40" i="93"/>
  <c r="AQ40" i="93"/>
  <c r="AU40" i="93"/>
  <c r="CL40" i="93"/>
  <c r="CP40" i="93"/>
  <c r="AK40" i="93"/>
  <c r="AV40" i="93"/>
  <c r="AV41" i="93" s="1"/>
  <c r="AP40" i="93"/>
  <c r="D40" i="93"/>
  <c r="AR40" i="93"/>
  <c r="CD40" i="93"/>
  <c r="CA40" i="93"/>
  <c r="BA40" i="93"/>
  <c r="AN40" i="93"/>
  <c r="AL40" i="93"/>
  <c r="CI40" i="93"/>
  <c r="J32" i="25"/>
  <c r="AF32" i="23"/>
  <c r="AR41" i="84"/>
  <c r="BA41" i="84"/>
  <c r="BB41" i="84"/>
  <c r="AW41" i="84"/>
  <c r="AY41" i="89"/>
  <c r="AO41" i="84"/>
  <c r="AU41" i="84"/>
  <c r="AS41" i="84"/>
  <c r="AP41" i="84"/>
  <c r="AQ41" i="84"/>
  <c r="AJ41" i="84"/>
  <c r="BO39" i="89"/>
  <c r="BO39" i="84"/>
  <c r="BO39" i="8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BN40" i="93" l="1"/>
  <c r="BE41" i="93"/>
  <c r="J33" i="25"/>
  <c r="BO40" i="89"/>
  <c r="AQ41" i="89"/>
  <c r="BN40" i="89"/>
  <c r="K40" i="89" s="1"/>
  <c r="AD33" i="25"/>
  <c r="AV33" i="23"/>
  <c r="D23" i="50" l="1"/>
  <c r="D32" i="50" s="1"/>
  <c r="D41" i="50" s="1"/>
  <c r="D50" i="50" s="1"/>
  <c r="E23" i="50"/>
  <c r="E32" i="50" s="1"/>
  <c r="E41" i="50" s="1"/>
  <c r="E50" i="50" s="1"/>
  <c r="C23" i="50"/>
  <c r="C32" i="50" s="1"/>
  <c r="C41" i="50" s="1"/>
  <c r="C50" i="50" s="1"/>
  <c r="D2" i="46" l="1"/>
  <c r="J88" i="43"/>
  <c r="B2" i="50" l="1"/>
  <c r="L48" i="43" l="1"/>
  <c r="J24" i="1"/>
  <c r="W48" i="43"/>
  <c r="V48" i="43"/>
  <c r="U48" i="43"/>
  <c r="T48" i="43"/>
  <c r="S48" i="43"/>
  <c r="R48" i="43"/>
  <c r="Q48" i="43"/>
  <c r="P48" i="43"/>
  <c r="O48" i="43"/>
  <c r="N48" i="43"/>
  <c r="M48" i="43"/>
  <c r="B8" i="1"/>
  <c r="G11" i="62"/>
  <c r="W88" i="43" l="1"/>
  <c r="I49" i="93" s="1"/>
  <c r="O88" i="43"/>
  <c r="I48" i="85" s="1"/>
  <c r="P88" i="43"/>
  <c r="I49" i="86" s="1"/>
  <c r="Q88" i="43"/>
  <c r="I49" i="87" s="1"/>
  <c r="R88" i="43"/>
  <c r="I47" i="88" s="1"/>
  <c r="S88" i="43"/>
  <c r="I49" i="89" s="1"/>
  <c r="L88" i="43"/>
  <c r="T88" i="43"/>
  <c r="I48" i="90" s="1"/>
  <c r="U88" i="43"/>
  <c r="I49" i="91" s="1"/>
  <c r="M88" i="43"/>
  <c r="I48" i="83" s="1"/>
  <c r="N88" i="43"/>
  <c r="I49" i="84" s="1"/>
  <c r="V88" i="43"/>
  <c r="I48" i="92" s="1"/>
  <c r="I54" i="41" l="1"/>
  <c r="AD3" i="24" l="1"/>
  <c r="A53" i="41"/>
  <c r="T3" i="24" l="1"/>
  <c r="Y3" i="24"/>
  <c r="O3" i="24"/>
  <c r="J3" i="24"/>
  <c r="F7" i="62"/>
  <c r="A1" i="23" s="1"/>
  <c r="W16" i="41" l="1"/>
  <c r="W17" i="41"/>
  <c r="W18" i="41"/>
  <c r="W19" i="41"/>
  <c r="W23" i="41"/>
  <c r="W24" i="41"/>
  <c r="W25" i="41"/>
  <c r="W26" i="41"/>
  <c r="W27" i="41"/>
  <c r="W29" i="41"/>
  <c r="W31" i="41"/>
  <c r="W32" i="41"/>
  <c r="W33" i="41"/>
  <c r="W34" i="41"/>
  <c r="W35" i="41"/>
  <c r="W36" i="41"/>
  <c r="W37" i="41"/>
  <c r="W38" i="41"/>
  <c r="W39" i="41"/>
  <c r="W40" i="41"/>
  <c r="W41" i="41"/>
  <c r="W42" i="41"/>
  <c r="W43" i="41"/>
  <c r="W44" i="41"/>
  <c r="W45" i="41"/>
  <c r="A57" i="41"/>
  <c r="A52" i="41"/>
  <c r="A51" i="41"/>
  <c r="A50" i="41"/>
  <c r="A48" i="41"/>
  <c r="B17" i="46"/>
  <c r="B18" i="46"/>
  <c r="B19" i="46"/>
  <c r="B20" i="46"/>
  <c r="A17" i="46"/>
  <c r="A18" i="46"/>
  <c r="A19" i="46"/>
  <c r="A20"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D4" i="46"/>
  <c r="E4" i="46"/>
  <c r="F4" i="46"/>
  <c r="G4" i="46"/>
  <c r="C4" i="46"/>
  <c r="C25" i="50" l="1"/>
  <c r="C51" i="50"/>
  <c r="C53" i="50"/>
  <c r="C34" i="50"/>
  <c r="C44" i="50"/>
  <c r="C43" i="50"/>
  <c r="C42" i="50"/>
  <c r="C26" i="50"/>
  <c r="C35" i="50"/>
  <c r="C33" i="50"/>
  <c r="C52" i="50"/>
  <c r="C54" i="50" l="1"/>
  <c r="C36" i="50"/>
  <c r="C45" i="50"/>
  <c r="D74" i="41" l="1"/>
  <c r="V45" i="41"/>
  <c r="V16" i="41"/>
  <c r="V18" i="41"/>
  <c r="V19" i="41"/>
  <c r="V20" i="41"/>
  <c r="V24" i="41"/>
  <c r="V25" i="41"/>
  <c r="V26" i="41"/>
  <c r="V29" i="41"/>
  <c r="V31" i="41"/>
  <c r="V33" i="41"/>
  <c r="V34" i="41"/>
  <c r="V35" i="41"/>
  <c r="V36" i="41"/>
  <c r="V37" i="41"/>
  <c r="V39" i="41"/>
  <c r="V40" i="41"/>
  <c r="V41" i="41"/>
  <c r="V42" i="41"/>
  <c r="V43" i="41"/>
  <c r="V44" i="41"/>
  <c r="AE39" i="23" l="1"/>
  <c r="H53" i="41"/>
  <c r="D83" i="41"/>
  <c r="H49" i="41" s="1"/>
  <c r="H52" i="41" s="1"/>
  <c r="I12" i="1"/>
  <c r="I13" i="1"/>
  <c r="I51" i="41"/>
  <c r="O35" i="23"/>
  <c r="G35" i="23" l="1"/>
  <c r="D84" i="41"/>
  <c r="G11" i="1" l="1"/>
  <c r="B34" i="23"/>
  <c r="I49" i="41"/>
  <c r="X46" i="41"/>
  <c r="Z46" i="41"/>
  <c r="AA46" i="41"/>
  <c r="C34" i="24" l="1"/>
  <c r="J38" i="43"/>
  <c r="J39" i="43" s="1"/>
  <c r="AB46" i="41"/>
  <c r="J41" i="43"/>
  <c r="J42" i="43" s="1"/>
  <c r="L41" i="43"/>
  <c r="L42" i="43" s="1"/>
  <c r="M41" i="43"/>
  <c r="N41" i="43"/>
  <c r="N42" i="43" s="1"/>
  <c r="L38" i="43"/>
  <c r="L39" i="43" s="1"/>
  <c r="M39" i="43"/>
  <c r="N38" i="43"/>
  <c r="N39" i="43" s="1"/>
  <c r="AQ41" i="86"/>
  <c r="F41" i="43"/>
  <c r="G41" i="43"/>
  <c r="H41" i="43"/>
  <c r="I41" i="43"/>
  <c r="H38" i="43"/>
  <c r="CE10" i="85" l="1"/>
  <c r="CE11" i="91"/>
  <c r="DE11" i="91" s="1"/>
  <c r="L11" i="91" s="1"/>
  <c r="CE13" i="93"/>
  <c r="DE13" i="93" s="1"/>
  <c r="L13" i="93" s="1"/>
  <c r="CE12" i="87"/>
  <c r="CE13" i="90"/>
  <c r="CE13" i="84"/>
  <c r="CE15" i="92"/>
  <c r="DE15" i="92" s="1"/>
  <c r="L15" i="92" s="1"/>
  <c r="CE15" i="86"/>
  <c r="CE15" i="83"/>
  <c r="CE17" i="85"/>
  <c r="CE16" i="89"/>
  <c r="DE16" i="89" s="1"/>
  <c r="L16" i="89" s="1"/>
  <c r="CE16" i="88"/>
  <c r="CE18" i="91"/>
  <c r="DE18" i="91" s="1"/>
  <c r="L18" i="91" s="1"/>
  <c r="CE19" i="87"/>
  <c r="CE20" i="93"/>
  <c r="DE20" i="93" s="1"/>
  <c r="L20" i="93" s="1"/>
  <c r="CE20" i="90"/>
  <c r="CE20" i="84"/>
  <c r="CE22" i="92"/>
  <c r="DE22" i="92" s="1"/>
  <c r="L22" i="92" s="1"/>
  <c r="CE22" i="86"/>
  <c r="CE24" i="85"/>
  <c r="CE22" i="83"/>
  <c r="CE23" i="89"/>
  <c r="DE23" i="89" s="1"/>
  <c r="L23" i="89" s="1"/>
  <c r="CE23" i="88"/>
  <c r="CE25" i="91"/>
  <c r="DE25" i="91" s="1"/>
  <c r="L25" i="91" s="1"/>
  <c r="CE27" i="93"/>
  <c r="DE27" i="93" s="1"/>
  <c r="L27" i="93" s="1"/>
  <c r="CE26" i="87"/>
  <c r="CE27" i="84"/>
  <c r="CE29" i="86"/>
  <c r="CE29" i="92"/>
  <c r="DE29" i="92" s="1"/>
  <c r="L29" i="92" s="1"/>
  <c r="CE29" i="83"/>
  <c r="CE31" i="85"/>
  <c r="CE30" i="88"/>
  <c r="CE30" i="89"/>
  <c r="DE30" i="89" s="1"/>
  <c r="L30" i="89" s="1"/>
  <c r="CE32" i="91"/>
  <c r="DE32" i="91" s="1"/>
  <c r="L32" i="91" s="1"/>
  <c r="CE33" i="87"/>
  <c r="CE34" i="93"/>
  <c r="DE34" i="93" s="1"/>
  <c r="L34" i="93" s="1"/>
  <c r="CE34" i="90"/>
  <c r="CE34" i="84"/>
  <c r="CE36" i="86"/>
  <c r="CE36" i="92"/>
  <c r="DE36" i="92" s="1"/>
  <c r="L36" i="92" s="1"/>
  <c r="CE38" i="85"/>
  <c r="CE36" i="83"/>
  <c r="CE37" i="89"/>
  <c r="DE37" i="89" s="1"/>
  <c r="L37" i="89" s="1"/>
  <c r="CE37" i="88"/>
  <c r="CE39" i="91"/>
  <c r="DE39" i="91" s="1"/>
  <c r="L39" i="91" s="1"/>
  <c r="CE40" i="87"/>
  <c r="CC11" i="90"/>
  <c r="CC11" i="93"/>
  <c r="CC11" i="84"/>
  <c r="CC13" i="92"/>
  <c r="CC13" i="86"/>
  <c r="CC13" i="83"/>
  <c r="CC15" i="85"/>
  <c r="CC14" i="89"/>
  <c r="CC14" i="88"/>
  <c r="CC16" i="91"/>
  <c r="CC18" i="93"/>
  <c r="CC17" i="87"/>
  <c r="CC18" i="90"/>
  <c r="CC18" i="84"/>
  <c r="DE18" i="84" s="1"/>
  <c r="L18" i="84" s="1"/>
  <c r="CC20" i="92"/>
  <c r="CC20" i="86"/>
  <c r="DE20" i="86" s="1"/>
  <c r="CC22" i="85"/>
  <c r="CC20" i="83"/>
  <c r="CC21" i="88"/>
  <c r="CC21" i="89"/>
  <c r="CC23" i="91"/>
  <c r="CC24" i="87"/>
  <c r="CC25" i="93"/>
  <c r="CC25" i="90"/>
  <c r="CC25" i="84"/>
  <c r="CC27" i="86"/>
  <c r="CC27" i="92"/>
  <c r="CC27" i="83"/>
  <c r="CC29" i="85"/>
  <c r="CC28" i="89"/>
  <c r="CC28" i="88"/>
  <c r="CC30" i="91"/>
  <c r="CC31" i="87"/>
  <c r="DE31" i="87" s="1"/>
  <c r="CC32" i="93"/>
  <c r="CC32" i="90"/>
  <c r="CC32" i="84"/>
  <c r="DE32" i="84" s="1"/>
  <c r="L32" i="84" s="1"/>
  <c r="CC34" i="92"/>
  <c r="CC36" i="85"/>
  <c r="CC34" i="83"/>
  <c r="CC35" i="89"/>
  <c r="CC35" i="88"/>
  <c r="CC37" i="91"/>
  <c r="CC38" i="87"/>
  <c r="DE38" i="87" s="1"/>
  <c r="CC39" i="93"/>
  <c r="CC39" i="90"/>
  <c r="CC39" i="84"/>
  <c r="DE39" i="84" s="1"/>
  <c r="L39" i="84" s="1"/>
  <c r="CB10" i="84"/>
  <c r="DE10" i="84" s="1"/>
  <c r="L10" i="84" s="1"/>
  <c r="CB10" i="93"/>
  <c r="DE10" i="93" s="1"/>
  <c r="L10" i="93" s="1"/>
  <c r="CB10" i="90"/>
  <c r="CB12" i="92"/>
  <c r="CB12" i="86"/>
  <c r="CB14" i="85"/>
  <c r="CB12" i="83"/>
  <c r="CB13" i="89"/>
  <c r="CB13" i="88"/>
  <c r="CB15" i="91"/>
  <c r="DE15" i="91" s="1"/>
  <c r="L15" i="91" s="1"/>
  <c r="CB16" i="87"/>
  <c r="CB17" i="93"/>
  <c r="DE17" i="93" s="1"/>
  <c r="L17" i="93" s="1"/>
  <c r="CB17" i="90"/>
  <c r="CB17" i="84"/>
  <c r="CB19" i="86"/>
  <c r="CB19" i="92"/>
  <c r="DE19" i="92" s="1"/>
  <c r="L19" i="92" s="1"/>
  <c r="CB19" i="83"/>
  <c r="CB21" i="85"/>
  <c r="CB20" i="88"/>
  <c r="CB20" i="89"/>
  <c r="DE20" i="89" s="1"/>
  <c r="L20" i="89" s="1"/>
  <c r="CB22" i="91"/>
  <c r="DE22" i="91" s="1"/>
  <c r="L22" i="91" s="1"/>
  <c r="CB24" i="93"/>
  <c r="DE24" i="93" s="1"/>
  <c r="L24" i="93" s="1"/>
  <c r="CB23" i="87"/>
  <c r="CB24" i="90"/>
  <c r="DE24" i="90" s="1"/>
  <c r="L24" i="90" s="1"/>
  <c r="CB24" i="84"/>
  <c r="CB26" i="92"/>
  <c r="DE26" i="92" s="1"/>
  <c r="L26" i="92" s="1"/>
  <c r="CB26" i="86"/>
  <c r="CB28" i="85"/>
  <c r="CB26" i="83"/>
  <c r="CB27" i="88"/>
  <c r="CB27" i="89"/>
  <c r="CB29" i="91"/>
  <c r="CB30" i="87"/>
  <c r="CB31" i="93"/>
  <c r="DE31" i="93" s="1"/>
  <c r="L31" i="93" s="1"/>
  <c r="CB31" i="90"/>
  <c r="CB31" i="84"/>
  <c r="CB33" i="92"/>
  <c r="DE33" i="92" s="1"/>
  <c r="L33" i="92" s="1"/>
  <c r="CB33" i="86"/>
  <c r="CB35" i="85"/>
  <c r="CB33" i="83"/>
  <c r="CB34" i="89"/>
  <c r="CB34" i="88"/>
  <c r="CB36" i="91"/>
  <c r="DE36" i="91" s="1"/>
  <c r="L36" i="91" s="1"/>
  <c r="CB38" i="93"/>
  <c r="DE38" i="93" s="1"/>
  <c r="L38" i="93" s="1"/>
  <c r="CB37" i="87"/>
  <c r="CB38" i="90"/>
  <c r="CB40" i="86"/>
  <c r="CB38" i="84"/>
  <c r="CC10" i="85"/>
  <c r="DE10" i="85" s="1"/>
  <c r="L10" i="85" s="1"/>
  <c r="CC10" i="91"/>
  <c r="DE10" i="91" s="1"/>
  <c r="L10" i="91" s="1"/>
  <c r="CE10" i="89"/>
  <c r="CE10" i="83"/>
  <c r="DE10" i="83" s="1"/>
  <c r="CE10" i="86"/>
  <c r="CE38" i="86"/>
  <c r="CE17" i="86"/>
  <c r="CE35" i="93"/>
  <c r="DE35" i="93" s="1"/>
  <c r="L35" i="93" s="1"/>
  <c r="CE21" i="93"/>
  <c r="DE21" i="93" s="1"/>
  <c r="L21" i="93" s="1"/>
  <c r="CE37" i="92"/>
  <c r="DE37" i="92" s="1"/>
  <c r="L37" i="92" s="1"/>
  <c r="CE30" i="92"/>
  <c r="DE30" i="92" s="1"/>
  <c r="L30" i="92" s="1"/>
  <c r="CE23" i="92"/>
  <c r="DE23" i="92" s="1"/>
  <c r="L23" i="92" s="1"/>
  <c r="CE16" i="92"/>
  <c r="CE35" i="90"/>
  <c r="CE21" i="90"/>
  <c r="CE24" i="89"/>
  <c r="CE17" i="89"/>
  <c r="CE32" i="88"/>
  <c r="CE33" i="85"/>
  <c r="CE26" i="85"/>
  <c r="CE19" i="85"/>
  <c r="CE12" i="85"/>
  <c r="CE36" i="84"/>
  <c r="CE29" i="84"/>
  <c r="CE40" i="91"/>
  <c r="CE33" i="91"/>
  <c r="CE14" i="90"/>
  <c r="CE25" i="88"/>
  <c r="CE11" i="88"/>
  <c r="CE35" i="87"/>
  <c r="CE14" i="87"/>
  <c r="CE24" i="86"/>
  <c r="CE26" i="91"/>
  <c r="DE26" i="91" s="1"/>
  <c r="L26" i="91" s="1"/>
  <c r="CE19" i="91"/>
  <c r="DE19" i="91" s="1"/>
  <c r="L19" i="91" s="1"/>
  <c r="CE31" i="86"/>
  <c r="DE31" i="86" s="1"/>
  <c r="CE28" i="93"/>
  <c r="DE28" i="93" s="1"/>
  <c r="L28" i="93" s="1"/>
  <c r="CE14" i="93"/>
  <c r="DE14" i="93" s="1"/>
  <c r="L14" i="93" s="1"/>
  <c r="CE12" i="91"/>
  <c r="CE28" i="90"/>
  <c r="CE18" i="88"/>
  <c r="CE28" i="87"/>
  <c r="CE21" i="87"/>
  <c r="CE22" i="84"/>
  <c r="CE15" i="84"/>
  <c r="CB32" i="93"/>
  <c r="CB18" i="93"/>
  <c r="CB23" i="91"/>
  <c r="DE23" i="91" s="1"/>
  <c r="L23" i="91" s="1"/>
  <c r="CB29" i="88"/>
  <c r="CB13" i="92"/>
  <c r="DE13" i="92" s="1"/>
  <c r="L13" i="92" s="1"/>
  <c r="CB37" i="91"/>
  <c r="CB11" i="93"/>
  <c r="DE11" i="93" s="1"/>
  <c r="L11" i="93" s="1"/>
  <c r="CB16" i="91"/>
  <c r="DE16" i="91" s="1"/>
  <c r="L16" i="91" s="1"/>
  <c r="CB11" i="90"/>
  <c r="CB26" i="84"/>
  <c r="CB32" i="90"/>
  <c r="CB25" i="90"/>
  <c r="CB30" i="91"/>
  <c r="DE30" i="91" s="1"/>
  <c r="L30" i="91" s="1"/>
  <c r="CB11" i="87"/>
  <c r="CB34" i="92"/>
  <c r="CB27" i="92"/>
  <c r="DE27" i="92" s="1"/>
  <c r="L27" i="92" s="1"/>
  <c r="CB20" i="92"/>
  <c r="DE20" i="92" s="1"/>
  <c r="L20" i="92" s="1"/>
  <c r="CB39" i="93"/>
  <c r="DE39" i="93" s="1"/>
  <c r="L39" i="93" s="1"/>
  <c r="CB25" i="93"/>
  <c r="CB39" i="90"/>
  <c r="CB35" i="89"/>
  <c r="CC36" i="89"/>
  <c r="CC12" i="87"/>
  <c r="CC40" i="93"/>
  <c r="CC35" i="92"/>
  <c r="DE35" i="92" s="1"/>
  <c r="L35" i="92" s="1"/>
  <c r="CC28" i="92"/>
  <c r="DE28" i="92" s="1"/>
  <c r="L28" i="92" s="1"/>
  <c r="CC21" i="92"/>
  <c r="DE21" i="92" s="1"/>
  <c r="L21" i="92" s="1"/>
  <c r="CC14" i="92"/>
  <c r="DE14" i="92" s="1"/>
  <c r="L14" i="92" s="1"/>
  <c r="CC36" i="86"/>
  <c r="CC33" i="93"/>
  <c r="DE33" i="93" s="1"/>
  <c r="L33" i="93" s="1"/>
  <c r="CC19" i="93"/>
  <c r="DE19" i="93" s="1"/>
  <c r="L19" i="93" s="1"/>
  <c r="CC38" i="91"/>
  <c r="DE38" i="91" s="1"/>
  <c r="L38" i="91" s="1"/>
  <c r="CC31" i="91"/>
  <c r="DE31" i="91" s="1"/>
  <c r="L31" i="91" s="1"/>
  <c r="CC26" i="90"/>
  <c r="CC30" i="88"/>
  <c r="CC12" i="93"/>
  <c r="DE12" i="93" s="1"/>
  <c r="L12" i="93" s="1"/>
  <c r="CC26" i="93"/>
  <c r="DE26" i="93" s="1"/>
  <c r="L26" i="93" s="1"/>
  <c r="CC24" i="91"/>
  <c r="DE24" i="91" s="1"/>
  <c r="L24" i="91" s="1"/>
  <c r="CC27" i="84"/>
  <c r="CC17" i="91"/>
  <c r="DE17" i="91" s="1"/>
  <c r="L17" i="91" s="1"/>
  <c r="CC12" i="90"/>
  <c r="CC29" i="86"/>
  <c r="CC33" i="90"/>
  <c r="CE38" i="83"/>
  <c r="CE24" i="83"/>
  <c r="CE31" i="83"/>
  <c r="CE17" i="83"/>
  <c r="CC36" i="83"/>
  <c r="CC29" i="83"/>
  <c r="CC22" i="83"/>
  <c r="CB35" i="83"/>
  <c r="CB28" i="83"/>
  <c r="CB21" i="83"/>
  <c r="CB18" i="87"/>
  <c r="DE18" i="87" s="1"/>
  <c r="CB37" i="85"/>
  <c r="CB28" i="89"/>
  <c r="CB22" i="88"/>
  <c r="CB28" i="86"/>
  <c r="CB30" i="85"/>
  <c r="CB21" i="89"/>
  <c r="CB15" i="88"/>
  <c r="CB21" i="86"/>
  <c r="CB18" i="90"/>
  <c r="CB14" i="89"/>
  <c r="CB14" i="86"/>
  <c r="CB23" i="85"/>
  <c r="CB19" i="84"/>
  <c r="DE19" i="84" s="1"/>
  <c r="L19" i="84" s="1"/>
  <c r="CB36" i="88"/>
  <c r="CB39" i="87"/>
  <c r="DE39" i="87" s="1"/>
  <c r="CB16" i="85"/>
  <c r="CB12" i="84"/>
  <c r="CB32" i="87"/>
  <c r="DE32" i="87" s="1"/>
  <c r="CB40" i="84"/>
  <c r="CB14" i="83"/>
  <c r="CB25" i="87"/>
  <c r="CB33" i="84"/>
  <c r="M42" i="43"/>
  <c r="CE31" i="89"/>
  <c r="DE31" i="89" s="1"/>
  <c r="L31" i="89" s="1"/>
  <c r="CC29" i="89"/>
  <c r="CC23" i="88"/>
  <c r="CC15" i="86"/>
  <c r="CC17" i="85"/>
  <c r="CC37" i="88"/>
  <c r="CC33" i="87"/>
  <c r="CC31" i="85"/>
  <c r="CC19" i="87"/>
  <c r="DE19" i="87" s="1"/>
  <c r="CC13" i="84"/>
  <c r="CC22" i="89"/>
  <c r="CC16" i="88"/>
  <c r="CC15" i="83"/>
  <c r="CC26" i="87"/>
  <c r="CC20" i="84"/>
  <c r="DE20" i="84" s="1"/>
  <c r="L20" i="84" s="1"/>
  <c r="CC19" i="90"/>
  <c r="CC22" i="86"/>
  <c r="CC24" i="85"/>
  <c r="CC34" i="84"/>
  <c r="DE34" i="84" s="1"/>
  <c r="L34" i="84" s="1"/>
  <c r="CC38" i="85"/>
  <c r="CC15" i="89"/>
  <c r="CC40" i="87"/>
  <c r="BO12" i="91"/>
  <c r="BO14" i="93"/>
  <c r="BO19" i="91"/>
  <c r="BO31" i="86"/>
  <c r="BO33" i="91"/>
  <c r="BO38" i="86"/>
  <c r="BO40" i="91"/>
  <c r="BO20" i="93"/>
  <c r="BO34" i="93"/>
  <c r="BO37" i="86"/>
  <c r="BO31" i="89"/>
  <c r="BO25" i="91"/>
  <c r="BO32" i="91"/>
  <c r="BO39" i="91"/>
  <c r="BO20" i="87"/>
  <c r="BO30" i="86"/>
  <c r="BO30" i="89"/>
  <c r="BO34" i="87"/>
  <c r="AP41" i="93"/>
  <c r="AQ41" i="93"/>
  <c r="AR41" i="93"/>
  <c r="DE17" i="90"/>
  <c r="DE38" i="90"/>
  <c r="L38" i="90" s="1"/>
  <c r="BA41" i="87"/>
  <c r="BA41" i="91"/>
  <c r="AZ41" i="84"/>
  <c r="AZ41" i="91"/>
  <c r="AZ41" i="87"/>
  <c r="BB41" i="91"/>
  <c r="AU41" i="91"/>
  <c r="AW41" i="86"/>
  <c r="AW41" i="89"/>
  <c r="K34" i="93"/>
  <c r="AV41" i="91"/>
  <c r="K32" i="84"/>
  <c r="DE13" i="90"/>
  <c r="L13" i="90" s="1"/>
  <c r="L16" i="83"/>
  <c r="W17" i="88"/>
  <c r="W39" i="88" s="1"/>
  <c r="L23" i="83"/>
  <c r="L30" i="83"/>
  <c r="L37" i="83"/>
  <c r="A4" i="46"/>
  <c r="F38" i="43"/>
  <c r="G38" i="43"/>
  <c r="DE18" i="93" l="1"/>
  <c r="L18" i="93" s="1"/>
  <c r="DE25" i="93"/>
  <c r="L25" i="93" s="1"/>
  <c r="DE37" i="91"/>
  <c r="L37" i="91" s="1"/>
  <c r="DE29" i="83"/>
  <c r="DE22" i="83"/>
  <c r="DE32" i="93"/>
  <c r="L32" i="93" s="1"/>
  <c r="DE34" i="92"/>
  <c r="L34" i="92" s="1"/>
  <c r="DE36" i="83"/>
  <c r="L36" i="83" s="1"/>
  <c r="DE20" i="83"/>
  <c r="L20" i="83" s="1"/>
  <c r="DE17" i="83"/>
  <c r="L17" i="83" s="1"/>
  <c r="W17" i="83" s="1"/>
  <c r="W40" i="83" s="1"/>
  <c r="DE31" i="83"/>
  <c r="L31" i="83" s="1"/>
  <c r="DE24" i="83"/>
  <c r="L24" i="83" s="1"/>
  <c r="DE34" i="83"/>
  <c r="L34" i="83" s="1"/>
  <c r="DE38" i="83"/>
  <c r="L38" i="83" s="1"/>
  <c r="DE13" i="83"/>
  <c r="L13" i="83" s="1"/>
  <c r="DE15" i="83"/>
  <c r="L15" i="83" s="1"/>
  <c r="DE27" i="83"/>
  <c r="L27" i="83" s="1"/>
  <c r="DE21" i="83"/>
  <c r="L21" i="83" s="1"/>
  <c r="DE19" i="83"/>
  <c r="L19" i="83" s="1"/>
  <c r="DE28" i="83"/>
  <c r="L28" i="83" s="1"/>
  <c r="DE33" i="83"/>
  <c r="L33" i="83" s="1"/>
  <c r="DE35" i="83"/>
  <c r="L35" i="83" s="1"/>
  <c r="DE12" i="83"/>
  <c r="DE14" i="83"/>
  <c r="L14" i="83" s="1"/>
  <c r="DE26" i="83"/>
  <c r="L26" i="83" s="1"/>
  <c r="W17" i="90"/>
  <c r="W40" i="90" s="1"/>
  <c r="L17" i="90"/>
  <c r="W17" i="93"/>
  <c r="W41" i="93" s="1"/>
  <c r="DE12" i="92"/>
  <c r="L12" i="92" s="1"/>
  <c r="DE16" i="92"/>
  <c r="L16" i="92" s="1"/>
  <c r="DE33" i="91"/>
  <c r="L33" i="91" s="1"/>
  <c r="DE29" i="91"/>
  <c r="L29" i="91" s="1"/>
  <c r="DE12" i="91"/>
  <c r="L12" i="91" s="1"/>
  <c r="DE31" i="90"/>
  <c r="L31" i="90" s="1"/>
  <c r="DE10" i="90"/>
  <c r="L10" i="90" s="1"/>
  <c r="DE29" i="89"/>
  <c r="L29" i="89" s="1"/>
  <c r="DE14" i="89"/>
  <c r="L14" i="89" s="1"/>
  <c r="DE28" i="89"/>
  <c r="L28" i="89" s="1"/>
  <c r="DE10" i="89"/>
  <c r="L10" i="89" s="1"/>
  <c r="DE36" i="89"/>
  <c r="L36" i="89" s="1"/>
  <c r="DE35" i="89"/>
  <c r="L35" i="89" s="1"/>
  <c r="W17" i="89"/>
  <c r="W41" i="89" s="1"/>
  <c r="DE17" i="89"/>
  <c r="L17" i="89" s="1"/>
  <c r="DE34" i="89"/>
  <c r="L34" i="89" s="1"/>
  <c r="DE21" i="89"/>
  <c r="L21" i="89" s="1"/>
  <c r="DE24" i="89"/>
  <c r="L24" i="89" s="1"/>
  <c r="DE13" i="89"/>
  <c r="L13" i="89" s="1"/>
  <c r="DE15" i="89"/>
  <c r="L15" i="89" s="1"/>
  <c r="DE27" i="89"/>
  <c r="L27" i="89" s="1"/>
  <c r="DE22" i="89"/>
  <c r="L22" i="89" s="1"/>
  <c r="DE25" i="88"/>
  <c r="L25" i="88" s="1"/>
  <c r="DE20" i="88"/>
  <c r="L20" i="88" s="1"/>
  <c r="DE35" i="88"/>
  <c r="L35" i="88" s="1"/>
  <c r="DE14" i="88"/>
  <c r="L14" i="88" s="1"/>
  <c r="DE32" i="88"/>
  <c r="L32" i="88" s="1"/>
  <c r="DE34" i="88"/>
  <c r="L34" i="88" s="1"/>
  <c r="DE15" i="88"/>
  <c r="L15" i="88" s="1"/>
  <c r="DE13" i="88"/>
  <c r="L13" i="88" s="1"/>
  <c r="DE28" i="88"/>
  <c r="L28" i="88" s="1"/>
  <c r="DE37" i="88"/>
  <c r="L37" i="88" s="1"/>
  <c r="DE18" i="88"/>
  <c r="L18" i="88" s="1"/>
  <c r="DE29" i="88"/>
  <c r="L29" i="88" s="1"/>
  <c r="DE30" i="88"/>
  <c r="L30" i="88" s="1"/>
  <c r="DE36" i="88"/>
  <c r="L36" i="88" s="1"/>
  <c r="DE16" i="88"/>
  <c r="L16" i="88" s="1"/>
  <c r="DE27" i="88"/>
  <c r="L27" i="88" s="1"/>
  <c r="DE23" i="88"/>
  <c r="L23" i="88" s="1"/>
  <c r="DE22" i="88"/>
  <c r="L22" i="88" s="1"/>
  <c r="DE11" i="88"/>
  <c r="L11" i="88" s="1"/>
  <c r="DE21" i="88"/>
  <c r="L21" i="88" s="1"/>
  <c r="DE12" i="87"/>
  <c r="DE16" i="87"/>
  <c r="DE11" i="87"/>
  <c r="DE21" i="87"/>
  <c r="DE33" i="87"/>
  <c r="DE28" i="87"/>
  <c r="DE30" i="87"/>
  <c r="DE26" i="87"/>
  <c r="DE25" i="87"/>
  <c r="DE24" i="87"/>
  <c r="DE14" i="87"/>
  <c r="DE23" i="87"/>
  <c r="DE35" i="87"/>
  <c r="W17" i="87"/>
  <c r="W41" i="87" s="1"/>
  <c r="DE17" i="87"/>
  <c r="DE37" i="87"/>
  <c r="DE27" i="86"/>
  <c r="DE22" i="86"/>
  <c r="DE26" i="86"/>
  <c r="DE21" i="86"/>
  <c r="DE24" i="86"/>
  <c r="W17" i="86"/>
  <c r="W41" i="86" s="1"/>
  <c r="DE17" i="86"/>
  <c r="DE19" i="86"/>
  <c r="DE13" i="86"/>
  <c r="DE36" i="86"/>
  <c r="DE15" i="86"/>
  <c r="DE28" i="86"/>
  <c r="DE29" i="86"/>
  <c r="DE38" i="86"/>
  <c r="DE33" i="86"/>
  <c r="DE14" i="86"/>
  <c r="DE10" i="86"/>
  <c r="DE12" i="86"/>
  <c r="DE24" i="85"/>
  <c r="L24" i="85" s="1"/>
  <c r="DE26" i="85"/>
  <c r="L26" i="85" s="1"/>
  <c r="DE28" i="85"/>
  <c r="L28" i="85" s="1"/>
  <c r="DE37" i="85"/>
  <c r="L37" i="85" s="1"/>
  <c r="DE33" i="85"/>
  <c r="L33" i="85" s="1"/>
  <c r="DE22" i="85"/>
  <c r="L22" i="85" s="1"/>
  <c r="DE31" i="85"/>
  <c r="L31" i="85" s="1"/>
  <c r="DE16" i="85"/>
  <c r="L16" i="85" s="1"/>
  <c r="DE21" i="85"/>
  <c r="L21" i="85" s="1"/>
  <c r="DE15" i="85"/>
  <c r="L15" i="85" s="1"/>
  <c r="DE36" i="85"/>
  <c r="L36" i="85" s="1"/>
  <c r="W17" i="85"/>
  <c r="W40" i="85" s="1"/>
  <c r="DE17" i="85"/>
  <c r="L17" i="85" s="1"/>
  <c r="DE30" i="85"/>
  <c r="L30" i="85" s="1"/>
  <c r="DE35" i="85"/>
  <c r="L35" i="85" s="1"/>
  <c r="DE29" i="85"/>
  <c r="L29" i="85" s="1"/>
  <c r="DE23" i="85"/>
  <c r="L23" i="85" s="1"/>
  <c r="DE12" i="85"/>
  <c r="L12" i="85" s="1"/>
  <c r="DE14" i="85"/>
  <c r="L14" i="85" s="1"/>
  <c r="DE38" i="85"/>
  <c r="L38" i="85" s="1"/>
  <c r="DE19" i="85"/>
  <c r="L19" i="85" s="1"/>
  <c r="DE13" i="84"/>
  <c r="L13" i="84" s="1"/>
  <c r="DE15" i="84"/>
  <c r="L15" i="84" s="1"/>
  <c r="DE31" i="84"/>
  <c r="L31" i="84" s="1"/>
  <c r="DE12" i="84"/>
  <c r="L12" i="84" s="1"/>
  <c r="DE27" i="84"/>
  <c r="L27" i="84" s="1"/>
  <c r="DE22" i="84"/>
  <c r="L22" i="84" s="1"/>
  <c r="DE25" i="84"/>
  <c r="L25" i="84" s="1"/>
  <c r="DE33" i="84"/>
  <c r="L33" i="84" s="1"/>
  <c r="DE24" i="84"/>
  <c r="L24" i="84" s="1"/>
  <c r="DE29" i="84"/>
  <c r="L29" i="84" s="1"/>
  <c r="DE38" i="84"/>
  <c r="L38" i="84" s="1"/>
  <c r="DE36" i="84"/>
  <c r="L36" i="84" s="1"/>
  <c r="DE26" i="84"/>
  <c r="L26" i="84" s="1"/>
  <c r="W17" i="84"/>
  <c r="W41" i="84" s="1"/>
  <c r="DE17" i="84"/>
  <c r="L17" i="84" s="1"/>
  <c r="DE11" i="84"/>
  <c r="L11" i="84" s="1"/>
  <c r="L29" i="83"/>
  <c r="L22" i="83"/>
  <c r="AK10" i="84"/>
  <c r="BN10" i="84" s="1"/>
  <c r="AK10" i="93"/>
  <c r="AK10" i="90"/>
  <c r="BN10" i="90" s="1"/>
  <c r="K10" i="90" s="1"/>
  <c r="AK12" i="86"/>
  <c r="BN12" i="86" s="1"/>
  <c r="K12" i="86" s="1"/>
  <c r="AK12" i="92"/>
  <c r="AK14" i="85"/>
  <c r="BN14" i="85" s="1"/>
  <c r="K14" i="85" s="1"/>
  <c r="AK12" i="83"/>
  <c r="BN12" i="83" s="1"/>
  <c r="AK13" i="88"/>
  <c r="BN13" i="88" s="1"/>
  <c r="K13" i="88" s="1"/>
  <c r="AK13" i="89"/>
  <c r="BN13" i="89" s="1"/>
  <c r="K13" i="89" s="1"/>
  <c r="AK15" i="91"/>
  <c r="AK16" i="87"/>
  <c r="BN16" i="87" s="1"/>
  <c r="K16" i="87" s="1"/>
  <c r="AK17" i="93"/>
  <c r="BN17" i="93" s="1"/>
  <c r="AK17" i="90"/>
  <c r="AK17" i="84"/>
  <c r="BN17" i="84" s="1"/>
  <c r="AK19" i="86"/>
  <c r="BN19" i="86" s="1"/>
  <c r="K19" i="86" s="1"/>
  <c r="AK19" i="92"/>
  <c r="BN19" i="92" s="1"/>
  <c r="K19" i="92" s="1"/>
  <c r="AK21" i="85"/>
  <c r="BN21" i="85" s="1"/>
  <c r="K21" i="85" s="1"/>
  <c r="AK19" i="83"/>
  <c r="BN19" i="83" s="1"/>
  <c r="AK20" i="89"/>
  <c r="AK20" i="88"/>
  <c r="BN20" i="88" s="1"/>
  <c r="K20" i="88" s="1"/>
  <c r="AK22" i="91"/>
  <c r="BN22" i="91" s="1"/>
  <c r="K22" i="91" s="1"/>
  <c r="AK23" i="87"/>
  <c r="BN23" i="87" s="1"/>
  <c r="K23" i="87" s="1"/>
  <c r="AK24" i="93"/>
  <c r="BN24" i="93" s="1"/>
  <c r="AK24" i="90"/>
  <c r="BN24" i="90" s="1"/>
  <c r="K24" i="90" s="1"/>
  <c r="AK24" i="84"/>
  <c r="BN24" i="84" s="1"/>
  <c r="AK26" i="86"/>
  <c r="BN26" i="86" s="1"/>
  <c r="K26" i="86" s="1"/>
  <c r="AK26" i="92"/>
  <c r="BN26" i="92" s="1"/>
  <c r="K26" i="92" s="1"/>
  <c r="AK26" i="83"/>
  <c r="BN26" i="83" s="1"/>
  <c r="AK28" i="85"/>
  <c r="BN28" i="85" s="1"/>
  <c r="K28" i="85" s="1"/>
  <c r="AK27" i="88"/>
  <c r="BN27" i="88" s="1"/>
  <c r="K27" i="88" s="1"/>
  <c r="AK27" i="89"/>
  <c r="BN27" i="89" s="1"/>
  <c r="K27" i="89" s="1"/>
  <c r="AK29" i="91"/>
  <c r="BN29" i="91" s="1"/>
  <c r="K29" i="91" s="1"/>
  <c r="AK31" i="93"/>
  <c r="AK30" i="87"/>
  <c r="BN30" i="87" s="1"/>
  <c r="K30" i="87" s="1"/>
  <c r="AK31" i="90"/>
  <c r="BN31" i="90" s="1"/>
  <c r="K31" i="90" s="1"/>
  <c r="AK31" i="84"/>
  <c r="BN31" i="84" s="1"/>
  <c r="AK33" i="86"/>
  <c r="BN33" i="86" s="1"/>
  <c r="K33" i="86" s="1"/>
  <c r="AK33" i="92"/>
  <c r="BN33" i="92" s="1"/>
  <c r="K33" i="92" s="1"/>
  <c r="AK35" i="85"/>
  <c r="BN35" i="85" s="1"/>
  <c r="K35" i="85" s="1"/>
  <c r="AK33" i="83"/>
  <c r="BN33" i="83" s="1"/>
  <c r="AK34" i="89"/>
  <c r="BN34" i="89" s="1"/>
  <c r="K34" i="89" s="1"/>
  <c r="AK34" i="88"/>
  <c r="BN34" i="88" s="1"/>
  <c r="K34" i="88" s="1"/>
  <c r="AK36" i="91"/>
  <c r="BN36" i="91" s="1"/>
  <c r="K36" i="91" s="1"/>
  <c r="AK38" i="93"/>
  <c r="AK37" i="87"/>
  <c r="BN37" i="87" s="1"/>
  <c r="K37" i="87" s="1"/>
  <c r="AK38" i="90"/>
  <c r="BN38" i="90" s="1"/>
  <c r="K38" i="90" s="1"/>
  <c r="AK38" i="84"/>
  <c r="BN38" i="84" s="1"/>
  <c r="AK40" i="86"/>
  <c r="BN40" i="86" s="1"/>
  <c r="K40" i="86" s="1"/>
  <c r="AK13" i="92"/>
  <c r="BN13" i="92" s="1"/>
  <c r="K13" i="92" s="1"/>
  <c r="AK37" i="91"/>
  <c r="BN37" i="91" s="1"/>
  <c r="K37" i="91" s="1"/>
  <c r="AK30" i="91"/>
  <c r="AK27" i="92"/>
  <c r="BN27" i="92" s="1"/>
  <c r="K27" i="92" s="1"/>
  <c r="AK39" i="93"/>
  <c r="AK25" i="93"/>
  <c r="BN25" i="93" s="1"/>
  <c r="AK23" i="91"/>
  <c r="AK29" i="88"/>
  <c r="BN29" i="88" s="1"/>
  <c r="K29" i="88" s="1"/>
  <c r="AK34" i="92"/>
  <c r="BN34" i="92" s="1"/>
  <c r="K34" i="92" s="1"/>
  <c r="AK20" i="92"/>
  <c r="BN20" i="92" s="1"/>
  <c r="K20" i="92" s="1"/>
  <c r="AK16" i="91"/>
  <c r="BN16" i="91" s="1"/>
  <c r="K16" i="91" s="1"/>
  <c r="AK39" i="90"/>
  <c r="BN39" i="90" s="1"/>
  <c r="K39" i="90" s="1"/>
  <c r="AK35" i="89"/>
  <c r="BN35" i="89" s="1"/>
  <c r="K35" i="89" s="1"/>
  <c r="AK11" i="90"/>
  <c r="BN11" i="90" s="1"/>
  <c r="K11" i="90" s="1"/>
  <c r="AK32" i="90"/>
  <c r="BN32" i="90" s="1"/>
  <c r="K32" i="90" s="1"/>
  <c r="AK25" i="90"/>
  <c r="BN25" i="90" s="1"/>
  <c r="K25" i="90" s="1"/>
  <c r="AK32" i="93"/>
  <c r="AK18" i="93"/>
  <c r="AK11" i="93"/>
  <c r="BN11" i="93" s="1"/>
  <c r="AK11" i="87"/>
  <c r="BN11" i="87" s="1"/>
  <c r="K11" i="87" s="1"/>
  <c r="AK26" i="84"/>
  <c r="BN26" i="84" s="1"/>
  <c r="AK35" i="83"/>
  <c r="BN35" i="83" s="1"/>
  <c r="AK28" i="83"/>
  <c r="BN28" i="83" s="1"/>
  <c r="AK21" i="83"/>
  <c r="BN21" i="83" s="1"/>
  <c r="AK14" i="89"/>
  <c r="BN14" i="89" s="1"/>
  <c r="K14" i="89" s="1"/>
  <c r="AK15" i="88"/>
  <c r="BN15" i="88" s="1"/>
  <c r="K15" i="88" s="1"/>
  <c r="AK28" i="86"/>
  <c r="BN28" i="86" s="1"/>
  <c r="K28" i="86" s="1"/>
  <c r="AK12" i="84"/>
  <c r="BN12" i="84" s="1"/>
  <c r="AK36" i="88"/>
  <c r="BN36" i="88" s="1"/>
  <c r="K36" i="88" s="1"/>
  <c r="AK37" i="85"/>
  <c r="BN37" i="85" s="1"/>
  <c r="K37" i="85" s="1"/>
  <c r="AK33" i="84"/>
  <c r="BN33" i="84" s="1"/>
  <c r="AK14" i="83"/>
  <c r="BN14" i="83" s="1"/>
  <c r="AK39" i="87"/>
  <c r="AK21" i="86"/>
  <c r="BN21" i="86" s="1"/>
  <c r="K21" i="86" s="1"/>
  <c r="AK30" i="85"/>
  <c r="BN30" i="85" s="1"/>
  <c r="K30" i="85" s="1"/>
  <c r="AK32" i="87"/>
  <c r="AK14" i="86"/>
  <c r="BN14" i="86" s="1"/>
  <c r="K14" i="86" s="1"/>
  <c r="AK28" i="89"/>
  <c r="BN28" i="89" s="1"/>
  <c r="K28" i="89" s="1"/>
  <c r="AK25" i="87"/>
  <c r="BN25" i="87" s="1"/>
  <c r="K25" i="87" s="1"/>
  <c r="AK23" i="85"/>
  <c r="BN23" i="85" s="1"/>
  <c r="K23" i="85" s="1"/>
  <c r="AK18" i="87"/>
  <c r="BN18" i="87" s="1"/>
  <c r="K18" i="87" s="1"/>
  <c r="AK16" i="85"/>
  <c r="BN16" i="85" s="1"/>
  <c r="K16" i="85" s="1"/>
  <c r="AK18" i="90"/>
  <c r="BN18" i="90" s="1"/>
  <c r="K18" i="90" s="1"/>
  <c r="AK21" i="89"/>
  <c r="BN21" i="89" s="1"/>
  <c r="K21" i="89" s="1"/>
  <c r="AK22" i="88"/>
  <c r="BN22" i="88" s="1"/>
  <c r="K22" i="88" s="1"/>
  <c r="AK40" i="84"/>
  <c r="AK19" i="84"/>
  <c r="DE39" i="90"/>
  <c r="L39" i="90" s="1"/>
  <c r="DE35" i="90"/>
  <c r="L35" i="90" s="1"/>
  <c r="AN41" i="91"/>
  <c r="DE14" i="90"/>
  <c r="L14" i="90" s="1"/>
  <c r="DE32" i="90"/>
  <c r="L32" i="90" s="1"/>
  <c r="DE20" i="90"/>
  <c r="L20" i="90" s="1"/>
  <c r="BO19" i="93"/>
  <c r="BO17" i="86"/>
  <c r="V17" i="86"/>
  <c r="V41" i="86" s="1"/>
  <c r="BO14" i="87"/>
  <c r="BO27" i="93"/>
  <c r="K27" i="93"/>
  <c r="BO10" i="86"/>
  <c r="AN41" i="86"/>
  <c r="BO24" i="86"/>
  <c r="DE19" i="90"/>
  <c r="L19" i="90" s="1"/>
  <c r="AW41" i="87"/>
  <c r="BO24" i="89"/>
  <c r="BO17" i="89"/>
  <c r="V17" i="89"/>
  <c r="V41" i="89" s="1"/>
  <c r="BO10" i="89"/>
  <c r="AN41" i="89"/>
  <c r="AU41" i="87"/>
  <c r="BB41" i="86"/>
  <c r="BC41" i="86"/>
  <c r="K39" i="84"/>
  <c r="AY41" i="84"/>
  <c r="AY41" i="87"/>
  <c r="AV41" i="84"/>
  <c r="AZ41" i="93"/>
  <c r="BA41" i="93"/>
  <c r="AY41" i="93"/>
  <c r="BC41" i="91"/>
  <c r="BB41" i="89"/>
  <c r="BC41" i="89"/>
  <c r="AT41" i="86"/>
  <c r="AU41" i="93"/>
  <c r="K18" i="84"/>
  <c r="AT41" i="84"/>
  <c r="K20" i="93"/>
  <c r="AW41" i="93"/>
  <c r="AW41" i="91"/>
  <c r="AX41" i="89"/>
  <c r="AT41" i="87"/>
  <c r="AX41" i="86"/>
  <c r="AT41" i="93"/>
  <c r="AT41" i="89"/>
  <c r="AO41" i="93"/>
  <c r="AP41" i="91"/>
  <c r="AQ41" i="91"/>
  <c r="V17" i="90"/>
  <c r="V40" i="90" s="1"/>
  <c r="K14" i="93"/>
  <c r="AS41" i="93"/>
  <c r="DE12" i="90"/>
  <c r="L12" i="90" s="1"/>
  <c r="AR41" i="91"/>
  <c r="AO41" i="91"/>
  <c r="AS41" i="91"/>
  <c r="W17" i="91"/>
  <c r="W41" i="91" s="1"/>
  <c r="K13" i="93"/>
  <c r="AM41" i="87"/>
  <c r="AN41" i="87"/>
  <c r="AM41" i="86"/>
  <c r="AN41" i="93"/>
  <c r="AM41" i="84"/>
  <c r="BO13" i="93"/>
  <c r="AM41" i="93"/>
  <c r="BO11" i="91"/>
  <c r="AM41" i="91"/>
  <c r="AN41" i="84"/>
  <c r="AM41" i="89"/>
  <c r="V34" i="87"/>
  <c r="V41" i="87" s="1"/>
  <c r="BO37" i="91"/>
  <c r="BO17" i="91"/>
  <c r="BO24" i="91"/>
  <c r="BO31" i="91"/>
  <c r="BO38" i="91"/>
  <c r="DE28" i="90"/>
  <c r="L28" i="90" s="1"/>
  <c r="BO23" i="89"/>
  <c r="BO23" i="86"/>
  <c r="BO16" i="89"/>
  <c r="BO16" i="86"/>
  <c r="BO27" i="87"/>
  <c r="K14" i="84"/>
  <c r="BO14" i="84"/>
  <c r="BO13" i="87"/>
  <c r="BO19" i="87"/>
  <c r="BO20" i="84"/>
  <c r="DE33" i="90"/>
  <c r="L33" i="90" s="1"/>
  <c r="DE27" i="90"/>
  <c r="L27" i="90" s="1"/>
  <c r="DE18" i="90"/>
  <c r="L18" i="90" s="1"/>
  <c r="DE34" i="90"/>
  <c r="L34" i="90" s="1"/>
  <c r="DE25" i="90"/>
  <c r="L25" i="90" s="1"/>
  <c r="DE21" i="90"/>
  <c r="L21" i="90" s="1"/>
  <c r="DE26" i="90"/>
  <c r="L26" i="90" s="1"/>
  <c r="DE11" i="90"/>
  <c r="L11" i="90" s="1"/>
  <c r="BO37" i="92"/>
  <c r="BO30" i="92"/>
  <c r="BO22" i="84"/>
  <c r="K22" i="84"/>
  <c r="BO15" i="84"/>
  <c r="BO37" i="83"/>
  <c r="K37" i="83"/>
  <c r="BO28" i="84"/>
  <c r="K28" i="84"/>
  <c r="BO20" i="90"/>
  <c r="BO35" i="87"/>
  <c r="BO28" i="87"/>
  <c r="BO23" i="92"/>
  <c r="BO16" i="92"/>
  <c r="BO39" i="85"/>
  <c r="BO29" i="92"/>
  <c r="BO17" i="88"/>
  <c r="V17" i="88"/>
  <c r="V39" i="88" s="1"/>
  <c r="BO35" i="90"/>
  <c r="BO28" i="90"/>
  <c r="BO21" i="90"/>
  <c r="BO14" i="90"/>
  <c r="BO35" i="84"/>
  <c r="K35" i="84"/>
  <c r="BO27" i="90"/>
  <c r="BO16" i="83"/>
  <c r="K16" i="83"/>
  <c r="BO35" i="93"/>
  <c r="K35" i="93"/>
  <c r="BO28" i="93"/>
  <c r="K28" i="93"/>
  <c r="BO21" i="87"/>
  <c r="BO11" i="88"/>
  <c r="BO36" i="92"/>
  <c r="BO24" i="88"/>
  <c r="BO18" i="85"/>
  <c r="BO32" i="88"/>
  <c r="BO26" i="91"/>
  <c r="BO21" i="93"/>
  <c r="BO12" i="85"/>
  <c r="BO34" i="90"/>
  <c r="K23" i="83"/>
  <c r="BO23" i="83"/>
  <c r="BO15" i="92"/>
  <c r="BO33" i="85"/>
  <c r="BO25" i="88"/>
  <c r="BO18" i="88"/>
  <c r="BO10" i="83"/>
  <c r="BO31" i="88"/>
  <c r="BO25" i="85"/>
  <c r="BO13" i="90"/>
  <c r="K38" i="83"/>
  <c r="BO38" i="83"/>
  <c r="BO31" i="83"/>
  <c r="K31" i="83"/>
  <c r="BO26" i="85"/>
  <c r="BO19" i="85"/>
  <c r="BO30" i="83"/>
  <c r="K30" i="83"/>
  <c r="BO21" i="84"/>
  <c r="K21" i="84"/>
  <c r="BO10" i="88"/>
  <c r="BO36" i="84"/>
  <c r="K36" i="84"/>
  <c r="K29" i="84"/>
  <c r="BO29" i="84"/>
  <c r="K24" i="83"/>
  <c r="BO24" i="83"/>
  <c r="BO17" i="83"/>
  <c r="K17" i="83"/>
  <c r="V17" i="83" s="1"/>
  <c r="V40" i="83" s="1"/>
  <c r="BO38" i="88"/>
  <c r="BO32" i="85"/>
  <c r="BO22" i="92"/>
  <c r="BO11" i="85"/>
  <c r="L10" i="83"/>
  <c r="B4" i="46"/>
  <c r="DE40" i="93" l="1"/>
  <c r="L40" i="93" s="1"/>
  <c r="L41" i="93" s="1"/>
  <c r="L40" i="85"/>
  <c r="L39" i="88"/>
  <c r="DE40" i="83"/>
  <c r="L12" i="83"/>
  <c r="L40" i="83" s="1"/>
  <c r="BO38" i="93"/>
  <c r="BN38" i="93"/>
  <c r="K38" i="93" s="1"/>
  <c r="BO39" i="93"/>
  <c r="BN39" i="93"/>
  <c r="K39" i="93" s="1"/>
  <c r="BO18" i="93"/>
  <c r="BN18" i="93"/>
  <c r="K18" i="93" s="1"/>
  <c r="BO10" i="93"/>
  <c r="BN10" i="93"/>
  <c r="K10" i="93" s="1"/>
  <c r="BO32" i="93"/>
  <c r="BN32" i="93"/>
  <c r="K32" i="93" s="1"/>
  <c r="BO31" i="93"/>
  <c r="BN31" i="93"/>
  <c r="K31" i="93" s="1"/>
  <c r="DE40" i="85"/>
  <c r="DE40" i="91"/>
  <c r="L40" i="91" s="1"/>
  <c r="L41" i="91" s="1"/>
  <c r="DE40" i="92"/>
  <c r="DE40" i="89"/>
  <c r="L40" i="89" s="1"/>
  <c r="L41" i="89" s="1"/>
  <c r="DE40" i="88"/>
  <c r="DE40" i="87"/>
  <c r="DE40" i="86"/>
  <c r="DE40" i="84"/>
  <c r="L40" i="84" s="1"/>
  <c r="L41" i="84" s="1"/>
  <c r="BN39" i="88"/>
  <c r="BO19" i="84"/>
  <c r="BN19" i="84"/>
  <c r="K19" i="84" s="1"/>
  <c r="BO12" i="92"/>
  <c r="BN12" i="92"/>
  <c r="BO17" i="90"/>
  <c r="BN17" i="90"/>
  <c r="BN40" i="85"/>
  <c r="BO23" i="91"/>
  <c r="BN23" i="91"/>
  <c r="K23" i="91" s="1"/>
  <c r="BO30" i="91"/>
  <c r="BN30" i="91"/>
  <c r="K30" i="91" s="1"/>
  <c r="BO15" i="91"/>
  <c r="BN15" i="91"/>
  <c r="K15" i="91" s="1"/>
  <c r="BO20" i="89"/>
  <c r="BN20" i="89"/>
  <c r="BO32" i="87"/>
  <c r="BN32" i="87"/>
  <c r="K32" i="87" s="1"/>
  <c r="BO39" i="87"/>
  <c r="BN39" i="87"/>
  <c r="K39" i="87" s="1"/>
  <c r="BN41" i="86"/>
  <c r="BO40" i="86"/>
  <c r="BO33" i="83"/>
  <c r="K33" i="83"/>
  <c r="BO29" i="91"/>
  <c r="BO24" i="90"/>
  <c r="BO19" i="92"/>
  <c r="BO13" i="88"/>
  <c r="BO38" i="84"/>
  <c r="K38" i="84"/>
  <c r="BO35" i="85"/>
  <c r="BO27" i="89"/>
  <c r="BO24" i="93"/>
  <c r="K24" i="93"/>
  <c r="BO19" i="86"/>
  <c r="K12" i="83"/>
  <c r="BO12" i="83"/>
  <c r="BO38" i="90"/>
  <c r="BO33" i="92"/>
  <c r="BO27" i="88"/>
  <c r="BO23" i="87"/>
  <c r="K17" i="84"/>
  <c r="V17" i="84" s="1"/>
  <c r="V41" i="84" s="1"/>
  <c r="BO17" i="84"/>
  <c r="BO14" i="85"/>
  <c r="BO37" i="87"/>
  <c r="BO33" i="86"/>
  <c r="BO28" i="85"/>
  <c r="BO22" i="91"/>
  <c r="BO31" i="84"/>
  <c r="K31" i="84"/>
  <c r="K26" i="83"/>
  <c r="BO26" i="83"/>
  <c r="BO20" i="88"/>
  <c r="K17" i="93"/>
  <c r="V17" i="93" s="1"/>
  <c r="V41" i="93" s="1"/>
  <c r="BO17" i="93"/>
  <c r="BO12" i="86"/>
  <c r="BO36" i="91"/>
  <c r="BO31" i="90"/>
  <c r="BO26" i="92"/>
  <c r="BO16" i="87"/>
  <c r="BO10" i="90"/>
  <c r="BO34" i="88"/>
  <c r="BO30" i="87"/>
  <c r="BO26" i="86"/>
  <c r="K19" i="83"/>
  <c r="BO19" i="83"/>
  <c r="BO34" i="89"/>
  <c r="K24" i="84"/>
  <c r="BO24" i="84"/>
  <c r="BO21" i="85"/>
  <c r="BO13" i="89"/>
  <c r="K10" i="84"/>
  <c r="BO10" i="84"/>
  <c r="AK40" i="90"/>
  <c r="AK40" i="83"/>
  <c r="AK40" i="92"/>
  <c r="AK40" i="85"/>
  <c r="AK39" i="88"/>
  <c r="L41" i="86"/>
  <c r="K19" i="93"/>
  <c r="BO35" i="89"/>
  <c r="BO25" i="93"/>
  <c r="K25" i="93"/>
  <c r="BO40" i="93"/>
  <c r="K40" i="93"/>
  <c r="BO36" i="89"/>
  <c r="BO11" i="87"/>
  <c r="K33" i="93"/>
  <c r="BO33" i="93"/>
  <c r="BO27" i="84"/>
  <c r="K27" i="84"/>
  <c r="BO12" i="87"/>
  <c r="AL41" i="84"/>
  <c r="AL41" i="86"/>
  <c r="AK41" i="86"/>
  <c r="AK41" i="84"/>
  <c r="BO16" i="91"/>
  <c r="AK41" i="91"/>
  <c r="AL41" i="87"/>
  <c r="BO11" i="93"/>
  <c r="AK41" i="93"/>
  <c r="BO12" i="93"/>
  <c r="AL41" i="93"/>
  <c r="AL41" i="89"/>
  <c r="BO18" i="87"/>
  <c r="AK41" i="87"/>
  <c r="BO10" i="91"/>
  <c r="AL41" i="91"/>
  <c r="AK41" i="89"/>
  <c r="L41" i="87"/>
  <c r="K11" i="93"/>
  <c r="V17" i="91"/>
  <c r="V41" i="91" s="1"/>
  <c r="K12" i="93"/>
  <c r="BO34" i="84"/>
  <c r="BO40" i="87"/>
  <c r="BO33" i="87"/>
  <c r="K13" i="84"/>
  <c r="BO13" i="84"/>
  <c r="K20" i="84"/>
  <c r="K34" i="84"/>
  <c r="L40" i="92"/>
  <c r="BO25" i="87"/>
  <c r="BO14" i="89"/>
  <c r="BO40" i="84"/>
  <c r="BN40" i="84"/>
  <c r="K40" i="84" s="1"/>
  <c r="BO14" i="86"/>
  <c r="BO12" i="84"/>
  <c r="K12" i="84"/>
  <c r="K33" i="84"/>
  <c r="BO33" i="84"/>
  <c r="DE40" i="90"/>
  <c r="L40" i="90"/>
  <c r="BO36" i="88"/>
  <c r="BO28" i="89"/>
  <c r="BO21" i="83"/>
  <c r="K21" i="83"/>
  <c r="BO13" i="92"/>
  <c r="BO30" i="88"/>
  <c r="BO26" i="93"/>
  <c r="K26" i="93"/>
  <c r="BO16" i="88"/>
  <c r="K10" i="83"/>
  <c r="BO35" i="83"/>
  <c r="K35" i="83"/>
  <c r="BO30" i="85"/>
  <c r="BO23" i="85"/>
  <c r="BO11" i="90"/>
  <c r="BO29" i="83"/>
  <c r="K29" i="83"/>
  <c r="BO23" i="88"/>
  <c r="BO17" i="85"/>
  <c r="V17" i="85"/>
  <c r="V40" i="85" s="1"/>
  <c r="K15" i="84"/>
  <c r="BO37" i="85"/>
  <c r="BO28" i="86"/>
  <c r="BO21" i="86"/>
  <c r="BO37" i="88"/>
  <c r="BO31" i="85"/>
  <c r="BO22" i="89"/>
  <c r="BO15" i="89"/>
  <c r="K21" i="93"/>
  <c r="BO35" i="86"/>
  <c r="BO26" i="84"/>
  <c r="K26" i="84"/>
  <c r="BO20" i="92"/>
  <c r="K36" i="83"/>
  <c r="BO36" i="83"/>
  <c r="BO29" i="89"/>
  <c r="BO22" i="83"/>
  <c r="K22" i="83"/>
  <c r="K15" i="83"/>
  <c r="BO15" i="83"/>
  <c r="BO34" i="92"/>
  <c r="BO27" i="92"/>
  <c r="BO18" i="90"/>
  <c r="BO38" i="85"/>
  <c r="BO29" i="86"/>
  <c r="BO24" i="85"/>
  <c r="BO15" i="86"/>
  <c r="BO32" i="90"/>
  <c r="BO25" i="90"/>
  <c r="BO15" i="88"/>
  <c r="BO36" i="86"/>
  <c r="BO28" i="92"/>
  <c r="BO22" i="86"/>
  <c r="BO14" i="92"/>
  <c r="BO29" i="88"/>
  <c r="BO22" i="88"/>
  <c r="BO16" i="85"/>
  <c r="BO35" i="92"/>
  <c r="BO26" i="87"/>
  <c r="BO21" i="92"/>
  <c r="BO12" i="90"/>
  <c r="BO39" i="90"/>
  <c r="BO28" i="83"/>
  <c r="K28" i="83"/>
  <c r="BO21" i="89"/>
  <c r="BO14" i="83"/>
  <c r="K14" i="83"/>
  <c r="BO33" i="90"/>
  <c r="BO26" i="90"/>
  <c r="BO19" i="90"/>
  <c r="BO10" i="85"/>
  <c r="A5" i="46"/>
  <c r="BN41" i="89" l="1"/>
  <c r="K20" i="89"/>
  <c r="K41" i="89" s="1"/>
  <c r="BN40" i="90"/>
  <c r="K17" i="90"/>
  <c r="K40" i="90" s="1"/>
  <c r="BN40" i="92"/>
  <c r="K12" i="92"/>
  <c r="K40" i="92" s="1"/>
  <c r="BN41" i="87"/>
  <c r="BN41" i="91"/>
  <c r="BN41" i="84"/>
  <c r="K41" i="91"/>
  <c r="BN41" i="93"/>
  <c r="K41" i="93"/>
  <c r="I48" i="93" s="1"/>
  <c r="K39" i="88"/>
  <c r="I46" i="88" s="1"/>
  <c r="BN40" i="83"/>
  <c r="K41" i="84"/>
  <c r="K40" i="83"/>
  <c r="K41" i="86"/>
  <c r="K40" i="85"/>
  <c r="K41" i="87"/>
  <c r="B5" i="46"/>
  <c r="I47" i="85" l="1"/>
  <c r="I48" i="84"/>
  <c r="I48" i="87"/>
  <c r="D10" i="50" s="1"/>
  <c r="D35" i="50" s="1"/>
  <c r="I47" i="83"/>
  <c r="D6" i="50" s="1"/>
  <c r="D25" i="50" s="1"/>
  <c r="I48" i="86"/>
  <c r="I47" i="92"/>
  <c r="I48" i="91"/>
  <c r="I47" i="90"/>
  <c r="I48" i="89"/>
  <c r="D11" i="50"/>
  <c r="D42" i="50" s="1"/>
  <c r="D16" i="50"/>
  <c r="D53" i="50" s="1"/>
  <c r="A6" i="46"/>
  <c r="D7" i="50" l="1"/>
  <c r="D26" i="50" s="1"/>
  <c r="D8" i="50"/>
  <c r="D33" i="50" s="1"/>
  <c r="D9" i="50"/>
  <c r="D34" i="50" s="1"/>
  <c r="D15" i="50"/>
  <c r="D52" i="50" s="1"/>
  <c r="D14" i="50"/>
  <c r="D51" i="50" s="1"/>
  <c r="D12" i="50"/>
  <c r="D43" i="50" s="1"/>
  <c r="D13" i="50"/>
  <c r="D44" i="50" s="1"/>
  <c r="B6" i="46"/>
  <c r="D36" i="50" l="1"/>
  <c r="D54" i="50"/>
  <c r="D45" i="50"/>
  <c r="A7" i="46"/>
  <c r="B7" i="46" l="1"/>
  <c r="A8" i="46" l="1"/>
  <c r="B8" i="46" l="1"/>
  <c r="A9" i="46" l="1"/>
  <c r="B9" i="46" l="1"/>
  <c r="A10" i="46" l="1"/>
  <c r="B10" i="46" l="1"/>
  <c r="A11" i="46" l="1"/>
  <c r="B11" i="46" l="1"/>
  <c r="A12" i="46" l="1"/>
  <c r="B12" i="46" l="1"/>
  <c r="A13" i="46" l="1"/>
  <c r="B13" i="46" l="1"/>
  <c r="A14" i="46" l="1"/>
  <c r="B14" i="46" l="1"/>
  <c r="A15" i="46" l="1"/>
  <c r="B15" i="46" l="1"/>
  <c r="A16" i="46" l="1"/>
  <c r="B16" i="46" l="1"/>
  <c r="A1" i="41" l="1"/>
  <c r="AW82" i="41"/>
  <c r="AW83" i="41"/>
  <c r="AW84" i="41"/>
  <c r="AW85" i="41"/>
  <c r="A15" i="41"/>
  <c r="BG85" i="41" l="1"/>
  <c r="CN85" i="41" s="1"/>
  <c r="CX85" i="41" s="1"/>
  <c r="BG83" i="41"/>
  <c r="CN83" i="41" s="1"/>
  <c r="CX83" i="41" s="1"/>
  <c r="BG82" i="41"/>
  <c r="CN82" i="41" s="1"/>
  <c r="CX82" i="41" s="1"/>
  <c r="BG84" i="41"/>
  <c r="CN84" i="41" s="1"/>
  <c r="CX84" i="41" s="1"/>
  <c r="A3" i="23"/>
  <c r="A3" i="24"/>
  <c r="B15" i="41"/>
  <c r="A16" i="41"/>
  <c r="A4" i="24" s="1"/>
  <c r="BI15" i="41" l="1"/>
  <c r="BH15" i="41"/>
  <c r="BG15" i="41"/>
  <c r="BF15" i="41"/>
  <c r="BM15" i="41"/>
  <c r="BE15" i="41"/>
  <c r="BL15" i="41"/>
  <c r="BD15" i="41"/>
  <c r="BK15" i="41"/>
  <c r="BJ15" i="41"/>
  <c r="BB15" i="41"/>
  <c r="BC15" i="41"/>
  <c r="BA15" i="41"/>
  <c r="AZ15" i="41"/>
  <c r="AY15" i="41"/>
  <c r="AL15" i="41"/>
  <c r="AJ15" i="41"/>
  <c r="CO15" i="41"/>
  <c r="CG15" i="41"/>
  <c r="CE15" i="41"/>
  <c r="CD15" i="41"/>
  <c r="CC15" i="41"/>
  <c r="CS15" i="41"/>
  <c r="CA15" i="41"/>
  <c r="CM15" i="41"/>
  <c r="AN15" i="41"/>
  <c r="AM15" i="41"/>
  <c r="CR15" i="41"/>
  <c r="CH15" i="41"/>
  <c r="AW15" i="41"/>
  <c r="AO15" i="41"/>
  <c r="CQ15" i="41"/>
  <c r="CF15" i="41"/>
  <c r="CP15" i="41"/>
  <c r="CN15" i="41"/>
  <c r="AT15" i="41"/>
  <c r="CL15" i="41"/>
  <c r="CT15" i="41"/>
  <c r="AS15" i="41"/>
  <c r="CK15" i="41"/>
  <c r="AR15" i="41"/>
  <c r="AX15" i="41"/>
  <c r="CJ15" i="41"/>
  <c r="AQ15" i="41"/>
  <c r="CI15" i="41"/>
  <c r="AP15" i="41"/>
  <c r="AV15" i="41"/>
  <c r="AU15" i="41"/>
  <c r="B3" i="24"/>
  <c r="CB15" i="41"/>
  <c r="AK15" i="41"/>
  <c r="B16" i="41"/>
  <c r="A4" i="23"/>
  <c r="B3" i="23"/>
  <c r="A17" i="41"/>
  <c r="D15" i="41"/>
  <c r="DE15" i="41" l="1"/>
  <c r="BN15" i="41"/>
  <c r="K15" i="41" s="1"/>
  <c r="BK16" i="41"/>
  <c r="BM16" i="41"/>
  <c r="BD16" i="41"/>
  <c r="BL16" i="41"/>
  <c r="BE16" i="41"/>
  <c r="BF16" i="41"/>
  <c r="BG16" i="41"/>
  <c r="BH16" i="41"/>
  <c r="BI16" i="41"/>
  <c r="BJ16" i="41"/>
  <c r="A5" i="23"/>
  <c r="A5" i="24"/>
  <c r="CL16" i="41"/>
  <c r="CT16" i="41"/>
  <c r="CM16" i="41"/>
  <c r="AU16" i="41"/>
  <c r="BC16" i="41"/>
  <c r="CF16" i="41"/>
  <c r="CN16" i="41"/>
  <c r="CG16" i="41"/>
  <c r="CO16" i="41"/>
  <c r="CI16" i="41"/>
  <c r="CQ16" i="41"/>
  <c r="CR16" i="41"/>
  <c r="CB16" i="41"/>
  <c r="AP16" i="41"/>
  <c r="AY16" i="41"/>
  <c r="CS16" i="41"/>
  <c r="CH16" i="41"/>
  <c r="AT16" i="41"/>
  <c r="AV16" i="41"/>
  <c r="CJ16" i="41"/>
  <c r="CA16" i="41"/>
  <c r="AW16" i="41"/>
  <c r="CK16" i="41"/>
  <c r="CD16" i="41"/>
  <c r="AX16" i="41"/>
  <c r="AM16" i="41"/>
  <c r="CP16" i="41"/>
  <c r="CE16" i="41"/>
  <c r="AO16" i="41"/>
  <c r="AZ16" i="41"/>
  <c r="AQ16" i="41"/>
  <c r="AN16" i="41"/>
  <c r="AR16" i="41"/>
  <c r="AS16" i="41"/>
  <c r="AK16" i="41"/>
  <c r="BA16" i="41"/>
  <c r="BB16" i="41"/>
  <c r="AJ16" i="41"/>
  <c r="AL16" i="41"/>
  <c r="B4" i="24"/>
  <c r="CC16" i="41"/>
  <c r="D3" i="23"/>
  <c r="E3" i="24" s="1"/>
  <c r="D16" i="41"/>
  <c r="B4" i="23"/>
  <c r="A18" i="41"/>
  <c r="B17" i="41"/>
  <c r="BO15" i="41"/>
  <c r="DE16" i="41" l="1"/>
  <c r="L16" i="41" s="1"/>
  <c r="BJ17" i="41"/>
  <c r="BK17" i="41"/>
  <c r="BD17" i="41"/>
  <c r="BL17" i="41"/>
  <c r="BE17" i="41"/>
  <c r="BM17" i="41"/>
  <c r="BF17" i="41"/>
  <c r="BG17" i="41"/>
  <c r="BH17" i="41"/>
  <c r="BI17" i="41"/>
  <c r="BN16" i="41"/>
  <c r="K16" i="41" s="1"/>
  <c r="A6" i="23"/>
  <c r="A6" i="24"/>
  <c r="CM17" i="41"/>
  <c r="CF17" i="41"/>
  <c r="CN17" i="41"/>
  <c r="CC17" i="41"/>
  <c r="AV17" i="41"/>
  <c r="CG17" i="41"/>
  <c r="CO17" i="41"/>
  <c r="CH17" i="41"/>
  <c r="CP17" i="41"/>
  <c r="CJ17" i="41"/>
  <c r="CR17" i="41"/>
  <c r="AS17" i="41"/>
  <c r="BB17" i="41"/>
  <c r="CI17" i="41"/>
  <c r="CK17" i="41"/>
  <c r="CL17" i="41"/>
  <c r="AP17" i="41"/>
  <c r="AZ17" i="41"/>
  <c r="AN17" i="41"/>
  <c r="AQ17" i="41"/>
  <c r="BA17" i="41"/>
  <c r="AR17" i="41"/>
  <c r="BC17" i="41"/>
  <c r="AT17" i="41"/>
  <c r="AU17" i="41"/>
  <c r="AY17" i="41"/>
  <c r="AK17" i="41"/>
  <c r="AL17" i="41"/>
  <c r="CB17" i="41"/>
  <c r="AO17" i="41"/>
  <c r="CE17" i="41"/>
  <c r="AJ17" i="41"/>
  <c r="CQ17" i="41"/>
  <c r="CS17" i="41"/>
  <c r="AW17" i="41"/>
  <c r="AX17" i="41"/>
  <c r="CT17" i="41"/>
  <c r="CA17" i="41"/>
  <c r="CD17" i="41"/>
  <c r="AM17" i="41"/>
  <c r="B5" i="24"/>
  <c r="L15" i="41"/>
  <c r="D4" i="23"/>
  <c r="E4" i="24" s="1"/>
  <c r="BO16" i="41"/>
  <c r="B5" i="23"/>
  <c r="D17" i="41"/>
  <c r="A19" i="41"/>
  <c r="B18" i="41"/>
  <c r="DE17" i="41" l="1"/>
  <c r="BN17" i="41"/>
  <c r="K17" i="41" s="1"/>
  <c r="V17" i="41" s="1"/>
  <c r="BH18" i="41"/>
  <c r="BI18" i="41"/>
  <c r="BJ18" i="41"/>
  <c r="BK18" i="41"/>
  <c r="BD18" i="41"/>
  <c r="BL18" i="41"/>
  <c r="BE18" i="41"/>
  <c r="BM18" i="41"/>
  <c r="BF18" i="41"/>
  <c r="BG18" i="41"/>
  <c r="W15" i="41"/>
  <c r="A7" i="23"/>
  <c r="A7" i="24"/>
  <c r="CF18" i="41"/>
  <c r="CN18" i="41"/>
  <c r="CG18" i="41"/>
  <c r="CO18" i="41"/>
  <c r="AO18" i="41"/>
  <c r="AW18" i="41"/>
  <c r="CH18" i="41"/>
  <c r="CP18" i="41"/>
  <c r="CI18" i="41"/>
  <c r="CQ18" i="41"/>
  <c r="CK18" i="41"/>
  <c r="CS18" i="41"/>
  <c r="CJ18" i="41"/>
  <c r="CC18" i="41"/>
  <c r="AV18" i="41"/>
  <c r="CL18" i="41"/>
  <c r="CM18" i="41"/>
  <c r="CR18" i="41"/>
  <c r="CT18" i="41"/>
  <c r="CA18" i="41"/>
  <c r="AU18" i="41"/>
  <c r="CB18" i="41"/>
  <c r="AX18" i="41"/>
  <c r="CD18" i="41"/>
  <c r="AY18" i="41"/>
  <c r="AP18" i="41"/>
  <c r="AZ18" i="41"/>
  <c r="AL18" i="41"/>
  <c r="AQ18" i="41"/>
  <c r="BA18" i="41"/>
  <c r="BC18" i="41"/>
  <c r="AR18" i="41"/>
  <c r="AS18" i="41"/>
  <c r="AJ18" i="41"/>
  <c r="AT18" i="41"/>
  <c r="AK18" i="41"/>
  <c r="BB18" i="41"/>
  <c r="AM18" i="41"/>
  <c r="AN18" i="41"/>
  <c r="B6" i="24"/>
  <c r="CE18" i="41"/>
  <c r="D5" i="23"/>
  <c r="E5" i="24" s="1"/>
  <c r="B6" i="23"/>
  <c r="V15" i="41"/>
  <c r="D18" i="41"/>
  <c r="A20" i="41"/>
  <c r="B19" i="41"/>
  <c r="BO17" i="41"/>
  <c r="DE18" i="41" l="1"/>
  <c r="L18" i="41" s="1"/>
  <c r="BN18" i="41"/>
  <c r="BF19" i="41"/>
  <c r="BG19" i="41"/>
  <c r="BH19" i="41"/>
  <c r="BI19" i="41"/>
  <c r="BJ19" i="41"/>
  <c r="BK19" i="41"/>
  <c r="BD19" i="41"/>
  <c r="BL19" i="41"/>
  <c r="BE19" i="41"/>
  <c r="BM19" i="41"/>
  <c r="A8" i="23"/>
  <c r="A8" i="24"/>
  <c r="CG19" i="41"/>
  <c r="CO19" i="41"/>
  <c r="CH19" i="41"/>
  <c r="CP19" i="41"/>
  <c r="CC19" i="41"/>
  <c r="AP19" i="41"/>
  <c r="AX19" i="41"/>
  <c r="CI19" i="41"/>
  <c r="CQ19" i="41"/>
  <c r="CJ19" i="41"/>
  <c r="CR19" i="41"/>
  <c r="CL19" i="41"/>
  <c r="CT19" i="41"/>
  <c r="CN19" i="41"/>
  <c r="AQ19" i="41"/>
  <c r="AZ19" i="41"/>
  <c r="CS19" i="41"/>
  <c r="CF19" i="41"/>
  <c r="AR19" i="41"/>
  <c r="BB19" i="41"/>
  <c r="AM19" i="41"/>
  <c r="CK19" i="41"/>
  <c r="AS19" i="41"/>
  <c r="BC19" i="41"/>
  <c r="CM19" i="41"/>
  <c r="AT19" i="41"/>
  <c r="CA19" i="41"/>
  <c r="AU19" i="41"/>
  <c r="CB19" i="41"/>
  <c r="AV19" i="41"/>
  <c r="CE19" i="41"/>
  <c r="AY19" i="41"/>
  <c r="AN19" i="41"/>
  <c r="AJ19" i="41"/>
  <c r="AO19" i="41"/>
  <c r="AW19" i="41"/>
  <c r="BA19" i="41"/>
  <c r="AK19" i="41"/>
  <c r="CD19" i="41"/>
  <c r="AL19" i="41"/>
  <c r="B7" i="24"/>
  <c r="D6" i="23"/>
  <c r="E6" i="24" s="1"/>
  <c r="L17" i="41"/>
  <c r="B7" i="23"/>
  <c r="D19" i="41"/>
  <c r="A21" i="41"/>
  <c r="B20" i="41"/>
  <c r="BO18" i="41"/>
  <c r="DE19" i="41" l="1"/>
  <c r="L19" i="41" s="1"/>
  <c r="BN19" i="41"/>
  <c r="K19" i="41" s="1"/>
  <c r="BD20" i="41"/>
  <c r="BL20" i="41"/>
  <c r="BE20" i="41"/>
  <c r="BM20" i="41"/>
  <c r="BF20" i="41"/>
  <c r="BG20" i="41"/>
  <c r="BH20" i="41"/>
  <c r="BI20" i="41"/>
  <c r="BJ20" i="41"/>
  <c r="BK20" i="41"/>
  <c r="A9" i="23"/>
  <c r="A9" i="24"/>
  <c r="CH20" i="41"/>
  <c r="CP20" i="41"/>
  <c r="CI20" i="41"/>
  <c r="CQ20" i="41"/>
  <c r="AQ20" i="41"/>
  <c r="AY20" i="41"/>
  <c r="CJ20" i="41"/>
  <c r="CR20" i="41"/>
  <c r="CK20" i="41"/>
  <c r="CS20" i="41"/>
  <c r="CM20" i="41"/>
  <c r="CC20" i="41"/>
  <c r="AT20" i="41"/>
  <c r="BC20" i="41"/>
  <c r="CF20" i="41"/>
  <c r="CG20" i="41"/>
  <c r="CL20" i="41"/>
  <c r="CB20" i="41"/>
  <c r="AW20" i="41"/>
  <c r="CD20" i="41"/>
  <c r="AX20" i="41"/>
  <c r="CE20" i="41"/>
  <c r="AO20" i="41"/>
  <c r="AZ20" i="41"/>
  <c r="CN20" i="41"/>
  <c r="AP20" i="41"/>
  <c r="BA20" i="41"/>
  <c r="AK20" i="41"/>
  <c r="CO20" i="41"/>
  <c r="AR20" i="41"/>
  <c r="BB20" i="41"/>
  <c r="AJ20" i="41"/>
  <c r="CT20" i="41"/>
  <c r="CA20" i="41"/>
  <c r="AS20" i="41"/>
  <c r="AL20" i="41"/>
  <c r="AU20" i="41"/>
  <c r="AM20" i="41"/>
  <c r="AV20" i="41"/>
  <c r="AN20" i="41"/>
  <c r="B8" i="24"/>
  <c r="D7" i="23"/>
  <c r="E7" i="24" s="1"/>
  <c r="B8" i="23"/>
  <c r="K18" i="41"/>
  <c r="D20" i="41"/>
  <c r="BO19" i="41"/>
  <c r="B21" i="41"/>
  <c r="A22" i="41"/>
  <c r="DE20" i="41" l="1"/>
  <c r="L20" i="41" s="1"/>
  <c r="BJ21" i="41"/>
  <c r="BK21" i="41"/>
  <c r="BD21" i="41"/>
  <c r="BL21" i="41"/>
  <c r="BE21" i="41"/>
  <c r="BM21" i="41"/>
  <c r="BF21" i="41"/>
  <c r="BG21" i="41"/>
  <c r="BH21" i="41"/>
  <c r="BI21" i="41"/>
  <c r="BN20" i="41"/>
  <c r="K20" i="41" s="1"/>
  <c r="A10" i="23"/>
  <c r="A10" i="24"/>
  <c r="CI21" i="41"/>
  <c r="CQ21" i="41"/>
  <c r="CJ21" i="41"/>
  <c r="CR21" i="41"/>
  <c r="CB21" i="41"/>
  <c r="AR21" i="41"/>
  <c r="AZ21" i="41"/>
  <c r="CK21" i="41"/>
  <c r="CS21" i="41"/>
  <c r="CL21" i="41"/>
  <c r="CT21" i="41"/>
  <c r="CF21" i="41"/>
  <c r="CN21" i="41"/>
  <c r="CG21" i="41"/>
  <c r="AW21" i="41"/>
  <c r="CH21" i="41"/>
  <c r="CM21" i="41"/>
  <c r="CO21" i="41"/>
  <c r="CP21" i="41"/>
  <c r="AS21" i="41"/>
  <c r="BC21" i="41"/>
  <c r="AL21" i="41"/>
  <c r="AT21" i="41"/>
  <c r="AU21" i="41"/>
  <c r="CC21" i="41"/>
  <c r="AV21" i="41"/>
  <c r="CD21" i="41"/>
  <c r="AX21" i="41"/>
  <c r="AY21" i="41"/>
  <c r="AM21" i="41"/>
  <c r="AN21" i="41"/>
  <c r="BA21" i="41"/>
  <c r="CE21" i="41"/>
  <c r="BB21" i="41"/>
  <c r="AO21" i="41"/>
  <c r="AK21" i="41"/>
  <c r="AP21" i="41"/>
  <c r="AQ21" i="41"/>
  <c r="B9" i="24"/>
  <c r="AJ21" i="41"/>
  <c r="CA21" i="41"/>
  <c r="D8" i="23"/>
  <c r="E8" i="24" s="1"/>
  <c r="B9" i="23"/>
  <c r="A23" i="41"/>
  <c r="B22" i="41"/>
  <c r="D21" i="41"/>
  <c r="BO20" i="41"/>
  <c r="DE21" i="41" l="1"/>
  <c r="L21" i="41" s="1"/>
  <c r="BN21" i="41"/>
  <c r="K21" i="41" s="1"/>
  <c r="BH22" i="41"/>
  <c r="BI22" i="41"/>
  <c r="BJ22" i="41"/>
  <c r="BK22" i="41"/>
  <c r="BD22" i="41"/>
  <c r="BL22" i="41"/>
  <c r="BE22" i="41"/>
  <c r="BM22" i="41"/>
  <c r="BF22" i="41"/>
  <c r="BG22" i="41"/>
  <c r="W20" i="41"/>
  <c r="A11" i="23"/>
  <c r="A11" i="24"/>
  <c r="CJ22" i="41"/>
  <c r="CR22" i="41"/>
  <c r="CK22" i="41"/>
  <c r="CS22" i="41"/>
  <c r="CL22" i="41"/>
  <c r="CT22" i="41"/>
  <c r="CM22" i="41"/>
  <c r="CG22" i="41"/>
  <c r="CO22" i="41"/>
  <c r="CN22" i="41"/>
  <c r="CD22" i="41"/>
  <c r="AQ22" i="41"/>
  <c r="AY22" i="41"/>
  <c r="CP22" i="41"/>
  <c r="CQ22" i="41"/>
  <c r="CI22" i="41"/>
  <c r="CE22" i="41"/>
  <c r="AW22" i="41"/>
  <c r="AO22" i="41"/>
  <c r="AX22" i="41"/>
  <c r="AP22" i="41"/>
  <c r="AZ22" i="41"/>
  <c r="AR22" i="41"/>
  <c r="BA22" i="41"/>
  <c r="AS22" i="41"/>
  <c r="BB22" i="41"/>
  <c r="AJ22" i="41"/>
  <c r="AV22" i="41"/>
  <c r="CF22" i="41"/>
  <c r="CH22" i="41"/>
  <c r="AL22" i="41"/>
  <c r="AM22" i="41"/>
  <c r="CA22" i="41"/>
  <c r="AT22" i="41"/>
  <c r="AN22" i="41"/>
  <c r="BC22" i="41"/>
  <c r="CC22" i="41"/>
  <c r="AU22" i="41"/>
  <c r="B10" i="24"/>
  <c r="CB22" i="41"/>
  <c r="AK22" i="41"/>
  <c r="D9" i="23"/>
  <c r="E9" i="24" s="1"/>
  <c r="B10" i="23"/>
  <c r="D22" i="41"/>
  <c r="A24" i="41"/>
  <c r="B23" i="41"/>
  <c r="BO21" i="41"/>
  <c r="DE22" i="41" l="1"/>
  <c r="L22" i="41" s="1"/>
  <c r="BF23" i="41"/>
  <c r="BG23" i="41"/>
  <c r="BH23" i="41"/>
  <c r="BI23" i="41"/>
  <c r="BJ23" i="41"/>
  <c r="BK23" i="41"/>
  <c r="BD23" i="41"/>
  <c r="BL23" i="41"/>
  <c r="BE23" i="41"/>
  <c r="BM23" i="41"/>
  <c r="BN22" i="41"/>
  <c r="W21" i="41"/>
  <c r="A12" i="23"/>
  <c r="A12" i="24"/>
  <c r="CK23" i="41"/>
  <c r="CS23" i="41"/>
  <c r="CL23" i="41"/>
  <c r="CT23" i="41"/>
  <c r="CA23" i="41"/>
  <c r="CM23" i="41"/>
  <c r="CF23" i="41"/>
  <c r="CN23" i="41"/>
  <c r="CH23" i="41"/>
  <c r="CP23" i="41"/>
  <c r="CR23" i="41"/>
  <c r="AR23" i="41"/>
  <c r="AZ23" i="41"/>
  <c r="CG23" i="41"/>
  <c r="CI23" i="41"/>
  <c r="AQ23" i="41"/>
  <c r="BA23" i="41"/>
  <c r="AK23" i="41"/>
  <c r="CJ23" i="41"/>
  <c r="CB23" i="41"/>
  <c r="AS23" i="41"/>
  <c r="BB23" i="41"/>
  <c r="CO23" i="41"/>
  <c r="CD23" i="41"/>
  <c r="AT23" i="41"/>
  <c r="BC23" i="41"/>
  <c r="CQ23" i="41"/>
  <c r="CE23" i="41"/>
  <c r="AU23" i="41"/>
  <c r="AV23" i="41"/>
  <c r="AP23" i="41"/>
  <c r="AW23" i="41"/>
  <c r="AM23" i="41"/>
  <c r="AO23" i="41"/>
  <c r="AX23" i="41"/>
  <c r="AY23" i="41"/>
  <c r="AN23" i="41"/>
  <c r="AJ23" i="41"/>
  <c r="AL23" i="41"/>
  <c r="B11" i="24"/>
  <c r="CC23" i="41"/>
  <c r="D10" i="23"/>
  <c r="E10" i="24" s="1"/>
  <c r="B11" i="23"/>
  <c r="V21" i="41"/>
  <c r="BO22" i="41"/>
  <c r="D23" i="41"/>
  <c r="B24" i="41"/>
  <c r="A25" i="41"/>
  <c r="DE23" i="41" l="1"/>
  <c r="L23" i="41" s="1"/>
  <c r="BD24" i="41"/>
  <c r="BL24" i="41"/>
  <c r="BE24" i="41"/>
  <c r="BM24" i="41"/>
  <c r="BF24" i="41"/>
  <c r="BG24" i="41"/>
  <c r="BH24" i="41"/>
  <c r="BI24" i="41"/>
  <c r="BJ24" i="41"/>
  <c r="BK24" i="41"/>
  <c r="BN23" i="41"/>
  <c r="W22" i="41"/>
  <c r="A13" i="23"/>
  <c r="A13" i="24"/>
  <c r="CL24" i="41"/>
  <c r="CT24" i="41"/>
  <c r="CM24" i="41"/>
  <c r="CF24" i="41"/>
  <c r="CN24" i="41"/>
  <c r="CG24" i="41"/>
  <c r="CO24" i="41"/>
  <c r="CI24" i="41"/>
  <c r="CQ24" i="41"/>
  <c r="CE24" i="41"/>
  <c r="AS24" i="41"/>
  <c r="BA24" i="41"/>
  <c r="CH24" i="41"/>
  <c r="CJ24" i="41"/>
  <c r="CK24" i="41"/>
  <c r="CP24" i="41"/>
  <c r="AU24" i="41"/>
  <c r="AV24" i="41"/>
  <c r="AW24" i="41"/>
  <c r="AO24" i="41"/>
  <c r="AX24" i="41"/>
  <c r="CR24" i="41"/>
  <c r="CA24" i="41"/>
  <c r="AP24" i="41"/>
  <c r="AY24" i="41"/>
  <c r="CS24" i="41"/>
  <c r="BB24" i="41"/>
  <c r="AK24" i="41"/>
  <c r="BC24" i="41"/>
  <c r="AL24" i="41"/>
  <c r="AT24" i="41"/>
  <c r="AZ24" i="41"/>
  <c r="AR24" i="41"/>
  <c r="AN24" i="41"/>
  <c r="CB24" i="41"/>
  <c r="CC24" i="41"/>
  <c r="AJ24" i="41"/>
  <c r="AQ24" i="41"/>
  <c r="AM24" i="41"/>
  <c r="CD24" i="41"/>
  <c r="B12" i="24"/>
  <c r="D11" i="23"/>
  <c r="E11" i="24" s="1"/>
  <c r="B12" i="23"/>
  <c r="K22" i="41"/>
  <c r="V22" i="41" s="1"/>
  <c r="BO23" i="41"/>
  <c r="B25" i="41"/>
  <c r="A26" i="41"/>
  <c r="D24" i="41"/>
  <c r="DE24" i="41" l="1"/>
  <c r="BJ25" i="41"/>
  <c r="BK25" i="41"/>
  <c r="BD25" i="41"/>
  <c r="BL25" i="41"/>
  <c r="BE25" i="41"/>
  <c r="BM25" i="41"/>
  <c r="BF25" i="41"/>
  <c r="BG25" i="41"/>
  <c r="BH25" i="41"/>
  <c r="BI25" i="41"/>
  <c r="BN24" i="41"/>
  <c r="A14" i="23"/>
  <c r="A14" i="24"/>
  <c r="CM25" i="41"/>
  <c r="CF25" i="41"/>
  <c r="CN25" i="41"/>
  <c r="CA25" i="41"/>
  <c r="CG25" i="41"/>
  <c r="CO25" i="41"/>
  <c r="CH25" i="41"/>
  <c r="CJ25" i="41"/>
  <c r="CR25" i="41"/>
  <c r="CK25" i="41"/>
  <c r="AT25" i="41"/>
  <c r="BB25" i="41"/>
  <c r="CL25" i="41"/>
  <c r="CP25" i="41"/>
  <c r="CQ25" i="41"/>
  <c r="CS25" i="41"/>
  <c r="CC25" i="41"/>
  <c r="AO25" i="41"/>
  <c r="AX25" i="41"/>
  <c r="AK25" i="41"/>
  <c r="CD25" i="41"/>
  <c r="AR25" i="41"/>
  <c r="BA25" i="41"/>
  <c r="AS25" i="41"/>
  <c r="BC25" i="41"/>
  <c r="AZ25" i="41"/>
  <c r="AM25" i="41"/>
  <c r="CB25" i="41"/>
  <c r="CI25" i="41"/>
  <c r="CT25" i="41"/>
  <c r="AP25" i="41"/>
  <c r="AQ25" i="41"/>
  <c r="AJ25" i="41"/>
  <c r="AV25" i="41"/>
  <c r="AW25" i="41"/>
  <c r="AY25" i="41"/>
  <c r="AU25" i="41"/>
  <c r="AL25" i="41"/>
  <c r="AN25" i="41"/>
  <c r="B13" i="24"/>
  <c r="CE25" i="41"/>
  <c r="D12" i="23"/>
  <c r="E12" i="24" s="1"/>
  <c r="B13" i="23"/>
  <c r="K23" i="41"/>
  <c r="A27" i="41"/>
  <c r="B26" i="41"/>
  <c r="D25" i="41"/>
  <c r="BO24" i="41"/>
  <c r="DE25" i="41" l="1"/>
  <c r="BN25" i="41"/>
  <c r="BH26" i="41"/>
  <c r="BI26" i="41"/>
  <c r="BJ26" i="41"/>
  <c r="BK26" i="41"/>
  <c r="BD26" i="41"/>
  <c r="BL26" i="41"/>
  <c r="BE26" i="41"/>
  <c r="BM26" i="41"/>
  <c r="BF26" i="41"/>
  <c r="BG26" i="41"/>
  <c r="A15" i="23"/>
  <c r="A15" i="24"/>
  <c r="CF26" i="41"/>
  <c r="CN26" i="41"/>
  <c r="CG26" i="41"/>
  <c r="CO26" i="41"/>
  <c r="CE26" i="41"/>
  <c r="CH26" i="41"/>
  <c r="CP26" i="41"/>
  <c r="CK26" i="41"/>
  <c r="CS26" i="41"/>
  <c r="CL26" i="41"/>
  <c r="AU26" i="41"/>
  <c r="BC26" i="41"/>
  <c r="CM26" i="41"/>
  <c r="CQ26" i="41"/>
  <c r="CI26" i="41"/>
  <c r="AR26" i="41"/>
  <c r="BA26" i="41"/>
  <c r="CJ26" i="41"/>
  <c r="CR26" i="41"/>
  <c r="CA26" i="41"/>
  <c r="CT26" i="41"/>
  <c r="CB26" i="41"/>
  <c r="AV26" i="41"/>
  <c r="CC26" i="41"/>
  <c r="AW26" i="41"/>
  <c r="CD26" i="41"/>
  <c r="AZ26" i="41"/>
  <c r="AL26" i="41"/>
  <c r="AM26" i="41"/>
  <c r="AT26" i="41"/>
  <c r="AX26" i="41"/>
  <c r="AJ26" i="41"/>
  <c r="AO26" i="41"/>
  <c r="BB26" i="41"/>
  <c r="AK26" i="41"/>
  <c r="AP26" i="41"/>
  <c r="AN26" i="41"/>
  <c r="AQ26" i="41"/>
  <c r="AS26" i="41"/>
  <c r="AY26" i="41"/>
  <c r="B14" i="24"/>
  <c r="D13" i="23"/>
  <c r="E13" i="24" s="1"/>
  <c r="L25" i="41"/>
  <c r="B14" i="23"/>
  <c r="V23" i="41"/>
  <c r="K24" i="41"/>
  <c r="L24" i="41"/>
  <c r="K25" i="41"/>
  <c r="BO25" i="41"/>
  <c r="D26" i="41"/>
  <c r="A28" i="41"/>
  <c r="B27" i="41"/>
  <c r="DE26" i="41" l="1"/>
  <c r="BN26" i="41"/>
  <c r="BF27" i="41"/>
  <c r="BG27" i="41"/>
  <c r="BH27" i="41"/>
  <c r="BI27" i="41"/>
  <c r="BJ27" i="41"/>
  <c r="BK27" i="41"/>
  <c r="BD27" i="41"/>
  <c r="BL27" i="41"/>
  <c r="BE27" i="41"/>
  <c r="BM27" i="41"/>
  <c r="A16" i="23"/>
  <c r="A16" i="24"/>
  <c r="CG27" i="41"/>
  <c r="CO27" i="41"/>
  <c r="CH27" i="41"/>
  <c r="CP27" i="41"/>
  <c r="CI27" i="41"/>
  <c r="CQ27" i="41"/>
  <c r="CL27" i="41"/>
  <c r="CT27" i="41"/>
  <c r="CM27" i="41"/>
  <c r="CA27" i="41"/>
  <c r="AV27" i="41"/>
  <c r="CN27" i="41"/>
  <c r="CR27" i="41"/>
  <c r="CD27" i="41"/>
  <c r="AU27" i="41"/>
  <c r="AJ27" i="41"/>
  <c r="CE27" i="41"/>
  <c r="AP27" i="41"/>
  <c r="AY27" i="41"/>
  <c r="CF27" i="41"/>
  <c r="AQ27" i="41"/>
  <c r="AZ27" i="41"/>
  <c r="BA27" i="41"/>
  <c r="AX27" i="41"/>
  <c r="CB27" i="41"/>
  <c r="BB27" i="41"/>
  <c r="CC27" i="41"/>
  <c r="AO27" i="41"/>
  <c r="BC27" i="41"/>
  <c r="AM27" i="41"/>
  <c r="CJ27" i="41"/>
  <c r="AR27" i="41"/>
  <c r="AK27" i="41"/>
  <c r="CS27" i="41"/>
  <c r="AW27" i="41"/>
  <c r="AN27" i="41"/>
  <c r="CK27" i="41"/>
  <c r="AS27" i="41"/>
  <c r="AL27" i="41"/>
  <c r="AT27" i="41"/>
  <c r="B15" i="24"/>
  <c r="D14" i="23"/>
  <c r="E14" i="24" s="1"/>
  <c r="B15" i="23"/>
  <c r="D27" i="41"/>
  <c r="BO26" i="41"/>
  <c r="A29" i="41"/>
  <c r="B28" i="41"/>
  <c r="DE27" i="41" l="1"/>
  <c r="L27" i="41" s="1"/>
  <c r="BN27" i="41"/>
  <c r="K27" i="41" s="1"/>
  <c r="V27" i="41" s="1"/>
  <c r="BD28" i="41"/>
  <c r="BL28" i="41"/>
  <c r="BE28" i="41"/>
  <c r="BM28" i="41"/>
  <c r="BF28" i="41"/>
  <c r="BG28" i="41"/>
  <c r="BH28" i="41"/>
  <c r="BI28" i="41"/>
  <c r="BJ28" i="41"/>
  <c r="BK28" i="41"/>
  <c r="A17" i="23"/>
  <c r="A17" i="24"/>
  <c r="CH28" i="41"/>
  <c r="CP28" i="41"/>
  <c r="CI28" i="41"/>
  <c r="CQ28" i="41"/>
  <c r="CD28" i="41"/>
  <c r="CJ28" i="41"/>
  <c r="CR28" i="41"/>
  <c r="CM28" i="41"/>
  <c r="CN28" i="41"/>
  <c r="AO28" i="41"/>
  <c r="AW28" i="41"/>
  <c r="CO28" i="41"/>
  <c r="CS28" i="41"/>
  <c r="CF28" i="41"/>
  <c r="AP28" i="41"/>
  <c r="AY28" i="41"/>
  <c r="AN28" i="41"/>
  <c r="CG28" i="41"/>
  <c r="CK28" i="41"/>
  <c r="CB28" i="41"/>
  <c r="CL28" i="41"/>
  <c r="CC28" i="41"/>
  <c r="AS28" i="41"/>
  <c r="BB28" i="41"/>
  <c r="CT28" i="41"/>
  <c r="CE28" i="41"/>
  <c r="AT28" i="41"/>
  <c r="BC28" i="41"/>
  <c r="AZ28" i="41"/>
  <c r="AL28" i="41"/>
  <c r="AV28" i="41"/>
  <c r="AK28" i="41"/>
  <c r="BA28" i="41"/>
  <c r="AM28" i="41"/>
  <c r="AU28" i="41"/>
  <c r="AQ28" i="41"/>
  <c r="AX28" i="41"/>
  <c r="AR28" i="41"/>
  <c r="B16" i="24"/>
  <c r="CA28" i="41"/>
  <c r="AJ28" i="41"/>
  <c r="D15" i="23"/>
  <c r="E15" i="24" s="1"/>
  <c r="B16" i="23"/>
  <c r="K26" i="41"/>
  <c r="L26" i="41"/>
  <c r="A30" i="41"/>
  <c r="B29" i="41"/>
  <c r="BO27" i="41"/>
  <c r="D28" i="41"/>
  <c r="DE28" i="41" l="1"/>
  <c r="BN28" i="41"/>
  <c r="K28" i="41" s="1"/>
  <c r="V28" i="41" s="1"/>
  <c r="BJ29" i="41"/>
  <c r="BK29" i="41"/>
  <c r="BD29" i="41"/>
  <c r="BL29" i="41"/>
  <c r="BE29" i="41"/>
  <c r="BM29" i="41"/>
  <c r="BF29" i="41"/>
  <c r="BG29" i="41"/>
  <c r="BH29" i="41"/>
  <c r="BI29" i="41"/>
  <c r="A18" i="23"/>
  <c r="A18" i="24"/>
  <c r="CI29" i="41"/>
  <c r="CQ29" i="41"/>
  <c r="CJ29" i="41"/>
  <c r="CR29" i="41"/>
  <c r="CK29" i="41"/>
  <c r="CS29" i="41"/>
  <c r="CF29" i="41"/>
  <c r="CN29" i="41"/>
  <c r="CO29" i="41"/>
  <c r="CA29" i="41"/>
  <c r="AP29" i="41"/>
  <c r="AX29" i="41"/>
  <c r="CP29" i="41"/>
  <c r="CT29" i="41"/>
  <c r="CM29" i="41"/>
  <c r="AS29" i="41"/>
  <c r="BB29" i="41"/>
  <c r="AV29" i="41"/>
  <c r="AW29" i="41"/>
  <c r="CL29" i="41"/>
  <c r="AZ29" i="41"/>
  <c r="BA29" i="41"/>
  <c r="AT29" i="41"/>
  <c r="AO29" i="41"/>
  <c r="BC29" i="41"/>
  <c r="AJ29" i="41"/>
  <c r="CE29" i="41"/>
  <c r="CC29" i="41"/>
  <c r="AQ29" i="41"/>
  <c r="AL29" i="41"/>
  <c r="AN29" i="41"/>
  <c r="CG29" i="41"/>
  <c r="AU29" i="41"/>
  <c r="CH29" i="41"/>
  <c r="CD29" i="41"/>
  <c r="AR29" i="41"/>
  <c r="AM29" i="41"/>
  <c r="AY29" i="41"/>
  <c r="B17" i="24"/>
  <c r="CB29" i="41"/>
  <c r="AK29" i="41"/>
  <c r="D16" i="23"/>
  <c r="E16" i="24" s="1"/>
  <c r="B17" i="23"/>
  <c r="BO28" i="41"/>
  <c r="D29" i="41"/>
  <c r="B30" i="41"/>
  <c r="A31" i="41"/>
  <c r="DE29" i="41" l="1"/>
  <c r="BN29" i="41"/>
  <c r="BH30" i="41"/>
  <c r="BI30" i="41"/>
  <c r="BJ30" i="41"/>
  <c r="BK30" i="41"/>
  <c r="BD30" i="41"/>
  <c r="BL30" i="41"/>
  <c r="BE30" i="41"/>
  <c r="BM30" i="41"/>
  <c r="BF30" i="41"/>
  <c r="BG30" i="41"/>
  <c r="A19" i="23"/>
  <c r="A19" i="24"/>
  <c r="CJ30" i="41"/>
  <c r="CR30" i="41"/>
  <c r="CK30" i="41"/>
  <c r="CS30" i="41"/>
  <c r="CD30" i="41"/>
  <c r="CL30" i="41"/>
  <c r="CT30" i="41"/>
  <c r="CG30" i="41"/>
  <c r="CO30" i="41"/>
  <c r="CP30" i="41"/>
  <c r="AQ30" i="41"/>
  <c r="AY30" i="41"/>
  <c r="CQ30" i="41"/>
  <c r="CA30" i="41"/>
  <c r="AV30" i="41"/>
  <c r="AN30" i="41"/>
  <c r="CF30" i="41"/>
  <c r="CB30" i="41"/>
  <c r="CH30" i="41"/>
  <c r="CE30" i="41"/>
  <c r="CI30" i="41"/>
  <c r="AP30" i="41"/>
  <c r="AZ30" i="41"/>
  <c r="CM30" i="41"/>
  <c r="AR30" i="41"/>
  <c r="BA30" i="41"/>
  <c r="AX30" i="41"/>
  <c r="AM30" i="41"/>
  <c r="AU30" i="41"/>
  <c r="AJ30" i="41"/>
  <c r="AW30" i="41"/>
  <c r="CN30" i="41"/>
  <c r="BB30" i="41"/>
  <c r="BC30" i="41"/>
  <c r="AO30" i="41"/>
  <c r="AT30" i="41"/>
  <c r="AS30" i="41"/>
  <c r="AK30" i="41"/>
  <c r="AL30" i="41"/>
  <c r="B18" i="24"/>
  <c r="CC30" i="41"/>
  <c r="D17" i="23"/>
  <c r="E17" i="24" s="1"/>
  <c r="L29" i="41"/>
  <c r="B18" i="23"/>
  <c r="L28" i="41"/>
  <c r="BO29" i="41"/>
  <c r="B31" i="41"/>
  <c r="A32" i="41"/>
  <c r="D30" i="41"/>
  <c r="DE30" i="41" l="1"/>
  <c r="BF31" i="41"/>
  <c r="BG31" i="41"/>
  <c r="BI31" i="41"/>
  <c r="BJ31" i="41"/>
  <c r="BK31" i="41"/>
  <c r="BD31" i="41"/>
  <c r="BL31" i="41"/>
  <c r="BH31" i="41"/>
  <c r="BM31" i="41"/>
  <c r="BE31" i="41"/>
  <c r="BN30" i="41"/>
  <c r="K30" i="41" s="1"/>
  <c r="A20" i="23"/>
  <c r="A20" i="24"/>
  <c r="CK31" i="41"/>
  <c r="CS31" i="41"/>
  <c r="CL31" i="41"/>
  <c r="CT31" i="41"/>
  <c r="CM31" i="41"/>
  <c r="CH31" i="41"/>
  <c r="CP31" i="41"/>
  <c r="CQ31" i="41"/>
  <c r="CB31" i="41"/>
  <c r="AR31" i="41"/>
  <c r="AZ31" i="41"/>
  <c r="CR31" i="41"/>
  <c r="CF31" i="41"/>
  <c r="CJ31" i="41"/>
  <c r="AP31" i="41"/>
  <c r="AY31" i="41"/>
  <c r="CN31" i="41"/>
  <c r="CO31" i="41"/>
  <c r="CA31" i="41"/>
  <c r="AT31" i="41"/>
  <c r="BC31" i="41"/>
  <c r="CC31" i="41"/>
  <c r="AU31" i="41"/>
  <c r="AX31" i="41"/>
  <c r="AJ31" i="41"/>
  <c r="AS31" i="41"/>
  <c r="CE31" i="41"/>
  <c r="BA31" i="41"/>
  <c r="AW31" i="41"/>
  <c r="CG31" i="41"/>
  <c r="BB31" i="41"/>
  <c r="AK31" i="41"/>
  <c r="CI31" i="41"/>
  <c r="AO31" i="41"/>
  <c r="AL31" i="41"/>
  <c r="AV31" i="41"/>
  <c r="AQ31" i="41"/>
  <c r="AN31" i="41"/>
  <c r="CD31" i="41"/>
  <c r="AM31" i="41"/>
  <c r="B19" i="24"/>
  <c r="D18" i="23"/>
  <c r="E18" i="24" s="1"/>
  <c r="B19" i="23"/>
  <c r="W28" i="41"/>
  <c r="K29" i="41"/>
  <c r="A33" i="41"/>
  <c r="B32" i="41"/>
  <c r="D31" i="41"/>
  <c r="BO30" i="41"/>
  <c r="DE31" i="41" l="1"/>
  <c r="BN31" i="41"/>
  <c r="BD32" i="41"/>
  <c r="BL32" i="41"/>
  <c r="BE32" i="41"/>
  <c r="BM32" i="41"/>
  <c r="BG32" i="41"/>
  <c r="BH32" i="41"/>
  <c r="BI32" i="41"/>
  <c r="BJ32" i="41"/>
  <c r="BF32" i="41"/>
  <c r="BK32" i="41"/>
  <c r="A21" i="23"/>
  <c r="A21" i="24"/>
  <c r="CL32" i="41"/>
  <c r="CT32" i="41"/>
  <c r="CM32" i="41"/>
  <c r="CC32" i="41"/>
  <c r="CF32" i="41"/>
  <c r="CN32" i="41"/>
  <c r="CI32" i="41"/>
  <c r="CQ32" i="41"/>
  <c r="CR32" i="41"/>
  <c r="AS32" i="41"/>
  <c r="BA32" i="41"/>
  <c r="CS32" i="41"/>
  <c r="CG32" i="41"/>
  <c r="CD32" i="41"/>
  <c r="AT32" i="41"/>
  <c r="BC32" i="41"/>
  <c r="AM32" i="41"/>
  <c r="CH32" i="41"/>
  <c r="AW32" i="41"/>
  <c r="CJ32" i="41"/>
  <c r="AO32" i="41"/>
  <c r="AX32" i="41"/>
  <c r="CB32" i="41"/>
  <c r="AY32" i="41"/>
  <c r="AZ32" i="41"/>
  <c r="AJ32" i="41"/>
  <c r="AU32" i="41"/>
  <c r="CO32" i="41"/>
  <c r="AR32" i="41"/>
  <c r="CP32" i="41"/>
  <c r="AK32" i="41"/>
  <c r="BB32" i="41"/>
  <c r="AP32" i="41"/>
  <c r="CA32" i="41"/>
  <c r="AV32" i="41"/>
  <c r="AL32" i="41"/>
  <c r="CK32" i="41"/>
  <c r="AQ32" i="41"/>
  <c r="AN32" i="41"/>
  <c r="B20" i="24"/>
  <c r="CE32" i="41"/>
  <c r="D19" i="23"/>
  <c r="E19" i="24" s="1"/>
  <c r="L31" i="41"/>
  <c r="B20" i="23"/>
  <c r="V30" i="41"/>
  <c r="L30" i="41"/>
  <c r="BO31" i="41"/>
  <c r="D32" i="41"/>
  <c r="B33" i="41"/>
  <c r="A34" i="41"/>
  <c r="DE32" i="41" l="1"/>
  <c r="BK33" i="41"/>
  <c r="BE33" i="41"/>
  <c r="BM33" i="41"/>
  <c r="BF33" i="41"/>
  <c r="BG33" i="41"/>
  <c r="BH33" i="41"/>
  <c r="BI33" i="41"/>
  <c r="BL33" i="41"/>
  <c r="BJ33" i="41"/>
  <c r="BD33" i="41"/>
  <c r="BN32" i="41"/>
  <c r="W30" i="41"/>
  <c r="W46" i="41" s="1"/>
  <c r="A22" i="23"/>
  <c r="A22" i="24"/>
  <c r="CM33" i="41"/>
  <c r="CF33" i="41"/>
  <c r="CN33" i="41"/>
  <c r="CG33" i="41"/>
  <c r="CO33" i="41"/>
  <c r="CJ33" i="41"/>
  <c r="CR33" i="41"/>
  <c r="CS33" i="41"/>
  <c r="CC33" i="41"/>
  <c r="AT33" i="41"/>
  <c r="BB33" i="41"/>
  <c r="CT33" i="41"/>
  <c r="CH33" i="41"/>
  <c r="CI33" i="41"/>
  <c r="AW33" i="41"/>
  <c r="CK33" i="41"/>
  <c r="CA33" i="41"/>
  <c r="CL33" i="41"/>
  <c r="CB33" i="41"/>
  <c r="CP33" i="41"/>
  <c r="CD33" i="41"/>
  <c r="AQ33" i="41"/>
  <c r="AZ33" i="41"/>
  <c r="CQ33" i="41"/>
  <c r="CE33" i="41"/>
  <c r="AR33" i="41"/>
  <c r="BA33" i="41"/>
  <c r="AX33" i="41"/>
  <c r="AJ33" i="41"/>
  <c r="AS33" i="41"/>
  <c r="AV33" i="41"/>
  <c r="AY33" i="41"/>
  <c r="AK33" i="41"/>
  <c r="BC33" i="41"/>
  <c r="AL33" i="41"/>
  <c r="AO33" i="41"/>
  <c r="AM33" i="41"/>
  <c r="AU33" i="41"/>
  <c r="AP33" i="41"/>
  <c r="AN33" i="41"/>
  <c r="B21" i="24"/>
  <c r="D20" i="23"/>
  <c r="E20" i="24" s="1"/>
  <c r="B21" i="23"/>
  <c r="K31" i="41"/>
  <c r="BO32" i="41"/>
  <c r="B34" i="41"/>
  <c r="A35" i="41"/>
  <c r="D33" i="41"/>
  <c r="DE33" i="41" l="1"/>
  <c r="BI34" i="41"/>
  <c r="BK34" i="41"/>
  <c r="BD34" i="41"/>
  <c r="BL34" i="41"/>
  <c r="BE34" i="41"/>
  <c r="BM34" i="41"/>
  <c r="BF34" i="41"/>
  <c r="BG34" i="41"/>
  <c r="BH34" i="41"/>
  <c r="BJ34" i="41"/>
  <c r="BN33" i="41"/>
  <c r="K33" i="41" s="1"/>
  <c r="A23" i="23"/>
  <c r="A23" i="24"/>
  <c r="CF34" i="41"/>
  <c r="CN34" i="41"/>
  <c r="CG34" i="41"/>
  <c r="CO34" i="41"/>
  <c r="CB34" i="41"/>
  <c r="CH34" i="41"/>
  <c r="CP34" i="41"/>
  <c r="CK34" i="41"/>
  <c r="CS34" i="41"/>
  <c r="CT34" i="41"/>
  <c r="AU34" i="41"/>
  <c r="BC34" i="41"/>
  <c r="CI34" i="41"/>
  <c r="CQ34" i="41"/>
  <c r="CE34" i="41"/>
  <c r="AQ34" i="41"/>
  <c r="AZ34" i="41"/>
  <c r="AL34" i="41"/>
  <c r="CR34" i="41"/>
  <c r="AT34" i="41"/>
  <c r="AV34" i="41"/>
  <c r="CL34" i="41"/>
  <c r="AX34" i="41"/>
  <c r="AN34" i="41"/>
  <c r="AY34" i="41"/>
  <c r="AS34" i="41"/>
  <c r="AK34" i="41"/>
  <c r="AM34" i="41"/>
  <c r="CM34" i="41"/>
  <c r="CA34" i="41"/>
  <c r="AJ34" i="41"/>
  <c r="CC34" i="41"/>
  <c r="BA34" i="41"/>
  <c r="CD34" i="41"/>
  <c r="AO34" i="41"/>
  <c r="BB34" i="41"/>
  <c r="AR34" i="41"/>
  <c r="AP34" i="41"/>
  <c r="CJ34" i="41"/>
  <c r="AW34" i="41"/>
  <c r="B22" i="24"/>
  <c r="D21" i="23"/>
  <c r="E21" i="24" s="1"/>
  <c r="L33" i="41"/>
  <c r="B22" i="23"/>
  <c r="K32" i="41"/>
  <c r="V32" i="41" s="1"/>
  <c r="L32" i="41"/>
  <c r="BO33" i="41"/>
  <c r="A36" i="41"/>
  <c r="B35" i="41"/>
  <c r="D34" i="41"/>
  <c r="DE34" i="41" l="1"/>
  <c r="L34" i="41" s="1"/>
  <c r="BN34" i="41"/>
  <c r="K34" i="41" s="1"/>
  <c r="BG35" i="41"/>
  <c r="BI35" i="41"/>
  <c r="BJ35" i="41"/>
  <c r="BK35" i="41"/>
  <c r="BD35" i="41"/>
  <c r="BL35" i="41"/>
  <c r="BH35" i="41"/>
  <c r="BE35" i="41"/>
  <c r="BF35" i="41"/>
  <c r="BM35" i="41"/>
  <c r="A24" i="23"/>
  <c r="A24" i="24"/>
  <c r="CH35" i="41"/>
  <c r="CP35" i="41"/>
  <c r="CI35" i="41"/>
  <c r="CQ35" i="41"/>
  <c r="CJ35" i="41"/>
  <c r="CR35" i="41"/>
  <c r="CM35" i="41"/>
  <c r="CC35" i="41"/>
  <c r="AW35" i="41"/>
  <c r="CG35" i="41"/>
  <c r="CK35" i="41"/>
  <c r="AU35" i="41"/>
  <c r="CB35" i="41"/>
  <c r="CL35" i="41"/>
  <c r="CD35" i="41"/>
  <c r="CN35" i="41"/>
  <c r="CE35" i="41"/>
  <c r="AP35" i="41"/>
  <c r="AY35" i="41"/>
  <c r="CO35" i="41"/>
  <c r="AQ35" i="41"/>
  <c r="AZ35" i="41"/>
  <c r="AX35" i="41"/>
  <c r="AK35" i="41"/>
  <c r="BA35" i="41"/>
  <c r="CS35" i="41"/>
  <c r="BB35" i="41"/>
  <c r="AL35" i="41"/>
  <c r="AS35" i="41"/>
  <c r="CT35" i="41"/>
  <c r="BC35" i="41"/>
  <c r="AM35" i="41"/>
  <c r="AT35" i="41"/>
  <c r="AV35" i="41"/>
  <c r="AR35" i="41"/>
  <c r="AN35" i="41"/>
  <c r="CF35" i="41"/>
  <c r="AO35" i="41"/>
  <c r="B23" i="24"/>
  <c r="CA35" i="41"/>
  <c r="AJ35" i="41"/>
  <c r="D22" i="23"/>
  <c r="E22" i="24" s="1"/>
  <c r="B23" i="23"/>
  <c r="BO34" i="41"/>
  <c r="D35" i="41"/>
  <c r="A37" i="41"/>
  <c r="B36" i="41"/>
  <c r="DE35" i="41" l="1"/>
  <c r="BN35" i="41"/>
  <c r="BE36" i="41"/>
  <c r="BM36" i="41"/>
  <c r="BG36" i="41"/>
  <c r="BH36" i="41"/>
  <c r="BI36" i="41"/>
  <c r="BJ36" i="41"/>
  <c r="BF36" i="41"/>
  <c r="BK36" i="41"/>
  <c r="BD36" i="41"/>
  <c r="BL36" i="41"/>
  <c r="A25" i="23"/>
  <c r="A25" i="24"/>
  <c r="CJ36" i="41"/>
  <c r="CR36" i="41"/>
  <c r="CK36" i="41"/>
  <c r="CS36" i="41"/>
  <c r="CA36" i="41"/>
  <c r="CF36" i="41"/>
  <c r="CO36" i="41"/>
  <c r="CH36" i="41"/>
  <c r="AQ36" i="41"/>
  <c r="AY36" i="41"/>
  <c r="CI36" i="41"/>
  <c r="CL36" i="41"/>
  <c r="CN36" i="41"/>
  <c r="AO36" i="41"/>
  <c r="AZ36" i="41"/>
  <c r="AL36" i="41"/>
  <c r="CP36" i="41"/>
  <c r="CQ36" i="41"/>
  <c r="CT36" i="41"/>
  <c r="AT36" i="41"/>
  <c r="BC36" i="41"/>
  <c r="CC36" i="41"/>
  <c r="AU36" i="41"/>
  <c r="AX36" i="41"/>
  <c r="BA36" i="41"/>
  <c r="CE36" i="41"/>
  <c r="AS36" i="41"/>
  <c r="AV36" i="41"/>
  <c r="AW36" i="41"/>
  <c r="AN36" i="41"/>
  <c r="BB36" i="41"/>
  <c r="AJ36" i="41"/>
  <c r="AM36" i="41"/>
  <c r="CM36" i="41"/>
  <c r="CD36" i="41"/>
  <c r="AR36" i="41"/>
  <c r="AP36" i="41"/>
  <c r="CG36" i="41"/>
  <c r="B24" i="24"/>
  <c r="CB36" i="41"/>
  <c r="AK36" i="41"/>
  <c r="D23" i="23"/>
  <c r="E23" i="24" s="1"/>
  <c r="L35" i="41"/>
  <c r="B24" i="23"/>
  <c r="D36" i="41"/>
  <c r="A38" i="41"/>
  <c r="B37" i="41"/>
  <c r="BO35" i="41"/>
  <c r="DE36" i="41" l="1"/>
  <c r="BN36" i="41"/>
  <c r="K36" i="41" s="1"/>
  <c r="BE37" i="41"/>
  <c r="BM37" i="41"/>
  <c r="BF37" i="41"/>
  <c r="BG37" i="41"/>
  <c r="BH37" i="41"/>
  <c r="BL37" i="41"/>
  <c r="BD37" i="41"/>
  <c r="BJ37" i="41"/>
  <c r="BI37" i="41"/>
  <c r="BK37" i="41"/>
  <c r="A26" i="23"/>
  <c r="A26" i="24"/>
  <c r="CL37" i="41"/>
  <c r="CT37" i="41"/>
  <c r="CM37" i="41"/>
  <c r="CI37" i="41"/>
  <c r="CQ37" i="41"/>
  <c r="CF37" i="41"/>
  <c r="CS37" i="41"/>
  <c r="CD37" i="41"/>
  <c r="AS37" i="41"/>
  <c r="BA37" i="41"/>
  <c r="CG37" i="41"/>
  <c r="CJ37" i="41"/>
  <c r="CR37" i="41"/>
  <c r="CB37" i="41"/>
  <c r="AU37" i="41"/>
  <c r="CE37" i="41"/>
  <c r="AX37" i="41"/>
  <c r="CK37" i="41"/>
  <c r="AO37" i="41"/>
  <c r="AY37" i="41"/>
  <c r="AJ37" i="41"/>
  <c r="AZ37" i="41"/>
  <c r="AK37" i="41"/>
  <c r="CN37" i="41"/>
  <c r="CO37" i="41"/>
  <c r="CP37" i="41"/>
  <c r="AW37" i="41"/>
  <c r="BB37" i="41"/>
  <c r="AM37" i="41"/>
  <c r="AP37" i="41"/>
  <c r="BC37" i="41"/>
  <c r="AN37" i="41"/>
  <c r="AT37" i="41"/>
  <c r="CA37" i="41"/>
  <c r="AV37" i="41"/>
  <c r="AR37" i="41"/>
  <c r="AQ37" i="41"/>
  <c r="AL37" i="41"/>
  <c r="CH37" i="41"/>
  <c r="B25" i="24"/>
  <c r="CC37" i="41"/>
  <c r="D24" i="23"/>
  <c r="E24" i="24" s="1"/>
  <c r="L36" i="41"/>
  <c r="B25" i="23"/>
  <c r="K35" i="41"/>
  <c r="BO36" i="41"/>
  <c r="D37" i="41"/>
  <c r="B38" i="41"/>
  <c r="A39" i="41"/>
  <c r="DE37" i="41" l="1"/>
  <c r="BK38" i="41"/>
  <c r="BD38" i="41"/>
  <c r="BL38" i="41"/>
  <c r="BE38" i="41"/>
  <c r="BM38" i="41"/>
  <c r="BF38" i="41"/>
  <c r="BG38" i="41"/>
  <c r="BH38" i="41"/>
  <c r="BI38" i="41"/>
  <c r="BJ38" i="41"/>
  <c r="BN37" i="41"/>
  <c r="A27" i="23"/>
  <c r="A27" i="24"/>
  <c r="CN38" i="41"/>
  <c r="CF38" i="41"/>
  <c r="CO38" i="41"/>
  <c r="CA38" i="41"/>
  <c r="CK38" i="41"/>
  <c r="CS38" i="41"/>
  <c r="CR38" i="41"/>
  <c r="AU38" i="41"/>
  <c r="CG38" i="41"/>
  <c r="CT38" i="41"/>
  <c r="CH38" i="41"/>
  <c r="AO38" i="41"/>
  <c r="AY38" i="41"/>
  <c r="AK38" i="41"/>
  <c r="CJ38" i="41"/>
  <c r="CL38" i="41"/>
  <c r="CB38" i="41"/>
  <c r="CM38" i="41"/>
  <c r="CC38" i="41"/>
  <c r="AS38" i="41"/>
  <c r="BB38" i="41"/>
  <c r="CP38" i="41"/>
  <c r="CE38" i="41"/>
  <c r="CQ38" i="41"/>
  <c r="AW38" i="41"/>
  <c r="AT38" i="41"/>
  <c r="AN38" i="41"/>
  <c r="AX38" i="41"/>
  <c r="AQ38" i="41"/>
  <c r="AZ38" i="41"/>
  <c r="BA38" i="41"/>
  <c r="AL38" i="41"/>
  <c r="AP38" i="41"/>
  <c r="BC38" i="41"/>
  <c r="AJ38" i="41"/>
  <c r="AV38" i="41"/>
  <c r="AR38" i="41"/>
  <c r="CI38" i="41"/>
  <c r="CD38" i="41"/>
  <c r="AM38" i="41"/>
  <c r="B26" i="24"/>
  <c r="D25" i="23"/>
  <c r="E25" i="24" s="1"/>
  <c r="L37" i="41"/>
  <c r="B26" i="23"/>
  <c r="D38" i="41"/>
  <c r="A40" i="41"/>
  <c r="B39" i="41"/>
  <c r="BO37" i="41"/>
  <c r="DE38" i="41" l="1"/>
  <c r="BJ39" i="41"/>
  <c r="BD39" i="41"/>
  <c r="BI39" i="41"/>
  <c r="BF39" i="41"/>
  <c r="BK39" i="41"/>
  <c r="BG39" i="41"/>
  <c r="BH39" i="41"/>
  <c r="BL39" i="41"/>
  <c r="BM39" i="41"/>
  <c r="BE39" i="41"/>
  <c r="BN38" i="41"/>
  <c r="K38" i="41" s="1"/>
  <c r="A28" i="23"/>
  <c r="A28" i="24"/>
  <c r="CG39" i="41"/>
  <c r="CO39" i="41"/>
  <c r="CH39" i="41"/>
  <c r="CP39" i="41"/>
  <c r="CL39" i="41"/>
  <c r="CT39" i="41"/>
  <c r="CQ39" i="41"/>
  <c r="CD39" i="41"/>
  <c r="CR39" i="41"/>
  <c r="CF39" i="41"/>
  <c r="CS39" i="41"/>
  <c r="CK39" i="41"/>
  <c r="AR39" i="41"/>
  <c r="AZ39" i="41"/>
  <c r="CM39" i="41"/>
  <c r="CN39" i="41"/>
  <c r="AU39" i="41"/>
  <c r="BC39" i="41"/>
  <c r="CB39" i="41"/>
  <c r="AS39" i="41"/>
  <c r="AK39" i="41"/>
  <c r="AT39" i="41"/>
  <c r="AO39" i="41"/>
  <c r="BA39" i="41"/>
  <c r="BB39" i="41"/>
  <c r="CI39" i="41"/>
  <c r="CC39" i="41"/>
  <c r="AL39" i="41"/>
  <c r="CA39" i="41"/>
  <c r="CJ39" i="41"/>
  <c r="AV39" i="41"/>
  <c r="AM39" i="41"/>
  <c r="AY39" i="41"/>
  <c r="AW39" i="41"/>
  <c r="AP39" i="41"/>
  <c r="AQ39" i="41"/>
  <c r="AX39" i="41"/>
  <c r="AJ39" i="41"/>
  <c r="AN39" i="41"/>
  <c r="B27" i="24"/>
  <c r="CE39" i="41"/>
  <c r="D26" i="23"/>
  <c r="E26" i="24" s="1"/>
  <c r="L38" i="41"/>
  <c r="B27" i="23"/>
  <c r="K37" i="41"/>
  <c r="D39" i="41"/>
  <c r="BO38" i="41"/>
  <c r="B40" i="41"/>
  <c r="A41" i="41"/>
  <c r="DE39" i="41" l="1"/>
  <c r="BN39" i="41"/>
  <c r="K39" i="41" s="1"/>
  <c r="BH40" i="41"/>
  <c r="BM40" i="41"/>
  <c r="BI40" i="41"/>
  <c r="BG40" i="41"/>
  <c r="BJ40" i="41"/>
  <c r="BK40" i="41"/>
  <c r="BD40" i="41"/>
  <c r="BL40" i="41"/>
  <c r="BE40" i="41"/>
  <c r="BF40" i="41"/>
  <c r="A29" i="23"/>
  <c r="A29" i="24"/>
  <c r="CH40" i="41"/>
  <c r="CI40" i="41"/>
  <c r="CQ40" i="41"/>
  <c r="CA40" i="41"/>
  <c r="CM40" i="41"/>
  <c r="CN40" i="41"/>
  <c r="CO40" i="41"/>
  <c r="CP40" i="41"/>
  <c r="CR40" i="41"/>
  <c r="CB40" i="41"/>
  <c r="AS40" i="41"/>
  <c r="BA40" i="41"/>
  <c r="AK40" i="41"/>
  <c r="CS40" i="41"/>
  <c r="CC40" i="41"/>
  <c r="CT40" i="41"/>
  <c r="CD40" i="41"/>
  <c r="CF40" i="41"/>
  <c r="CE40" i="41"/>
  <c r="AV40" i="41"/>
  <c r="CG40" i="41"/>
  <c r="AO40" i="41"/>
  <c r="AY40" i="41"/>
  <c r="AP40" i="41"/>
  <c r="AM40" i="41"/>
  <c r="AN40" i="41"/>
  <c r="AZ40" i="41"/>
  <c r="AX40" i="41"/>
  <c r="AQ40" i="41"/>
  <c r="BB40" i="41"/>
  <c r="CJ40" i="41"/>
  <c r="AR40" i="41"/>
  <c r="BC40" i="41"/>
  <c r="AJ40" i="41"/>
  <c r="CL40" i="41"/>
  <c r="AU40" i="41"/>
  <c r="AW40" i="41"/>
  <c r="CK40" i="41"/>
  <c r="AT40" i="41"/>
  <c r="AL40" i="41"/>
  <c r="B28" i="24"/>
  <c r="D27" i="23"/>
  <c r="E27" i="24" s="1"/>
  <c r="L39" i="41"/>
  <c r="B28" i="23"/>
  <c r="V38" i="41"/>
  <c r="B41" i="41"/>
  <c r="A42" i="41"/>
  <c r="D40" i="41"/>
  <c r="BO39" i="41"/>
  <c r="DE40" i="41" l="1"/>
  <c r="BF41" i="41"/>
  <c r="BE41" i="41"/>
  <c r="BG41" i="41"/>
  <c r="BK41" i="41"/>
  <c r="BL41" i="41"/>
  <c r="BM41" i="41"/>
  <c r="BH41" i="41"/>
  <c r="BD41" i="41"/>
  <c r="BI41" i="41"/>
  <c r="BJ41" i="41"/>
  <c r="BN40" i="41"/>
  <c r="K40" i="41" s="1"/>
  <c r="A30" i="23"/>
  <c r="A30" i="24"/>
  <c r="CJ41" i="41"/>
  <c r="CR41" i="41"/>
  <c r="CD41" i="41"/>
  <c r="CF41" i="41"/>
  <c r="CN41" i="41"/>
  <c r="CI41" i="41"/>
  <c r="CT41" i="41"/>
  <c r="CE41" i="41"/>
  <c r="CK41" i="41"/>
  <c r="CL41" i="41"/>
  <c r="CQ41" i="41"/>
  <c r="AT41" i="41"/>
  <c r="BB41" i="41"/>
  <c r="AN41" i="41"/>
  <c r="CS41" i="41"/>
  <c r="CG41" i="41"/>
  <c r="AO41" i="41"/>
  <c r="AW41" i="41"/>
  <c r="CH41" i="41"/>
  <c r="CA41" i="41"/>
  <c r="CP41" i="41"/>
  <c r="AU41" i="41"/>
  <c r="AK41" i="41"/>
  <c r="AV41" i="41"/>
  <c r="AL41" i="41"/>
  <c r="AQ41" i="41"/>
  <c r="AR41" i="41"/>
  <c r="BA41" i="41"/>
  <c r="CB41" i="41"/>
  <c r="AX41" i="41"/>
  <c r="AM41" i="41"/>
  <c r="CC41" i="41"/>
  <c r="AY41" i="41"/>
  <c r="CM41" i="41"/>
  <c r="BC41" i="41"/>
  <c r="CO41" i="41"/>
  <c r="AJ41" i="41"/>
  <c r="AP41" i="41"/>
  <c r="AZ41" i="41"/>
  <c r="AS41" i="41"/>
  <c r="B29" i="24"/>
  <c r="D28" i="23"/>
  <c r="E28" i="24" s="1"/>
  <c r="L40" i="41"/>
  <c r="V46" i="41"/>
  <c r="B29" i="23"/>
  <c r="BO40" i="41"/>
  <c r="A43" i="41"/>
  <c r="B42" i="41"/>
  <c r="D41" i="41"/>
  <c r="DE41" i="41" l="1"/>
  <c r="BD42" i="41"/>
  <c r="BL42" i="41"/>
  <c r="BI42" i="41"/>
  <c r="BK42" i="41"/>
  <c r="BE42" i="41"/>
  <c r="BM42" i="41"/>
  <c r="BF42" i="41"/>
  <c r="BG42" i="41"/>
  <c r="BH42" i="41"/>
  <c r="BJ42" i="41"/>
  <c r="BN41" i="41"/>
  <c r="K41" i="41" s="1"/>
  <c r="A31" i="23"/>
  <c r="A31" i="24"/>
  <c r="CK42" i="41"/>
  <c r="CT42" i="41"/>
  <c r="CG42" i="41"/>
  <c r="CO42" i="41"/>
  <c r="CQ42" i="41"/>
  <c r="CN42" i="41"/>
  <c r="CC42" i="41"/>
  <c r="AU42" i="41"/>
  <c r="CR42" i="41"/>
  <c r="CD42" i="41"/>
  <c r="CF42" i="41"/>
  <c r="CS42" i="41"/>
  <c r="CE42" i="41"/>
  <c r="CH42" i="41"/>
  <c r="AP42" i="41"/>
  <c r="AX42" i="41"/>
  <c r="CI42" i="41"/>
  <c r="AQ42" i="41"/>
  <c r="BB42" i="41"/>
  <c r="AR42" i="41"/>
  <c r="AZ42" i="41"/>
  <c r="BA42" i="41"/>
  <c r="CJ42" i="41"/>
  <c r="BC42" i="41"/>
  <c r="AM42" i="41"/>
  <c r="CL42" i="41"/>
  <c r="AS42" i="41"/>
  <c r="CM42" i="41"/>
  <c r="AT42" i="41"/>
  <c r="AK42" i="41"/>
  <c r="AW42" i="41"/>
  <c r="AN42" i="41"/>
  <c r="AO42" i="41"/>
  <c r="CB42" i="41"/>
  <c r="AV42" i="41"/>
  <c r="AL42" i="41"/>
  <c r="AY42" i="41"/>
  <c r="CP42" i="41"/>
  <c r="B30" i="24"/>
  <c r="CA42" i="41"/>
  <c r="AJ42" i="41"/>
  <c r="D29" i="23"/>
  <c r="E29" i="24" s="1"/>
  <c r="L41" i="41"/>
  <c r="B30" i="23"/>
  <c r="BO41" i="41"/>
  <c r="D42" i="41"/>
  <c r="A44" i="41"/>
  <c r="B43" i="41"/>
  <c r="DE42" i="41" l="1"/>
  <c r="L42" i="41" s="1"/>
  <c r="BJ43" i="41"/>
  <c r="BK43" i="41"/>
  <c r="BG43" i="41"/>
  <c r="BH43" i="41"/>
  <c r="BI43" i="41"/>
  <c r="BD43" i="41"/>
  <c r="BL43" i="41"/>
  <c r="BE43" i="41"/>
  <c r="BM43" i="41"/>
  <c r="BF43" i="41"/>
  <c r="BN42" i="41"/>
  <c r="K42" i="41" s="1"/>
  <c r="A32" i="23"/>
  <c r="A32" i="24"/>
  <c r="CM43" i="41"/>
  <c r="CD43" i="41"/>
  <c r="CI43" i="41"/>
  <c r="CR43" i="41"/>
  <c r="CL43" i="41"/>
  <c r="CN43" i="41"/>
  <c r="AO43" i="41"/>
  <c r="AW43" i="41"/>
  <c r="AN43" i="41"/>
  <c r="CO43" i="41"/>
  <c r="CP43" i="41"/>
  <c r="CF43" i="41"/>
  <c r="CS43" i="41"/>
  <c r="CA43" i="41"/>
  <c r="AR43" i="41"/>
  <c r="BA43" i="41"/>
  <c r="CG43" i="41"/>
  <c r="CT43" i="41"/>
  <c r="CC43" i="41"/>
  <c r="AX43" i="41"/>
  <c r="AL43" i="41"/>
  <c r="AY43" i="41"/>
  <c r="AM43" i="41"/>
  <c r="CJ43" i="41"/>
  <c r="AT43" i="41"/>
  <c r="CK43" i="41"/>
  <c r="AJ43" i="41"/>
  <c r="AV43" i="41"/>
  <c r="AP43" i="41"/>
  <c r="BB43" i="41"/>
  <c r="AQ43" i="41"/>
  <c r="BC43" i="41"/>
  <c r="CE43" i="41"/>
  <c r="AU43" i="41"/>
  <c r="CH43" i="41"/>
  <c r="AS43" i="41"/>
  <c r="AZ43" i="41"/>
  <c r="CQ43" i="41"/>
  <c r="B31" i="24"/>
  <c r="CB43" i="41"/>
  <c r="AK43" i="41"/>
  <c r="D30" i="23"/>
  <c r="E30" i="24" s="1"/>
  <c r="B31" i="23"/>
  <c r="BO42" i="41"/>
  <c r="A45" i="41"/>
  <c r="A33" i="24" s="1"/>
  <c r="B44" i="41"/>
  <c r="D43" i="41"/>
  <c r="DE43" i="41" l="1"/>
  <c r="L43" i="41" s="1"/>
  <c r="BH44" i="41"/>
  <c r="BE44" i="41"/>
  <c r="BG44" i="41"/>
  <c r="BI44" i="41"/>
  <c r="BJ44" i="41"/>
  <c r="BK44" i="41"/>
  <c r="BM44" i="41"/>
  <c r="BD44" i="41"/>
  <c r="BL44" i="41"/>
  <c r="BF44" i="41"/>
  <c r="BN43" i="41"/>
  <c r="CG44" i="41"/>
  <c r="CO44" i="41"/>
  <c r="CK44" i="41"/>
  <c r="CT44" i="41"/>
  <c r="CI44" i="41"/>
  <c r="CA44" i="41"/>
  <c r="CL44" i="41"/>
  <c r="CE44" i="41"/>
  <c r="AQ44" i="41"/>
  <c r="AY44" i="41"/>
  <c r="CN44" i="41"/>
  <c r="CP44" i="41"/>
  <c r="AT44" i="41"/>
  <c r="BC44" i="41"/>
  <c r="CQ44" i="41"/>
  <c r="CH44" i="41"/>
  <c r="AU44" i="41"/>
  <c r="AV44" i="41"/>
  <c r="CB44" i="41"/>
  <c r="AR44" i="41"/>
  <c r="CD44" i="41"/>
  <c r="CJ44" i="41"/>
  <c r="CF44" i="41"/>
  <c r="CM44" i="41"/>
  <c r="AW44" i="41"/>
  <c r="AJ44" i="41"/>
  <c r="AP44" i="41"/>
  <c r="AN44" i="41"/>
  <c r="CS44" i="41"/>
  <c r="AX44" i="41"/>
  <c r="AK44" i="41"/>
  <c r="BB44" i="41"/>
  <c r="AO44" i="41"/>
  <c r="AZ44" i="41"/>
  <c r="AM44" i="41"/>
  <c r="AS44" i="41"/>
  <c r="BA44" i="41"/>
  <c r="CR44" i="41"/>
  <c r="AL44" i="41"/>
  <c r="B32" i="24"/>
  <c r="CC44" i="41"/>
  <c r="D31" i="23"/>
  <c r="E31" i="24" s="1"/>
  <c r="B32" i="23"/>
  <c r="B45" i="41"/>
  <c r="A33" i="23"/>
  <c r="K33" i="82"/>
  <c r="Y46" i="41"/>
  <c r="D44" i="41"/>
  <c r="BO43" i="41"/>
  <c r="DE44" i="41" l="1"/>
  <c r="BN44" i="41"/>
  <c r="BD45" i="41"/>
  <c r="BG45" i="41"/>
  <c r="BH45" i="41"/>
  <c r="BE45" i="41"/>
  <c r="BF45" i="41"/>
  <c r="BI45" i="41"/>
  <c r="BL45" i="41"/>
  <c r="BM45" i="41"/>
  <c r="BJ45" i="41"/>
  <c r="BK45" i="41"/>
  <c r="CI45" i="41"/>
  <c r="CQ45" i="41"/>
  <c r="CC45" i="41"/>
  <c r="CM45" i="41"/>
  <c r="CF45" i="41"/>
  <c r="CP45" i="41"/>
  <c r="CJ45" i="41"/>
  <c r="AS45" i="41"/>
  <c r="AS46" i="41" s="1"/>
  <c r="O48" i="23" s="1"/>
  <c r="BA45" i="41"/>
  <c r="BA46" i="41" s="1"/>
  <c r="AE46" i="23" s="1"/>
  <c r="AN45" i="41"/>
  <c r="AN46" i="41" s="1"/>
  <c r="G48" i="23" s="1"/>
  <c r="CK45" i="41"/>
  <c r="CA45" i="41"/>
  <c r="CL45" i="41"/>
  <c r="CB45" i="41"/>
  <c r="CN45" i="41"/>
  <c r="CE45" i="41"/>
  <c r="AV45" i="41"/>
  <c r="AV46" i="41" s="1"/>
  <c r="W46" i="23" s="1"/>
  <c r="CO45" i="41"/>
  <c r="AQ45" i="41"/>
  <c r="AQ46" i="41" s="1"/>
  <c r="O46" i="23" s="1"/>
  <c r="BC45" i="41"/>
  <c r="BC46" i="41" s="1"/>
  <c r="AE48" i="23" s="1"/>
  <c r="AL45" i="41"/>
  <c r="AL46" i="41" s="1"/>
  <c r="G46" i="23" s="1"/>
  <c r="AX45" i="41"/>
  <c r="AY45" i="41"/>
  <c r="AY46" i="41" s="1"/>
  <c r="AE44" i="23" s="1"/>
  <c r="AJ45" i="41"/>
  <c r="CT45" i="41"/>
  <c r="AZ45" i="41"/>
  <c r="AZ46" i="41" s="1"/>
  <c r="AE45" i="23" s="1"/>
  <c r="AR45" i="41"/>
  <c r="AR46" i="41" s="1"/>
  <c r="O47" i="23" s="1"/>
  <c r="AK45" i="41"/>
  <c r="AK46" i="41" s="1"/>
  <c r="G45" i="23" s="1"/>
  <c r="AT45" i="41"/>
  <c r="AT46" i="41" s="1"/>
  <c r="W44" i="23" s="1"/>
  <c r="AU45" i="41"/>
  <c r="CH45" i="41"/>
  <c r="CR45" i="41"/>
  <c r="AO45" i="41"/>
  <c r="AO46" i="41" s="1"/>
  <c r="O44" i="23" s="1"/>
  <c r="AP45" i="41"/>
  <c r="AP46" i="41" s="1"/>
  <c r="O45" i="23" s="1"/>
  <c r="CG45" i="41"/>
  <c r="AW45" i="41"/>
  <c r="AW46" i="41" s="1"/>
  <c r="W47" i="23" s="1"/>
  <c r="CS45" i="41"/>
  <c r="AM45" i="41"/>
  <c r="AM46" i="41" s="1"/>
  <c r="G47" i="23" s="1"/>
  <c r="BB45" i="41"/>
  <c r="BB46" i="41" s="1"/>
  <c r="AE47" i="23" s="1"/>
  <c r="CD45" i="41"/>
  <c r="B33" i="24"/>
  <c r="D32" i="23"/>
  <c r="E32" i="24" s="1"/>
  <c r="L44" i="41"/>
  <c r="I34" i="43"/>
  <c r="D45" i="41"/>
  <c r="E33" i="82"/>
  <c r="E41" i="82" s="1"/>
  <c r="I33" i="82"/>
  <c r="I41" i="82" s="1"/>
  <c r="G33" i="82"/>
  <c r="G41" i="82" s="1"/>
  <c r="AX46" i="41"/>
  <c r="W48" i="23" s="1"/>
  <c r="AU46" i="41"/>
  <c r="W45" i="23" s="1"/>
  <c r="K41" i="82"/>
  <c r="K38" i="82"/>
  <c r="AC46" i="41"/>
  <c r="B33" i="23"/>
  <c r="K43" i="41"/>
  <c r="BO44" i="41"/>
  <c r="DE45" i="41" l="1"/>
  <c r="AJ46" i="41"/>
  <c r="G44" i="23" s="1"/>
  <c r="BN45" i="41"/>
  <c r="K45" i="41" s="1"/>
  <c r="D33" i="23"/>
  <c r="E33" i="24" s="1"/>
  <c r="BR46" i="41"/>
  <c r="E38" i="82"/>
  <c r="O33" i="82"/>
  <c r="I38" i="82"/>
  <c r="BO45" i="41"/>
  <c r="M33" i="82"/>
  <c r="M38" i="82" s="1"/>
  <c r="G34" i="43"/>
  <c r="G38" i="82"/>
  <c r="L11" i="1"/>
  <c r="K44" i="41"/>
  <c r="L45" i="41" l="1"/>
  <c r="K46" i="41"/>
  <c r="J20" i="1" s="1"/>
  <c r="BN46" i="41"/>
  <c r="M41" i="82"/>
  <c r="L46" i="41" l="1"/>
  <c r="J21" i="1" s="1"/>
  <c r="BK46" i="41"/>
  <c r="BJ46" i="41"/>
  <c r="BI46" i="41"/>
  <c r="BH46" i="41"/>
  <c r="BG46" i="41"/>
  <c r="BF46" i="41"/>
  <c r="BM46" i="41"/>
  <c r="BE46" i="41"/>
  <c r="BL46" i="41"/>
  <c r="DE46" i="41"/>
  <c r="I53" i="41" l="1"/>
  <c r="D5" i="50" s="1"/>
  <c r="D24" i="50" s="1"/>
  <c r="D27" i="50" s="1"/>
  <c r="I55" i="41"/>
  <c r="I52" i="41"/>
  <c r="C5" i="50" s="1"/>
  <c r="C17" i="50" s="1"/>
  <c r="C24" i="50" l="1"/>
  <c r="C27" i="50" s="1"/>
  <c r="D17" i="50"/>
  <c r="D20" i="2"/>
  <c r="H21" i="2" s="1"/>
  <c r="H25" i="2" s="1"/>
  <c r="H20" i="2"/>
  <c r="G20" i="2"/>
  <c r="F20" i="2"/>
  <c r="E20" i="2"/>
  <c r="E33" i="2" s="1"/>
  <c r="C4" i="2"/>
  <c r="C2" i="2"/>
  <c r="C3" i="2"/>
  <c r="E31" i="2"/>
  <c r="E32" i="2"/>
  <c r="E30" i="2"/>
  <c r="E26" i="2"/>
  <c r="G14" i="1" l="1"/>
  <c r="J50" i="1" l="1"/>
  <c r="M12" i="1"/>
  <c r="M13" i="1" s="1"/>
  <c r="I11" i="1" s="1"/>
  <c r="I14" i="1" s="1"/>
  <c r="J19" i="1" s="1"/>
  <c r="J25" i="1" s="1"/>
  <c r="I42" i="43"/>
  <c r="I39" i="43"/>
  <c r="F42" i="43"/>
  <c r="F39" i="43"/>
  <c r="I52" i="86" l="1"/>
  <c r="E9" i="50" s="1"/>
  <c r="E34" i="50" s="1"/>
  <c r="I52" i="84"/>
  <c r="E7" i="50" s="1"/>
  <c r="E26" i="50" s="1"/>
  <c r="I51" i="83"/>
  <c r="E6" i="50" s="1"/>
  <c r="E25" i="50" s="1"/>
  <c r="I57" i="41"/>
  <c r="E5" i="50" s="1"/>
  <c r="I51" i="85"/>
  <c r="E8" i="50" s="1"/>
  <c r="E33" i="50" s="1"/>
  <c r="I52" i="87"/>
  <c r="E10" i="50" s="1"/>
  <c r="E35" i="50" s="1"/>
  <c r="I52" i="89"/>
  <c r="E12" i="50" s="1"/>
  <c r="E43" i="50" s="1"/>
  <c r="I51" i="92"/>
  <c r="E15" i="50" s="1"/>
  <c r="E52" i="50" s="1"/>
  <c r="I50" i="88"/>
  <c r="E11" i="50" s="1"/>
  <c r="E42" i="50" s="1"/>
  <c r="I52" i="91"/>
  <c r="E14" i="50" s="1"/>
  <c r="E51" i="50" s="1"/>
  <c r="I52" i="93"/>
  <c r="E16" i="50" s="1"/>
  <c r="E53" i="50" s="1"/>
  <c r="G42" i="43"/>
  <c r="G39" i="43"/>
  <c r="H42" i="43"/>
  <c r="H39" i="43"/>
  <c r="E42" i="43"/>
  <c r="J48" i="1" l="1"/>
  <c r="J51" i="1"/>
  <c r="E59" i="50" s="1"/>
  <c r="E54" i="50"/>
  <c r="E56" i="50" s="1"/>
  <c r="E36" i="50"/>
  <c r="E37" i="50" s="1"/>
  <c r="E24" i="50"/>
  <c r="E27" i="50" s="1"/>
  <c r="I51" i="90"/>
  <c r="E13" i="50" s="1"/>
  <c r="E44" i="50" s="1"/>
  <c r="E45" i="50" s="1"/>
  <c r="E55" i="50" l="1"/>
  <c r="E38" i="50"/>
  <c r="E47" i="50"/>
  <c r="E46" i="50"/>
  <c r="E17" i="50"/>
  <c r="E29" i="50"/>
  <c r="E28" i="50"/>
  <c r="E58" i="50" l="1"/>
  <c r="E19" i="50"/>
  <c r="E1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6"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CE05CE6B-C4F0-5B45-900E-1F44A56B507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00AF8ECA-241B-0A4B-8E23-C0EAE188FFF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1A7EF366-4047-8F42-BBF8-36C761C8AFAF}">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156B6ED7-ABE5-2941-9066-C5DD31CB08D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U44" authorId="0" shapeId="0" xr:uid="{A0476E90-56E9-AB45-9CA0-3CD5AB1DC638}">
      <text>
        <r>
          <rPr>
            <b/>
            <sz val="10"/>
            <color rgb="FF000000"/>
            <rFont val="Tahoma"/>
            <family val="2"/>
          </rPr>
          <t>Tove Dohn:</t>
        </r>
        <r>
          <rPr>
            <sz val="10"/>
            <color rgb="FF000000"/>
            <rFont val="Tahoma"/>
            <family val="2"/>
          </rPr>
          <t xml:space="preserve">
</t>
        </r>
        <r>
          <rPr>
            <sz val="10"/>
            <color rgb="FF000000"/>
            <rFont val="Calibri"/>
            <family val="2"/>
          </rPr>
          <t>Skriv her antal særlige feriedage optjent i sidste kalenderår, og som skal afvikles i perioden 1. maj til 30. april. Der optjenes 0,42 særlige feriedage pr. måneds ansættelse. BEMÆRK optjeningsåret er SIDSTE kalenderår. Er der aftalt særlige feriedage overført fra det afviklingsår der lige er afsluttet tastes disse i celle "S45".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83841F1C-1C75-D84F-B1A4-0515C51FCB07}">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116468AD-4C7E-9545-BBC9-47D95E406F6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BDC43F0-FF31-004C-ABA8-514CC34A7D9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5F429B5F-8ED9-0445-9CB3-B6D1D678460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J48" authorId="0" shapeId="0" xr:uid="{7891DF6A-D8F3-9140-BF05-802BDAABDAD0}">
      <text>
        <r>
          <rPr>
            <b/>
            <sz val="10"/>
            <color rgb="FF000000"/>
            <rFont val="Tahoma"/>
            <family val="2"/>
          </rPr>
          <t>Tove Dohn:</t>
        </r>
        <r>
          <rPr>
            <sz val="10"/>
            <color rgb="FF000000"/>
            <rFont val="Tahoma"/>
            <family val="2"/>
          </rPr>
          <t xml:space="preserve">
</t>
        </r>
        <r>
          <rPr>
            <sz val="10"/>
            <color rgb="FF000000"/>
            <rFont val="Calibri"/>
            <family val="2"/>
          </rPr>
          <t xml:space="preserve">Funktionen "Målsøgning" kan anvendes hvis der er tvivl om feks. beskæftigelsesgrad. Kender man ikke den korrekte beskæftigelsesgrad, men kender opgaverne, kan man efter at have udfyldt hele værktøjet lave en målsøgning på de resttimer der ikke går i nul. Dette gøres ved at stille markøren i celle "J48". Vælge i båndet øverst "målsøgning". Målsøgning findes i enten "formater eller data". Vælg målsøgning eller what/if. 
</t>
        </r>
        <r>
          <rPr>
            <sz val="10"/>
            <color rgb="FF000000"/>
            <rFont val="Calibri"/>
            <family val="2"/>
          </rPr>
          <t xml:space="preserve">I funktionen målsøgning står: angiv celle: her er cellen du står i nævnt: Celle J48. 
</t>
        </r>
        <r>
          <rPr>
            <sz val="10"/>
            <color rgb="FF000000"/>
            <rFont val="Calibri"/>
            <family val="2"/>
          </rPr>
          <t xml:space="preserve">Til værdi: vælg her værdien 0.
</t>
        </r>
        <r>
          <rPr>
            <sz val="10"/>
            <color rgb="FF000000"/>
            <rFont val="Calibri"/>
            <family val="2"/>
          </rPr>
          <t xml:space="preserve">Ved ændring af celle: gå i fanen "stamoplysniger", stil markøren på celle E16, der er cellen der definere beskæftigelsesgraden. Vælg "OK". Målsøgningen på resttiden der skal give nul ved at ændre på beskæftigelsesgraden sker nu. Vælg "OK", og se i fanen "stamoplysninger" hvilken beskæftigelsesgrad der passer til arbejdstiden.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C358AED3-3332-EE42-B77E-05FBED7FBDB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547C6F47-6E45-214D-A653-F90C3975141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9A6814EE-8E6F-024D-828B-661ECDA4500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F2A8844F-5B56-B440-835B-D9D0BEB71FA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EB81883-13A1-D74D-B122-E85D252022C3}">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DC4F7CCE-4E6F-E04D-8A84-33FCA7B22B4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BFFAAFE9-3FF9-204C-872E-1B07F2668C8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F2E665A6-BAC6-9545-A07F-D5BC6364AE8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F6EC1A2B-EED3-2C4D-BAF0-44CB1E2C9A3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B623893A-F723-9245-A08D-BE72618459FC}">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6FDF3EBB-8DA6-984C-B2B4-7B13E59D673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FC27D285-00DA-6646-800A-061DD8FE0DA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T44" authorId="0" shapeId="0" xr:uid="{D5E9E531-01F6-0943-B286-71BE0DCEFA94}">
      <text>
        <r>
          <rPr>
            <b/>
            <sz val="10"/>
            <color rgb="FF000000"/>
            <rFont val="Tahoma"/>
            <family val="2"/>
          </rPr>
          <t>Tove Dohn:</t>
        </r>
        <r>
          <rPr>
            <sz val="10"/>
            <color rgb="FF000000"/>
            <rFont val="Tahoma"/>
            <family val="2"/>
          </rPr>
          <t xml:space="preserve">
</t>
        </r>
        <r>
          <rPr>
            <sz val="10"/>
            <color rgb="FF000000"/>
            <rFont val="Calibri"/>
            <family val="2"/>
          </rPr>
          <t xml:space="preserve">Da omsorgsdag/seniordage skal afvikles senest d. 31. december overføres evt. ikke brugte omsorgsdage fra sidste år ikke automatisk. Er der skyldige omsorgsdage der pga. barsel ikke er afholdt tastes disse i celle "R45" I denne celle oplyses de omsorgsdage den ansatte har vedr. det nye år. Det samme gælder hvis seniordage af arbejdsgiver er forhindret i at holde, da overføres disse også.
</t>
        </r>
      </text>
    </comment>
    <comment ref="U44" authorId="0" shapeId="0" xr:uid="{6CDECB54-678C-DD4F-AEA2-BF3DB2808DE4}">
      <text>
        <r>
          <rPr>
            <b/>
            <sz val="10"/>
            <color rgb="FF000000"/>
            <rFont val="Tahoma"/>
            <family val="2"/>
          </rPr>
          <t>Tove Dohn:</t>
        </r>
        <r>
          <rPr>
            <sz val="10"/>
            <color rgb="FF000000"/>
            <rFont val="Tahoma"/>
            <family val="2"/>
          </rPr>
          <t xml:space="preserve">
</t>
        </r>
        <r>
          <rPr>
            <sz val="10"/>
            <color rgb="FF000000"/>
            <rFont val="Calibri"/>
            <family val="2"/>
            <scheme val="minor"/>
          </rPr>
          <t>Ikke afholdte eller planlagte særlige feriedage optjent forrige år og som skal afvikles senest d. 30. april i år, kan pr. 1. januar af ledelsen varsles med 30 dages varsel.</t>
        </r>
        <r>
          <rPr>
            <sz val="10"/>
            <color rgb="FF000000"/>
            <rFont val="Calibri"/>
            <family val="2"/>
            <scheme val="minor"/>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1" authorId="0" shapeId="0" xr:uid="{786F90A3-EE3E-2449-A002-9ECFC5D4ACA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1" authorId="0" shapeId="0" xr:uid="{797353C7-8E73-2F49-B606-22ACFA96D12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BFC56201-F10A-F44B-8558-8B01F96E0C7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sz val="10"/>
            <color rgb="FF000000"/>
            <rFont val="Calibri"/>
            <family val="2"/>
          </rPr>
          <t xml:space="preserve">
</t>
        </r>
      </text>
    </comment>
    <comment ref="U43" authorId="0" shapeId="0" xr:uid="{D09D95AF-1138-704A-B39A-3DE8704B98A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sharedStrings.xml><?xml version="1.0" encoding="utf-8"?>
<sst xmlns="http://schemas.openxmlformats.org/spreadsheetml/2006/main" count="4669" uniqueCount="519">
  <si>
    <t>Opgaveoversigt</t>
  </si>
  <si>
    <t>Skolens navn</t>
  </si>
  <si>
    <t>lærerens navn</t>
  </si>
  <si>
    <t>vedr. skoleåret</t>
  </si>
  <si>
    <t>Skriv kun i de gule felter</t>
  </si>
  <si>
    <t>Dansk</t>
  </si>
  <si>
    <t>Matematik</t>
  </si>
  <si>
    <t>Musik</t>
  </si>
  <si>
    <t>Engelsk</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</si>
  <si>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</si>
  <si>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</si>
  <si>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</si>
  <si>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</si>
  <si>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</si>
  <si>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</si>
  <si>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</si>
  <si>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</si>
  <si>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</si>
  <si>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</si>
  <si>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</si>
  <si>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</si>
  <si>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</si>
  <si>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</si>
  <si>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Periodens samlede arbejdstid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</si>
  <si>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</si>
  <si>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</si>
  <si>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</si>
  <si>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</si>
  <si>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</si>
  <si>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</si>
  <si>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</si>
  <si>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</si>
  <si>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</si>
  <si>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</si>
  <si>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</si>
  <si>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</si>
  <si>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</si>
  <si>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</si>
  <si>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</si>
  <si>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</si>
  <si>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</si>
  <si>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</si>
  <si>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</si>
  <si>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</si>
  <si>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</si>
  <si>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</si>
  <si>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</si>
  <si>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</si>
  <si>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</si>
  <si>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</si>
  <si>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</si>
  <si>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</si>
  <si>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</si>
  <si>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</si>
  <si>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</si>
  <si>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Kl. Fra:</t>
  </si>
  <si>
    <t>Kl. Til:</t>
  </si>
  <si>
    <t>Arbejdstidsoversigt for skoleåret:</t>
  </si>
  <si>
    <t>AUGUST</t>
  </si>
  <si>
    <t>SEPTEMBER</t>
  </si>
  <si>
    <t>OKTOBER</t>
  </si>
  <si>
    <t>NOVEMBER</t>
  </si>
  <si>
    <t>DECEMBER</t>
  </si>
  <si>
    <t>JANUAR</t>
  </si>
  <si>
    <t>2. juledag</t>
  </si>
  <si>
    <t>FEBRUAR</t>
  </si>
  <si>
    <t>MARTS</t>
  </si>
  <si>
    <t>APRIL</t>
  </si>
  <si>
    <t>MAJ</t>
  </si>
  <si>
    <t>JUNI</t>
  </si>
  <si>
    <t>JULI</t>
  </si>
  <si>
    <t>Skærtorsdag</t>
  </si>
  <si>
    <t>SÆRLIGE FERIEDAGE</t>
  </si>
  <si>
    <t>I alt</t>
  </si>
  <si>
    <t>Påskedag</t>
  </si>
  <si>
    <t xml:space="preserve"> arbejdsdage</t>
  </si>
  <si>
    <t>SH-dag</t>
  </si>
  <si>
    <t>Weekend</t>
  </si>
  <si>
    <t>Nul-dag</t>
  </si>
  <si>
    <t>Nytårsaftensdag</t>
  </si>
  <si>
    <t>Juleaftensdag</t>
  </si>
  <si>
    <t>FERIE(I kalenderen angivet med grønt)</t>
  </si>
  <si>
    <t>Ekskursion</t>
  </si>
  <si>
    <t>Pæd.dag</t>
  </si>
  <si>
    <t>Nytårsdag</t>
  </si>
  <si>
    <t/>
  </si>
  <si>
    <t>Weekenddage i alt:</t>
  </si>
  <si>
    <t>Søgne/helligdage i alt:</t>
  </si>
  <si>
    <t>Kalenderdage i alt</t>
  </si>
  <si>
    <t>Feriedage i  alt:</t>
  </si>
  <si>
    <t>0-dage i alt:</t>
  </si>
  <si>
    <t>on</t>
  </si>
  <si>
    <t>lø</t>
  </si>
  <si>
    <t>ma</t>
  </si>
  <si>
    <t>to</t>
  </si>
  <si>
    <t>ti</t>
  </si>
  <si>
    <t>fr</t>
  </si>
  <si>
    <t>sø</t>
  </si>
  <si>
    <t>Ikke relevant</t>
  </si>
  <si>
    <t>I alt for normperioden</t>
  </si>
  <si>
    <t>Ikke relevante dage</t>
  </si>
  <si>
    <t>Langfredag</t>
  </si>
  <si>
    <t>Palmesøndag</t>
  </si>
  <si>
    <t>Pinsedag</t>
  </si>
  <si>
    <t>Ja</t>
  </si>
  <si>
    <t>Nej</t>
  </si>
  <si>
    <t>Skema 1</t>
  </si>
  <si>
    <t>Skema 3</t>
  </si>
  <si>
    <t>Skema 4</t>
  </si>
  <si>
    <t>Feriedag</t>
  </si>
  <si>
    <t>Total skema 1 i klokketimer</t>
  </si>
  <si>
    <t>Planlagt arbejdstid</t>
  </si>
  <si>
    <t>Normperiodens arbejdstid</t>
  </si>
  <si>
    <t>Grundlovsdag</t>
  </si>
  <si>
    <t>Skemaet dækker perioden:</t>
  </si>
  <si>
    <t>Timer</t>
  </si>
  <si>
    <t>Angiv mdr. opgaven løses i</t>
  </si>
  <si>
    <t>August</t>
  </si>
  <si>
    <t>Estimeret tid</t>
  </si>
  <si>
    <t>September</t>
  </si>
  <si>
    <t>Oktober</t>
  </si>
  <si>
    <t>November</t>
  </si>
  <si>
    <t>Antal mulige arb.dage</t>
  </si>
  <si>
    <t>Tid i alt der planlægges senere på året</t>
  </si>
  <si>
    <t>Antal dage tages pt. fra mdr. kalenderen</t>
  </si>
  <si>
    <t>Pause/tilsynstid fagdage/emnedage</t>
  </si>
  <si>
    <t>Dage</t>
  </si>
  <si>
    <t>Sammentælling af timer</t>
  </si>
  <si>
    <t>Evt. ændringer i arbejdstiden</t>
  </si>
  <si>
    <t>Evt. ændringer i undervisningstid</t>
  </si>
  <si>
    <t>December</t>
  </si>
  <si>
    <t>Januar</t>
  </si>
  <si>
    <t>Februar</t>
  </si>
  <si>
    <t>Marts</t>
  </si>
  <si>
    <t>April</t>
  </si>
  <si>
    <t>Maj</t>
  </si>
  <si>
    <t>Juni</t>
  </si>
  <si>
    <t>Juli</t>
  </si>
  <si>
    <t>Arbejdsdage på weekenddage</t>
  </si>
  <si>
    <t>Opgaver der placeres senere på året:</t>
  </si>
  <si>
    <t>SKJUL</t>
  </si>
  <si>
    <t>Nettoarbejdstid</t>
  </si>
  <si>
    <t>Ændring i arbejdstid</t>
  </si>
  <si>
    <t>Forklarende tekst til udfyldelse af kalenderen</t>
  </si>
  <si>
    <t>Skriv en tekst der beskriver dagen bedst muligt.</t>
  </si>
  <si>
    <t>2. påskedag</t>
  </si>
  <si>
    <t>Juledag</t>
  </si>
  <si>
    <t>Arbejde på hverdage fra 17:00 - 06:00</t>
  </si>
  <si>
    <t>OBS: Der skal kun angives tal i gule felter. Hvis tal i de lysegrå felter skal disse slettes.</t>
  </si>
  <si>
    <t>Dato format dd.mm.åååå</t>
  </si>
  <si>
    <t>Arbejdstiden fordeler sig således:</t>
  </si>
  <si>
    <t>Oversigt over den planlagte arbejdstid.</t>
  </si>
  <si>
    <t>Undertid</t>
  </si>
  <si>
    <t>Merarbejde/Overarbejde</t>
  </si>
  <si>
    <t>Øvrige opgaver</t>
  </si>
  <si>
    <t>Arbejdstid</t>
  </si>
  <si>
    <t>PLANLÆGNING FOR EN DEL AF ET SKOLEÅR.</t>
  </si>
  <si>
    <t>OPGØRELSE AF EN DELPERIODE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</si>
  <si>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</si>
  <si>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</si>
  <si>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</si>
  <si>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</si>
  <si>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</si>
  <si>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</si>
  <si>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</si>
  <si>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</si>
  <si>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 xml:space="preserve">I alt </t>
  </si>
  <si>
    <t>Overtid</t>
  </si>
  <si>
    <t>Aug. - Okt.</t>
  </si>
  <si>
    <t>Nov. - Jan.</t>
  </si>
  <si>
    <t>Maj - Jul.</t>
  </si>
  <si>
    <t>Feb. - Apr.</t>
  </si>
  <si>
    <t>Opgørelse for november, december og januar</t>
  </si>
  <si>
    <t>Opgørelse for august, september og oktober</t>
  </si>
  <si>
    <t>Oplys ændringen i arbejdstimer på hverdage imellem kl. 17-06. Ekstra timer tastes som et postivt tal. Færre timer tastes som et negativt tal.</t>
  </si>
  <si>
    <t>Ændring i arbejdstimer på hverdage imellem 17-06</t>
  </si>
  <si>
    <r>
      <t xml:space="preserve">Opgørelse total for normperioden </t>
    </r>
    <r>
      <rPr>
        <sz val="12"/>
        <color theme="0"/>
        <rFont val="Calibri (Tekst)"/>
      </rPr>
      <t>(negativ tal = undertid, positiv tal = merarbejde/overarbejde)</t>
    </r>
  </si>
  <si>
    <t>Orlov</t>
  </si>
  <si>
    <t>Orlovstimer</t>
  </si>
  <si>
    <t>Orlovsdage</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</si>
  <si>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</si>
  <si>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</si>
  <si>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</si>
  <si>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</si>
  <si>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</si>
  <si>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Oplys her planlagte arbejdstimer imellem 17-06 timer. Tast kun hvis feltet er gult.</t>
  </si>
  <si>
    <t>Beskæftigelsesgrad (hvis 100% skrives 1, hvis 80% skrives 0,8):</t>
  </si>
  <si>
    <t>Kalendere sidst i værktøjet</t>
  </si>
  <si>
    <t>Ved månedens start er der antal skyldige:</t>
  </si>
  <si>
    <t>Oplys antal afholdte dage</t>
  </si>
  <si>
    <t>Rest antal dage (videreføres til næste måned)</t>
  </si>
  <si>
    <t>Oplys evt. ny tilførte dage eller antal skyldige dage ved nyansættelse:</t>
  </si>
  <si>
    <t>Hvis begge arrangementer</t>
  </si>
  <si>
    <t>Hvis kun dag</t>
  </si>
  <si>
    <t>Hvis kun aften</t>
  </si>
  <si>
    <t>ARBEJDSTID:</t>
  </si>
  <si>
    <t>SÆRLIE FERIEDAGE</t>
  </si>
  <si>
    <t>Særlige feriedage primo</t>
  </si>
  <si>
    <t>Særlige feriedage afholdt</t>
  </si>
  <si>
    <t>Særlige feriedage rest</t>
  </si>
  <si>
    <t xml:space="preserve">Særlige feriedage  </t>
  </si>
  <si>
    <t>OPGØRELSE AF ARBEJDSTIDEN</t>
  </si>
  <si>
    <t>Særlig feriedag</t>
  </si>
  <si>
    <t>Ikke afholdte særlige feriedage udbetales pr. 30. april, eller aftales skriftlig ovf. til næste ferieafholdelsesår.</t>
  </si>
  <si>
    <t>Antal arbejdstimer på hverdage imellem 17-06 (eks. 2 timer og 15 minutter tastes som 2,25)</t>
  </si>
  <si>
    <t>Normal uge 2</t>
  </si>
  <si>
    <t>Normal uge 3</t>
  </si>
  <si>
    <t>Normal uge 4</t>
  </si>
  <si>
    <t>Skemaet dækker evt. periode:</t>
  </si>
  <si>
    <t>Andre opgavertid ifølge skema</t>
  </si>
  <si>
    <t>Skole/institution</t>
  </si>
  <si>
    <t>Hvis ja - tæller årsnormen efter kalenderne - eksakt optælling</t>
  </si>
  <si>
    <t>Hvilken overenskomst er den ansatte omfattet af:</t>
  </si>
  <si>
    <t>HK</t>
  </si>
  <si>
    <t>3F</t>
  </si>
  <si>
    <t>Hvis BUPL så eksakt optælling.</t>
  </si>
  <si>
    <t>Ved ansatte uden overenskomst, oplyses her den faste årsnorm:</t>
  </si>
  <si>
    <t>Hvis HK: og der er tale om et helt skoleår - der er ikke brugt ikke relevante dage = 1924- ellers eksakt optælling</t>
  </si>
  <si>
    <t>Normal uge 1</t>
  </si>
  <si>
    <t>Rul 1</t>
  </si>
  <si>
    <t>Rul 2</t>
  </si>
  <si>
    <t>Rul 3</t>
  </si>
  <si>
    <t>Rul 4</t>
  </si>
  <si>
    <t>Rul 5</t>
  </si>
  <si>
    <t>Rul 6</t>
  </si>
  <si>
    <t>Kerneopgaver</t>
  </si>
  <si>
    <t>Dagen starter kl.</t>
  </si>
  <si>
    <t>Kerneopgaver ifølge skema</t>
  </si>
  <si>
    <t>Koloni</t>
  </si>
  <si>
    <t>Anderledes dag</t>
  </si>
  <si>
    <t>Kerneopgaver - Normal uge 1</t>
  </si>
  <si>
    <t>Planlagt tid til kerneopgaver i tidsrummet 06:00 - 17:00</t>
  </si>
  <si>
    <t>Planlagt tid til andre opgaver i tidsrummet 06:00 - 17:00</t>
  </si>
  <si>
    <t>Kerneoopgaver Normal uge 2</t>
  </si>
  <si>
    <t>Kerneopgaver Normal uge 3</t>
  </si>
  <si>
    <t>Kerneopgaver Normal uge 4</t>
  </si>
  <si>
    <t>Øvrige opgaver på særlige dage</t>
  </si>
  <si>
    <t>Øvrige opgaver på normale uger</t>
  </si>
  <si>
    <t>Kerneopgaver skema 1</t>
  </si>
  <si>
    <t xml:space="preserve">Kerneopgaver  </t>
  </si>
  <si>
    <t>Total kernetid</t>
  </si>
  <si>
    <t>Total øvrig tid</t>
  </si>
  <si>
    <t>Ændring i planlagte kerneopgaver imellem 06:00 - 17:00</t>
  </si>
  <si>
    <t>Planlægges der for et helt skoleår:</t>
  </si>
  <si>
    <t>- Timeforbrug på planlagte kerneopgaver</t>
  </si>
  <si>
    <t>- Timeforbrug på øvrige opgaver</t>
  </si>
  <si>
    <t>- Arbejdstid fra 17-06</t>
  </si>
  <si>
    <t>Kan bruges til placering af opgaver der endnu ikke er deffineret</t>
  </si>
  <si>
    <t>Dette er valgt</t>
  </si>
  <si>
    <t>Regn efter her.</t>
  </si>
  <si>
    <t>Ændringer i arbejdstiden</t>
  </si>
  <si>
    <t>Vælg dagene med piletasten. Hvis en måned er "ikke relevant" kan man efter at have valgt "ikke relevant" for månedes første dag (evt. de to første dage), trække valget ned gennem hele måneden ved at "trække" i den lille markør i cellens/cellernes nederste højre hjørne.</t>
  </si>
  <si>
    <t>Aktiviteter fra 6:00 - 17:00. Beskrivelse af dagen</t>
  </si>
  <si>
    <t>Beskrivelse af møder og arrangementer på hverdage i tidsrummet 17-06.</t>
  </si>
  <si>
    <t>Møder og arrangementer i tidsrummet 17-06</t>
  </si>
  <si>
    <t xml:space="preserve">Vælg "x" hvis ændring i andre opgaver i forhold til kolonne "L". </t>
  </si>
  <si>
    <t>Vælg "x" hvis ændring i arbejdstiden på hverdage imellem kl. 17-06 i forhold til kolonne "M".</t>
  </si>
  <si>
    <t>Oplys ændring i arbejdstiden vedr. kerneopgaver. Ekstra timer tastes som et postivt tal. Færre timer tastes som et negativt tal.</t>
  </si>
  <si>
    <t>Ændring i den planlagte arbejdstid</t>
  </si>
  <si>
    <r>
      <t>Særlige feriedage</t>
    </r>
    <r>
      <rPr>
        <sz val="8"/>
        <rFont val="Arial"/>
        <family val="2"/>
      </rPr>
      <t xml:space="preserve"> (også kaledet 6. ferieuge, feriefridage)</t>
    </r>
  </si>
  <si>
    <t>Antal timer til andre opgaver (eks. 1 timer og 30 minutter tastes som 1,50)</t>
  </si>
  <si>
    <t>Antal timer til kerneopgaver. (eks. 7 timer og 15 minutter tastes som 7,25)</t>
  </si>
  <si>
    <t>Ændring i planlagte andre opgaver imellem 06:00 - 17:00</t>
  </si>
  <si>
    <t>Ændring i arbejdstid vedr. kerneopgave i forhold til kolonne "K"</t>
  </si>
  <si>
    <t>Ændring i arbejdstid vedr. andre opgaver i forhold til kolonne "L"</t>
  </si>
  <si>
    <t>Ændring i antal timer på hverdage imellem kl. 17-06 i forhold til kolonne "M"</t>
  </si>
  <si>
    <r>
      <t xml:space="preserve">Ved månedens start er der antal skyldige dage: </t>
    </r>
    <r>
      <rPr>
        <sz val="16"/>
        <rFont val="Arial"/>
        <family val="2"/>
      </rPr>
      <t>Bemærk at et nyt afholdelsesår vedr. de særlige feriedage er startet. Læs noten.</t>
    </r>
  </si>
  <si>
    <t>Oplys hvis tilskrevet dage eller hvis den ansatte er startet denne mdr. Tast også her evt. ovf. særlige feriedage fra sidste år (Kræver en skriftlig aftale).</t>
  </si>
  <si>
    <t>Antal kalenderdage minus antal lørdage søndage</t>
  </si>
  <si>
    <t>2. Påskedag</t>
  </si>
  <si>
    <t>Kr. Himmelfartsdag</t>
  </si>
  <si>
    <t>2. Pinsedag</t>
  </si>
  <si>
    <t>Arbedstid eks. lørdage og søndage</t>
  </si>
  <si>
    <t>Puljeopgaver</t>
  </si>
  <si>
    <t>Oplys antal timer brugt til puljeopgaver listet i fanen "arbejdstidsoversigt"</t>
  </si>
  <si>
    <t>Puljetimer</t>
  </si>
  <si>
    <t>Forbrug af timer til puljeopgaver</t>
  </si>
  <si>
    <t>List her pulejopgaven</t>
  </si>
  <si>
    <t>Antal timer forbrugt til puljeopgaven</t>
  </si>
  <si>
    <t>Dato og evt. tekst</t>
  </si>
  <si>
    <t>Estimeret timer</t>
  </si>
  <si>
    <t>Aftalt via lokalaftale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</si>
  <si>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overenskomst (se tekst herunder), planlægges der for et helt skoleår eller ikke og beskæftigelsesgrad.</t>
    </r>
  </si>
  <si>
    <t>Normperiodens søgne/helligdage (Ikke relevant for ansatte uden overenskomst ansat på fast årsnorm)</t>
  </si>
  <si>
    <t>Normperiodens feriedage (ikke relevant for ansatte uden overenskomst ansat på fast årsnorm)</t>
  </si>
  <si>
    <t>Ikke omfattet af overenskomst - ansat med en variabel årsnorm</t>
  </si>
  <si>
    <t>hk/bupl, 3f og uden ok med varialbel årsnorm</t>
  </si>
  <si>
    <t>Ikke omfattet af overenskomst - ansat med en fast årsnorm</t>
  </si>
  <si>
    <t>Gå nu til fanen "Normal uger"</t>
  </si>
  <si>
    <t>List her "andre opgaver" der planlægges i særlige måneder inden for tidsrummet 06:00 - 17:00. i til opgaven.</t>
  </si>
  <si>
    <t>Opgaverne er i tidsrummet 06:00 - 17:00</t>
  </si>
  <si>
    <t>Planlægges der med rullende dage, udfyldes fanen "Rul". Hvis ikke - udfyldes nu hver måned i normperioden(august - juli). Det er vigtigt at de dage/måneder hvor den ikke er ansat - vælges som "Ikke relevante".</t>
  </si>
  <si>
    <t>Udfyld nu hver måned i normperioden. Det er vigtigt at de dage/måneder hvor den ansatte evt. ikke er ansat, vælges som "Ikke relevante".</t>
  </si>
  <si>
    <r>
      <t xml:space="preserve">Arbejdstid imellem kl. 17-06 </t>
    </r>
    <r>
      <rPr>
        <sz val="14"/>
        <color theme="4" tint="-0.499984740745262"/>
        <rFont val="Calibri"/>
        <family val="2"/>
        <scheme val="minor"/>
      </rPr>
      <t>beskrives i kolonne "H". Antal timer oplyses i den gule celle i kolonne "M". Vær OBS på om der for disse timer skal betales et arbejdsbestemt tillæg.</t>
    </r>
  </si>
  <si>
    <r>
      <t xml:space="preserve">Ændring i arbejdstiden: </t>
    </r>
    <r>
      <rPr>
        <sz val="14"/>
        <color theme="4" tint="-0.499984740745262"/>
        <rFont val="Calibri"/>
        <family val="2"/>
        <scheme val="minor"/>
      </rPr>
      <t xml:space="preserve">Sker der efter normperiodens start ændring i arbejdstiden tastes disse i kolonne "P - U". Vedrører ændringen en kerneopgave vælges et kryds den enkelte dag i kolonne "P". Herefter tastes ændringen i forhold til den planlagte tid i den gule celle i kolonne "S". Vedrører ændringen en anden opgave, vælges et kryds i kolonne "Q". Ændringen i forhold til den planlagte tid tastes derefter i den gule celle i kolonne "T". Er der sket en ændring i den planlagte arbejdstid imellem kl. 17-06 vælges et kryds i kolonne "R". Ændringen i forhold til den planlagte tid tastes i kolonne "U". Ved ændringer man være OBS på om der er arbejdstidsbestemt tillæg eller regler der skal følges afhængig af overenskomsten. </t>
    </r>
  </si>
  <si>
    <r>
      <t xml:space="preserve">Opgørelse af arbejdstiden pr. måned. </t>
    </r>
    <r>
      <rPr>
        <sz val="14"/>
        <color theme="4" tint="-0.499984740745262"/>
        <rFont val="Calibri"/>
        <family val="2"/>
        <scheme val="minor"/>
      </rPr>
      <t xml:space="preserve">Under hver måned er der en opgørelse pr. måned. Opgørelsen viser månedens normtimetal, hvor mange timer den ansatte er planlagt med og evt. ændringer til arbejdstiden. Timerne og opgørelsen er samlet for alle normperiodens måneder i fanen *"opgørelse". </t>
    </r>
  </si>
  <si>
    <t>Tiden til kerneopgaver og øvrige opgaver overføres fra kolonne "I" og "J" eller hvis det er en "normalugedag/rullende dag" overføres arbejdstiden fra fanerne "normale uger" og "Rul".</t>
  </si>
  <si>
    <t xml:space="preserve">Vælg "x" hvis ændring i kerneopgaver i forhold til kolonne "K". </t>
  </si>
  <si>
    <t>Oplys ændringen i arbejdstiden vedr. andre opgaver. Ekstra timer tastes som et postivt tal. Færre timer tastes som et negativt tal.</t>
  </si>
  <si>
    <t>Antal præsterede timer til puljeopgaven.</t>
  </si>
  <si>
    <t>Oplys antal præsterede timer til puljeopgaver listet i fanen "arbejdstidsoversigt"</t>
  </si>
  <si>
    <r>
      <t xml:space="preserve">Næste skridt: </t>
    </r>
    <r>
      <rPr>
        <sz val="14"/>
        <color theme="4" tint="-0.499984740745262"/>
        <rFont val="Calibri"/>
        <family val="2"/>
        <scheme val="minor"/>
      </rPr>
      <t xml:space="preserve">Fanen "Arbejdstidsoversigt". Her samles alle månedernes timer. I fanen er det muligt at tildele puljetimer. </t>
    </r>
  </si>
  <si>
    <t>Læs hvordan fanerne august til juli måned udfyldes øverst i fanen "august måned".</t>
  </si>
  <si>
    <t>Puljeopgaver og endelig opgørelse</t>
  </si>
  <si>
    <t>Opgaver der løses i særlige måneder - se liste i skema 4</t>
  </si>
  <si>
    <t>Måned:</t>
  </si>
  <si>
    <t>arbejdstid for det pædagogiske, tekniske og administrative personale</t>
  </si>
  <si>
    <t>Som hjælp til planlægning og opgørelse af det pædagogiske, tekniske og administrative personales arbejdstid har Friskolerne Hus udarbejdet dette værktøj.</t>
  </si>
  <si>
    <t>Arbejdstiden planlægges i fanerne: Stamoplysninger, normal uger, rul, august - juli og arbejdstidsoversigt.</t>
  </si>
  <si>
    <t>Fanerne: Stamoplysninger, normal uger, rul, august - juli samt arbejdstidsoversigt er øverst makeret med en blå pil og en tekst der beskriver hvad man skal oplyse i den enkelte fane.</t>
  </si>
  <si>
    <t>Nederst i fanerne: Stamoplysninger, normal uger, rul er beskrevet hvad næste "step" er (Markert med blå pil).</t>
  </si>
  <si>
    <r>
      <rPr>
        <b/>
        <sz val="14"/>
        <color theme="4" tint="-0.499984740745262"/>
        <rFont val="Calibri (Tekst)"/>
      </rPr>
      <t>STAMOPLYSNINGER</t>
    </r>
    <r>
      <rPr>
        <sz val="14"/>
        <color theme="4" tint="-0.499984740745262"/>
        <rFont val="Calibri"/>
        <family val="2"/>
        <scheme val="minor"/>
      </rPr>
      <t xml:space="preserve">: </t>
    </r>
    <r>
      <rPr>
        <sz val="12"/>
        <color theme="1"/>
        <rFont val="Arial"/>
        <family val="2"/>
      </rPr>
      <t>Her angives oplysninger om den ansatte. Herunder om skolen har tiltrådt overenskomst og hvis - hvilken. Har skolen ikke tiltrådt overenskomst oplyses om den ansatte er ansat med en variabel årsnorm eller en fast årsnorm. Er man ansat uden overenskomst og med en fast årsnorm oplyses årsnormens timetal.</t>
    </r>
  </si>
  <si>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at oplyse evt. brug af puljetimer og ændringer af den planlagte arbejdstid. VIGTIGT: der er i række 5 en beskrivelse af de enkelte kolonner. LÆS disse!</t>
    </r>
  </si>
  <si>
    <r>
      <rPr>
        <b/>
        <sz val="12"/>
        <color theme="4" tint="-0.499984740745262"/>
        <rFont val="Arial"/>
        <family val="2"/>
      </rPr>
      <t xml:space="preserve">VALG AF DAGE: </t>
    </r>
    <r>
      <rPr>
        <sz val="12"/>
        <color theme="1"/>
        <rFont val="Arial"/>
        <family val="2"/>
      </rPr>
      <t>Nederst på denne fane er listet de dage en normperiode kan byde på, og som skal vælges i månedskalenderne.</t>
    </r>
  </si>
  <si>
    <t>De hvide kolonner: P, Q og R er kolonner hvor der evt. skal træffes et valg med "X".</t>
  </si>
  <si>
    <t xml:space="preserve">De lysegrå kolonner: "I, J, M, O, S, T og U". Her er det VIGTIGT der kun står tal hvis cellen er gul. </t>
  </si>
  <si>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 Det er vigtigt det er alle dage (også lørdage og søndage) der vælges som ikke relevante i de dage og måneder den ansatte ikke er ansat.</t>
  </si>
  <si>
    <t>Normal uge 1 dage i alt</t>
  </si>
  <si>
    <t>Normal uge 2 dage i alt</t>
  </si>
  <si>
    <t>Normal uge 3 dage i alt</t>
  </si>
  <si>
    <t>Normal uge 4 dage i alt</t>
  </si>
  <si>
    <t>Anderledes dage i alt</t>
  </si>
  <si>
    <t>Feriepasningsdage i alt</t>
  </si>
  <si>
    <t>Kolonidage i alt</t>
  </si>
  <si>
    <t>Ekskursionsdage i alt</t>
  </si>
  <si>
    <t>Pædagogiske dage i alt</t>
  </si>
  <si>
    <t>Rul 1 dage i alt</t>
  </si>
  <si>
    <t>Rul 2 dage i alt</t>
  </si>
  <si>
    <t>Rul 3 dage i alt</t>
  </si>
  <si>
    <t>Rul 4 dage i alt</t>
  </si>
  <si>
    <t>Rul 5 dage i alt</t>
  </si>
  <si>
    <t>Rul 6 dage i alt</t>
  </si>
  <si>
    <t>Ferielovens regler gælder</t>
  </si>
  <si>
    <t>Hovedferien bestående af 3 sammenhængende uger skal afvikles i hovedferieperioden 1. maj til 30. september. Hovedferie skal varsles med mindst 3 mdr. Efter individuel aftale kan hovedferieperioden aftales anderledes , dog kan der ikke aftales mindre end 2 sammenhængende uger.</t>
  </si>
  <si>
    <t>Restferie på 2 uger skal varsles med mindst 1 mdr. Restferie skal afholdes som 5 sammenhængede dage. Kan dog efter aftale afholdes som enkeltdage.</t>
  </si>
  <si>
    <r>
      <rPr>
        <b/>
        <sz val="12"/>
        <rFont val="Arial"/>
        <family val="2"/>
      </rPr>
      <t>Søgnehelligdage</t>
    </r>
    <r>
      <rPr>
        <sz val="12"/>
        <rFont val="Arial"/>
        <family val="2"/>
      </rPr>
      <t xml:space="preserve">: I skoleåret er der 8 søgnehelligdage. Disse dage er helligdage, der IKKE falder på en lørdag eller søndag. </t>
    </r>
  </si>
  <si>
    <r>
      <t xml:space="preserve">Weekenddage: </t>
    </r>
    <r>
      <rPr>
        <i/>
        <sz val="12"/>
        <color theme="1"/>
        <rFont val="Arial"/>
        <family val="2"/>
      </rPr>
      <t>I skoleåret er der 104 weekenddage.</t>
    </r>
  </si>
  <si>
    <r>
      <rPr>
        <b/>
        <sz val="12"/>
        <rFont val="Arial"/>
        <family val="2"/>
      </rPr>
      <t>Anderledes dage</t>
    </r>
    <r>
      <rPr>
        <sz val="12"/>
        <rFont val="Arial"/>
        <family val="2"/>
      </rPr>
      <t xml:space="preserve"> er dage der af den ene eller anden årsag tæller anderledes end de normale og rullende dage. Timerne på de anderledes dage oplyses i de gule celler i de 12 måneder. De anderledes dage  kan planlægges med kerneopgaver og andre opgaver.</t>
    </r>
  </si>
  <si>
    <r>
      <t xml:space="preserve">Normal uge 1: </t>
    </r>
    <r>
      <rPr>
        <sz val="12"/>
        <rFont val="Arial"/>
        <family val="2"/>
      </rPr>
      <t>Normaluge 1 til 4 er de dage og uger skoleåret tælle flest af. Normaluge 1 kan feks. benyttes fra august og hen i forårsperioden hvor daginstitutionen sender førskolebørnene over i skole. Sker dette pr. 1. april, kan daginstitutionen planlægge dagene fra 1. april til normperioden slut som normal uge 2. Der er i alt mulighed for at planlægge med fire normale uger.</t>
    </r>
    <r>
      <rPr>
        <b/>
        <sz val="12"/>
        <rFont val="Arial"/>
        <family val="2"/>
      </rPr>
      <t xml:space="preserve"> </t>
    </r>
    <r>
      <rPr>
        <sz val="12"/>
        <rFont val="Arial"/>
        <family val="2"/>
      </rPr>
      <t>Opgaverne på normal uge 1-4 planlægges i fanen "normal uger". Normal uger kan planlægges med kerneopgaver og andre opgaver.</t>
    </r>
    <r>
      <rPr>
        <b/>
        <sz val="12"/>
        <rFont val="Arial"/>
        <family val="2"/>
      </rPr>
      <t xml:space="preserve"> </t>
    </r>
    <r>
      <rPr>
        <sz val="12"/>
        <rFont val="Arial"/>
        <family val="2"/>
      </rPr>
      <t>Timerne normal uge 1-4 planlægges med i fanen "normal uger" overføres automatisk til de 12 måneder.</t>
    </r>
  </si>
  <si>
    <r>
      <t xml:space="preserve">Normal uge 2: </t>
    </r>
    <r>
      <rPr>
        <sz val="12"/>
        <rFont val="Arial"/>
        <family val="2"/>
      </rPr>
      <t>Se normal uge 1</t>
    </r>
  </si>
  <si>
    <r>
      <t xml:space="preserve">Normal uge 4: </t>
    </r>
    <r>
      <rPr>
        <sz val="12"/>
        <color theme="0"/>
        <rFont val="Arial"/>
        <family val="2"/>
      </rPr>
      <t>Se normal uge 1</t>
    </r>
  </si>
  <si>
    <r>
      <t xml:space="preserve">Normal uge 3: </t>
    </r>
    <r>
      <rPr>
        <sz val="12"/>
        <color theme="0"/>
        <rFont val="Arial"/>
        <family val="2"/>
      </rPr>
      <t>Se normal uge 1</t>
    </r>
  </si>
  <si>
    <r>
      <rPr>
        <b/>
        <sz val="12"/>
        <rFont val="Arial"/>
        <family val="2"/>
      </rPr>
      <t xml:space="preserve">Rul 1 </t>
    </r>
    <r>
      <rPr>
        <sz val="12"/>
        <rFont val="Arial"/>
        <family val="2"/>
      </rPr>
      <t>er dage der fast ligger i et rul. De rullende dage bruges oftest i daginstitutioner - en dag om ugen, hvor det pædagogiske personale skiftes til at møde og gå tidligt/sent. De rullende dage planlægges i fanen "Rul". De rullende dage kan planlægges med kerneopgaver og andre opgaver. Timerne der planlægges i fanen "rul" overføres automatisk til de 12 måneder. Der er i værktøjet mulighed for at planlægge med 6 forskellige rullende dage.</t>
    </r>
  </si>
  <si>
    <r>
      <rPr>
        <b/>
        <sz val="12"/>
        <rFont val="Arial"/>
        <family val="2"/>
      </rPr>
      <t>Rul 2:</t>
    </r>
    <r>
      <rPr>
        <sz val="12"/>
        <rFont val="Arial"/>
        <family val="2"/>
      </rPr>
      <t xml:space="preserve"> Se rul 1</t>
    </r>
  </si>
  <si>
    <r>
      <rPr>
        <b/>
        <sz val="12"/>
        <rFont val="Arial"/>
        <family val="2"/>
      </rPr>
      <t>Rul 3:</t>
    </r>
    <r>
      <rPr>
        <sz val="12"/>
        <rFont val="Arial"/>
        <family val="2"/>
      </rPr>
      <t xml:space="preserve"> Se rul 1</t>
    </r>
  </si>
  <si>
    <r>
      <rPr>
        <b/>
        <sz val="12"/>
        <rFont val="Arial"/>
        <family val="2"/>
      </rPr>
      <t>Rul 4:</t>
    </r>
    <r>
      <rPr>
        <sz val="12"/>
        <rFont val="Arial"/>
        <family val="2"/>
      </rPr>
      <t xml:space="preserve"> Se rul 1</t>
    </r>
  </si>
  <si>
    <r>
      <rPr>
        <b/>
        <sz val="12"/>
        <color theme="0"/>
        <rFont val="Arial"/>
        <family val="2"/>
      </rPr>
      <t>Rul 5:</t>
    </r>
    <r>
      <rPr>
        <sz val="12"/>
        <color theme="0"/>
        <rFont val="Arial"/>
        <family val="2"/>
      </rPr>
      <t xml:space="preserve"> Se rul 1</t>
    </r>
  </si>
  <si>
    <r>
      <rPr>
        <b/>
        <sz val="12"/>
        <color theme="0"/>
        <rFont val="Arial"/>
        <family val="2"/>
      </rPr>
      <t>Rul 6</t>
    </r>
    <r>
      <rPr>
        <sz val="12"/>
        <color theme="0"/>
        <rFont val="Arial"/>
        <family val="2"/>
      </rPr>
      <t>: Se rul 1</t>
    </r>
  </si>
  <si>
    <t>Ekskursionsdage: I kalenderen oplyses antal timer til hhv. kerneopgaver og evt. andre opgaver. Timerne oplyses i de gule celler.</t>
  </si>
  <si>
    <r>
      <rPr>
        <b/>
        <sz val="12"/>
        <rFont val="Arial"/>
        <family val="2"/>
      </rPr>
      <t>Koloni:</t>
    </r>
    <r>
      <rPr>
        <sz val="12"/>
        <rFont val="Arial"/>
        <family val="2"/>
      </rPr>
      <t xml:space="preserve"> Planlægges der i kalenderne med kolonidage og det vedrører det pædagogiske personale, tæller en kolonidag med max. 14 timer. Timerne tæller fra kl. 00. På en kolonidag skal der oplyses antal timer til hhv. kerneopgaver og evt. andre opgaver. Timerne oplyses i de gule celler.</t>
    </r>
  </si>
  <si>
    <t>Nul-dag: Hvis en ansat ikke skal arbejde på en mulig arbejdsdag, vælges dagen som en "nul-dag". En nul-dag tæller 0 timer. Har en ansat feks. kun en 4 dages arbejdsuge, vælges den 5. dag som en nul-dag.</t>
  </si>
  <si>
    <r>
      <rPr>
        <b/>
        <sz val="12"/>
        <color theme="0"/>
        <rFont val="Arial"/>
        <family val="2"/>
      </rPr>
      <t>Orlov:</t>
    </r>
    <r>
      <rPr>
        <sz val="12"/>
        <color theme="0"/>
        <rFont val="Arial"/>
        <family val="2"/>
      </rPr>
      <t xml:space="preserve"> Planlægges den ansatte med en kommende orlov Har jf. Barselslovens regler, vælges "Orlov". Dagene vil dermed tælle 7,4 timer * beskæftigelsesgraden. Varsles en orlov eller anden lovlig forfald, ændres der ikke på den i forvejen planlagte arbejdstid.</t>
    </r>
  </si>
  <si>
    <r>
      <rPr>
        <b/>
        <sz val="12"/>
        <rFont val="Arial"/>
        <family val="2"/>
      </rPr>
      <t xml:space="preserve">Pæd. dage </t>
    </r>
    <r>
      <rPr>
        <sz val="12"/>
        <rFont val="Arial"/>
        <family val="2"/>
      </rPr>
      <t>er dage hvor der afholdes pædagogiske dage. I kalenderen oplyses tiden til andre opgaver i den gule celle.</t>
    </r>
  </si>
  <si>
    <r>
      <rPr>
        <b/>
        <sz val="12"/>
        <color theme="0"/>
        <rFont val="Arial"/>
        <family val="2"/>
      </rPr>
      <t>Ikke relevante dage</t>
    </r>
    <r>
      <rPr>
        <sz val="12"/>
        <color theme="0"/>
        <rFont val="Arial"/>
        <family val="2"/>
      </rPr>
      <t xml:space="preserve"> er dage hvor den ansatte ikke er ansat. Planlægges der for en tidsbegrænset ansat, og den ansatte afslutter ansættelsesforholdet feks. d. 31. marts, vælges samtlige dage fra 1. april til 31. juli som "ikke relevante" (også lørdage og søndage). TIPS: Ikke relevatne dage kan kopieres ned i en hel måned ved først at vælge den første dag/evt. også dag 2 som "ikke relevant". Marker den ene eller begge celler der nu er valgt som ikke relevant, find en lille markør i nederste højre hjørne og "træk" markøren lodret ned i kolonnen til og med månedens sidste dag.</t>
    </r>
  </si>
  <si>
    <t>Mandage</t>
  </si>
  <si>
    <t>Tirsdage</t>
  </si>
  <si>
    <t>Onskdage</t>
  </si>
  <si>
    <t>Torsdage</t>
  </si>
  <si>
    <t>Fredage</t>
  </si>
  <si>
    <t>Normal uge 1 fordeler sig således:</t>
  </si>
  <si>
    <t>Normal uge 2 fordeler sig således:</t>
  </si>
  <si>
    <t>Normal uge 3 fordeler sig således:</t>
  </si>
  <si>
    <t>Normal uge 4 fordeler sig således:</t>
  </si>
  <si>
    <t>Ikke relevante efter kl. 17</t>
  </si>
  <si>
    <t>uden ok med fast årsnorm</t>
  </si>
  <si>
    <t>Omsorgsdg. eller seniordg.</t>
  </si>
  <si>
    <t>Omsorgsdag/seniordage</t>
  </si>
  <si>
    <t>Vælg med "X" om der afholdes en omsorgsdage/seniordage eller særlig feriedag samt dato (Afholdelse af disse dage medfører IKKE en ændring i arbejdstiden, men registreres i dette skema).</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</si>
  <si>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eller seniordage. Her er det vigtigt der ikke ændres i selve kalenderen, men at ajurføringen af afholdte dage udelukkende sker i skemaet under kalenderen. Læs noten i kalenderen.</t>
    </r>
  </si>
  <si>
    <r>
      <t xml:space="preserve">Særlige feriedage og omsorgsdage/seniordage: </t>
    </r>
    <r>
      <rPr>
        <sz val="14"/>
        <color theme="4" tint="-0.499984740745262"/>
        <rFont val="Calibri"/>
        <family val="2"/>
        <scheme val="minor"/>
      </rPr>
      <t>Der er også mulighed for at holde "regnskab" med skyldige særlige feriedage/feriefridage/6. ferieuge og omsorgsdage/seniordage. Læs noten herom i skemaet.</t>
    </r>
  </si>
  <si>
    <t xml:space="preserve">TIMEFORBRUG: Under hver måned optælles den enkelte måned med faktisk timeforbrug i forhold til normperiodens timetal. Ved planlægning af ansatte der er omfattet af BUPL/FOA, 3F eller ikke overenskomst men med en variabel årsnorm beregnes årsnormen ud fra antal kalenderdage fratrukket lørdage/søndage, søgne/helligdage og feriedage. Er normperioden vedr. en HK ansat og normperioden vedr. et helt skolår, beregnes normtimetallet ud fra 1924 timer fratrukket søgne/helligdage og feriedage. Er normperioden vedr. en HK ansat og normperioden ikke er for et helt skolelår, beregnes normtimetallet ud fra samme regel som BUPL/FOA og 3F (eksakt optælling af mulige arbejdsdage). Vedr. normperioden en ansat uden overenskomst men med en fast årsnorm og normperioden ikke er et helt skoleår, beregnes normtimetallet forholdsmæssigt udfra et helt skoleårs mulige arbejdsdag og normperiodens mulige arbejdsdage. </t>
  </si>
  <si>
    <r>
      <rPr>
        <b/>
        <sz val="12"/>
        <rFont val="Arial"/>
        <family val="2"/>
      </rPr>
      <t>Ferieåbning:</t>
    </r>
    <r>
      <rPr>
        <sz val="12"/>
        <rFont val="Arial"/>
        <family val="2"/>
      </rPr>
      <t xml:space="preserve"> Kan være dage hvor skolens SFO evt. har lukket og daginstitutionen i stedet passer SFO-børnene. Ferieåbning kan også være dage hvor en del af børnene og dermed også de ansatte har ferie, og som tæller en anden arbejdstid end de normale uger. Ferieåbningstimer oplyses i de gule celler i de 12 måneder. Ferieåbningsdage kan planlægges med kerneopgaver og andre opgaver.</t>
    </r>
  </si>
  <si>
    <t>BUPL/FOA</t>
  </si>
  <si>
    <r>
      <t xml:space="preserve">Normperioden </t>
    </r>
    <r>
      <rPr>
        <sz val="14"/>
        <color theme="4" tint="-0.499984740745262"/>
        <rFont val="Calibri"/>
        <family val="2"/>
        <scheme val="minor"/>
      </rPr>
      <t>planlægges nu med hvilke dage perioden indeholder. I kolonne C vælges dagene med piletasten. Vælges Normaluge 1-4 eller Rul 1-4, overføres arbejdstiden fra de planlagte timer i fanen "normale uger" og "rul". Vælges Ferieåbning, anderledes dag, pædagogisk dag, koloni eller ekskursion skal der i de gule felter (kolonne I og J) oplyses antal timer til kerneopgaver og øvrige opgaver.</t>
    </r>
    <r>
      <rPr>
        <b/>
        <sz val="14"/>
        <color theme="4" tint="-0.499984740745262"/>
        <rFont val="Calibri"/>
        <family val="2"/>
        <scheme val="minor"/>
      </rPr>
      <t xml:space="preserve"> </t>
    </r>
    <r>
      <rPr>
        <sz val="14"/>
        <color theme="4" tint="-0.499984740745262"/>
        <rFont val="Calibri"/>
        <family val="2"/>
        <scheme val="minor"/>
      </rPr>
      <t>Feriedage, nuldage og ikke relevante dage tæller automatisk 0 timer. Orlovsdage tæller automatisk 7,4 timer * beskæftigelsesgrad.</t>
    </r>
  </si>
  <si>
    <t>Ferieåbning</t>
  </si>
  <si>
    <t xml:space="preserve">Hvis den pågældende dag er en anderledes dag, ferieåbning, kolonidag eller ekskursionsdag bliver cellerne herunder gule. Er dagen en pædagogisk dag er det dog kun kolonne "J" der bliver gult. Tast i de gule felter. </t>
  </si>
  <si>
    <t>Anderledes dage, ferieåbning, koloni, ekskursionsdag og pæd.dage.</t>
  </si>
  <si>
    <t>K</t>
  </si>
  <si>
    <t>A</t>
  </si>
  <si>
    <t>Kerneopgave ELLER andre opgaver</t>
  </si>
  <si>
    <t>I kolonne d, f, h, j, l og n vælges hvorvidt oopgaven er en kerneopgave eller andre opgaver. Vælg fra rullelisten et "K" hvis det er en kerneopgave og et "A" hvis det er andre opgaver. Timerne til kerneopgaver overføres automatisk til månedskalenderne august - juli.</t>
  </si>
  <si>
    <t>Tast her skema med kerneopgaver og andre opgaver, varighed, opgavens art mm. Start med at udfylde celle "B7" - Skriv her startstidspunkt for dagens start. Er startstidspunktet kl. 6.15 skrives 06:15. Oplys derefter antal minutter hver kerneopgave eller andre opgaver varer. Eksempel: 45 min = 0:45 - 1 time = 1:00 - 1 time og 10 min. = 1:10</t>
  </si>
  <si>
    <t>Antal timer og minutter. 3 timer og 15 minutter skrives: 03:15</t>
  </si>
  <si>
    <t>Tast her skema med kerneopgaver og andre opgaver, varighed, opgavens art mm. Start med at udfylde celle "B8"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</si>
  <si>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"P8"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</si>
  <si>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"AD8"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</si>
  <si>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"AR8"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</si>
  <si>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Hvordan afvikles evt. puljetimer?</t>
  </si>
  <si>
    <t>Puljetimer registreres i månedskalendere</t>
  </si>
  <si>
    <t>Puljetimer registreres ikke men afvikles jævnt hen over normperioden</t>
  </si>
  <si>
    <t>Faktisk arbejdstid</t>
  </si>
  <si>
    <t>Afviklede puljetimer jf. Kalender eller fordelt jævnt hen over normperioden</t>
  </si>
  <si>
    <t>Liste over puljeopgaver. Puljeopgavernes tid skal svare til den normperiode planlægningen sker for.</t>
  </si>
  <si>
    <t>Tildelte puljetimer der endnu ikke er udført</t>
  </si>
  <si>
    <t>Efter at fanerne "stamoplysninger", "normale uger", "rul" og kalenderne august til juli er udfyldte, er det muligt at få et overblik over normperiodens samlede planlagte arbejdstid.</t>
  </si>
  <si>
    <r>
      <rPr>
        <b/>
        <sz val="14"/>
        <color theme="4" tint="-0.499984740745262"/>
        <rFont val="Calibri"/>
        <family val="2"/>
        <scheme val="minor"/>
      </rPr>
      <t>Skema 1</t>
    </r>
    <r>
      <rPr>
        <sz val="14"/>
        <color theme="4" tint="-0.499984740745262"/>
        <rFont val="Calibri"/>
        <family val="2"/>
        <scheme val="minor"/>
      </rPr>
      <t xml:space="preserve"> beregner normperiodens samlede arbejdstid. Da værktøjet kan bruges til at opgøre arbejdstiden er det VIGTIGT at antal mulige arbejdsdage ved planlægning af normperioden tastes i celle "G14". Tallet kan aflæses i celle "G13".</t>
    </r>
  </si>
  <si>
    <r>
      <rPr>
        <b/>
        <sz val="14"/>
        <color theme="4" tint="-0.499984740745262"/>
        <rFont val="Calibri"/>
        <family val="2"/>
        <scheme val="minor"/>
      </rPr>
      <t>Skema 2</t>
    </r>
    <r>
      <rPr>
        <sz val="14"/>
        <color theme="4" tint="-0.499984740745262"/>
        <rFont val="Calibri"/>
        <family val="2"/>
        <scheme val="minor"/>
      </rPr>
      <t xml:space="preserve"> viser hvordan arbejdstiden fordeler sig på kerneopgaver, andre opgaver, arbejdsopgaver imellem 17-06, orlovstimer og opgaver der løses i særlige måneder. I celle "J24" kan aflæses evt. timer til puljeopgaver.</t>
    </r>
  </si>
  <si>
    <r>
      <t xml:space="preserve">Skema 3 </t>
    </r>
    <r>
      <rPr>
        <sz val="14"/>
        <color theme="4" tint="-0.499984740745262"/>
        <rFont val="Calibri"/>
        <family val="2"/>
        <scheme val="minor"/>
      </rPr>
      <t>er et skema hvor man evt. kan liste puljeopgaver og tildelte timer dertil. I celle "H48" skal der oplyses om puljetimer efter udførelse registreres i månedskalendere eller om de forventes afviklet jævnt hen over normperioden.</t>
    </r>
    <r>
      <rPr>
        <b/>
        <sz val="14"/>
        <color theme="4" tint="-0.499984740745262"/>
        <rFont val="Calibri"/>
        <family val="2"/>
        <scheme val="minor"/>
      </rPr>
      <t xml:space="preserve"> </t>
    </r>
    <r>
      <rPr>
        <sz val="14"/>
        <color theme="4" tint="-0.499984740745262"/>
        <rFont val="Calibri"/>
        <family val="2"/>
        <scheme val="minor"/>
      </rPr>
      <t>Registreres puljetimer i kalenderne tæller celle "J49" timerne som de bliver registreret. Celle "J50" viser derefter en status på hvor mange puljetimer der mangles at blive planlagt/udført. Registreres puljetimerne ikke i kalenderne men forventes afviklet jævnt hen over normperioden vil celle "J49" vise antal puletimer afviklet jævnt hen over normperioden. Antallet af timer er antal totale puljetimer divideret med antal mulige arbejdsdage i normperioden "celleG14" gange antal mulige arbejdsdage i den faktiske normperiode "celle G13". Celle G14 og G13 vil være ens ved start af en normperiode. Afkortes normperioden vil celle "G13" vise tilsvarende færre antal mulige arbejdsdage svarende til delnormperioden.</t>
    </r>
  </si>
  <si>
    <r>
      <t xml:space="preserve">Skema 4 </t>
    </r>
    <r>
      <rPr>
        <sz val="14"/>
        <color theme="4" tint="-0.499984740745262"/>
        <rFont val="Calibri"/>
        <family val="2"/>
        <scheme val="minor"/>
      </rPr>
      <t>Viser de timer der er planlagt senere på året i skemaet "normale uger".</t>
    </r>
  </si>
  <si>
    <r>
      <rPr>
        <b/>
        <sz val="12"/>
        <color theme="4" tint="-0.499984740745262"/>
        <rFont val="Arial"/>
        <family val="2"/>
      </rPr>
      <t>FORHÅNDSUDFYLDT:</t>
    </r>
    <r>
      <rPr>
        <sz val="12"/>
        <color theme="1"/>
        <rFont val="Arial"/>
        <family val="2"/>
      </rPr>
      <t xml:space="preserve"> Værktøjet er forhåndsudfyldt med weekenddage og søgnehelligdage. De resterende dage er udfyldt som "normal uge 1" og skal rettes til efter den enkelte ansatte.</t>
    </r>
  </si>
  <si>
    <r>
      <rPr>
        <b/>
        <sz val="14"/>
        <color theme="4" tint="-0.499984740745262"/>
        <rFont val="Calibri (Tekst)"/>
      </rPr>
      <t>Overenskomst:</t>
    </r>
    <r>
      <rPr>
        <sz val="14"/>
        <color theme="4" tint="-0.499984740745262"/>
        <rFont val="Calibri"/>
        <family val="2"/>
        <scheme val="minor"/>
      </rPr>
      <t xml:space="preserve"> Hvis planlægningen vedr. en overenskomstområde skolen har tiltrådt vælges i celle "E13" om det er BUPL/FOA, HK eller 3F overenskomst. Planlægges der for en ansat hvortil skolen ikke har tiltrådt overenskomst vælges "Ikke omfattet af overenskomst - ansat med en fast årsnorm" eller "ikke omfattet af overenskomst - ansat med en varialbel årsnorm". Ved "ansatte der ikke er dækket af overenskomst - ansat med en fast årsnorm" skal skolen i celle "E15" oplyse det normtimetal der er aftalt i ansættelsesbrevet.</t>
    </r>
  </si>
  <si>
    <r>
      <rPr>
        <b/>
        <sz val="14"/>
        <color theme="4" tint="-0.499984740745262"/>
        <rFont val="Calibri"/>
        <family val="2"/>
        <scheme val="minor"/>
      </rPr>
      <t>Beregning af normtimetallet for et helt skoleår:</t>
    </r>
    <r>
      <rPr>
        <sz val="14"/>
        <color theme="4" tint="-0.499984740745262"/>
        <rFont val="Calibri"/>
        <family val="2"/>
        <scheme val="minor"/>
      </rPr>
      <t xml:space="preserve"> Årsnormen for et helt skoleår er forskelligt alt efter hvad skolen har valgt i celle "E13". BUPL/FOA, 3F og ansatte uden overenskomst ansat med en varialbel årsnorm får beregnet årsnorm ud fra antallet af kalenderdage fratrukket weekenddage, søgne/helligdage og feriedage. Ansatte under HK overenskomsten får beregnet årsnormen ud fra et fast timetal på 1924. Herfra fratrækkes søgne/helligdage og feriedage. Ansatte uden overenskomst ansat med en fast årsnorm arbejder ud fra den aftalte årsnorm. I årsnormen er fratrukket weekenddage, søgne/helligdage og feriedage.</t>
    </r>
  </si>
  <si>
    <r>
      <rPr>
        <b/>
        <sz val="14"/>
        <color theme="4" tint="-0.499984740745262"/>
        <rFont val="Calibri"/>
        <family val="2"/>
        <scheme val="minor"/>
      </rPr>
      <t>Beregning af normtimetallet for en delnormperiode:</t>
    </r>
    <r>
      <rPr>
        <sz val="14"/>
        <color theme="4" tint="-0.499984740745262"/>
        <rFont val="Calibri"/>
        <family val="2"/>
        <scheme val="minor"/>
      </rPr>
      <t xml:space="preserve"> Ansatte under BUPL/FOA, 3F, HK samt ansatte uden overenskomst ansat med en varialbel årsnorm får beregnet årsnormen ud fra eksakt optælling af kalenderdage fratrukket weekenddage, søgne/helligdage og feriedage. Ansatte uden overenskomst ansat med en fast årsnorm får beregnet årsnormen forholdsvist udfra antal mulige arbejdsdage for et helt skoleår og antal mulige arbejdsdage for delnormperioden.</t>
    </r>
  </si>
  <si>
    <r>
      <t xml:space="preserve">Normal uger 1-4: </t>
    </r>
    <r>
      <rPr>
        <sz val="14"/>
        <color theme="4" tint="-0.499984740745262"/>
        <rFont val="Calibri"/>
        <family val="2"/>
        <scheme val="minor"/>
      </rPr>
      <t>I denne fane udfyldes et arbejdstidsskema med kerneopgaveer og andre opgaver. Under skemaet "normaluge 1", listes evt. opgaver der planlægges i særlige måneder. Ud for hver dag og hver aktivitet vælges om opgaven er en kerneopgave eller andre opgaver. Er det en kerneopgave vælges "K", er det andre opgaver vælges "A". Kerneopgaver kan være den tid det pædagogiske personale er ved børnene, den HK-ansatte arbejder med kontoropgaver eller hvor pedellen har sine hovedopgaver. Andre opgaver kan være forberedelse, pauser og andre puljeopgaver der ønskes skemalagt. Hvis puljeopgaver ikke ønskes skemalagt, tastes de istedet i skemaet "arbejdstidsoversigt". Ikke skemalagte puljetimer er timer den ansatte selv tidsmæssigt må planlægge. I månedskalenderne er der mulighed for at skrive hvornår de ikke skemalagte puljetimer placeres, og på den måde i fanen "arbejdstidsoversigt" få en opgørelse af brugte/ikke brugte puljetimer.  De skemalagte timer til kerneopgaver og andre opgaver overføres direkte til de enkelte måneder.  Der er mulighed for at planlægge med 4 normale uger pr. normperiode. Planlægger skolen kun med en normaluge udfyldes skema 1. Planlægger skolen med to normaluger udfyldes skema 1 og 2 osv.</t>
    </r>
  </si>
  <si>
    <t>(vælg om opgaven er en kerneopgave eller andre opgaver).</t>
  </si>
  <si>
    <r>
      <t xml:space="preserve">Rullende dage. </t>
    </r>
    <r>
      <rPr>
        <sz val="14"/>
        <color theme="4" tint="-0.499984740745262"/>
        <rFont val="Calibri"/>
        <family val="2"/>
        <scheme val="minor"/>
      </rPr>
      <t>Planlægges der med rullende dage kan man i skemaet herunder planlægge med op til 6 rul. De rullende dage bruges oftest til planlægning af det pædagogiske personale hvor der en dag om ugen skiftes til at møde ind og få fri tidligt og sent. Lige som ved de normale uger vælges ud for hver opgave om der planlægges med en kerneopgave eller andre opgaver. Timerne der planlægges i skemaet som rullende dage overføres automatisk til månedskalenderne som hhv. tid til kerneopgaver og tid til andre opgaver. Planlægges der med et rul på feks. 4 anvendes rul 1 - rul 4. Rul 5 og rul 6 vil være tomme.</t>
    </r>
  </si>
  <si>
    <r>
      <t xml:space="preserve">Puljeopgaver: </t>
    </r>
    <r>
      <rPr>
        <sz val="14"/>
        <color theme="4" tint="-0.499984740745262"/>
        <rFont val="Calibri"/>
        <family val="2"/>
        <scheme val="minor"/>
      </rPr>
      <t>Er der i fanen "arbejdstidsoversigt" tildelt puljeopgaver/timer og der i celle "H49" er valgt at puljetimerne registreres i kalenderne, kan de præsterede timer tastes i kolonne "O". Tast i kolonne "N" hvilken pulje timerne vedrører og tast de præsterede timer i kolonne "O". De præsterede timer fratrækkes summen af de tildelte timer i fanen "arbejdstidsoversigt". Er der i fanen "arbejdstidsoversigt" celle "H49" istedet valgt at puljetimerne forventes udført jævnt hen over normperioden kan de ikke registreres i månedskalenderne. Kolonne "N" og "O" bliver derfor sorte.</t>
    </r>
  </si>
  <si>
    <t>Hvis der i fanen "arbejdstidsoversigt" er planlagt med puljeopgaver/timer og der i "arbejdstidsoversigt" celle "H49" er valgt er timerne registreres i kalenderne, kan timerne registreres herunder. Timerne medgår som en del af arbejdstiden i fanen "opgørelse". Er der i fanen "arbejdstidsoversigt" celle "H49" istedet valgt at puljetimerne forventes udført jævnt hen over normperioden er kolonne "N-O" sorte.</t>
  </si>
  <si>
    <t>VIGTIGT: Oplys her antal mulige arbejdsdage ved planlægning af normperioden. Kan aflæses i celle G14.</t>
  </si>
  <si>
    <r>
      <t>Evt. resttimer efter uddeling af puljetimer</t>
    </r>
    <r>
      <rPr>
        <sz val="12"/>
        <color theme="1"/>
        <rFont val="Calibri"/>
        <family val="2"/>
        <scheme val="minor"/>
      </rPr>
      <t>(positivt tal viser at der er planlagt med for mange timer i forhold til den ansattes årsnorm. Negativt tal viser de timer der endnu ikke er planlagt med). Læs noten hvis skolen ønsker at lave en målsøgning på arbejdstid og beskæftigelsesgrad.</t>
    </r>
  </si>
  <si>
    <r>
      <rPr>
        <b/>
        <sz val="12"/>
        <color theme="1"/>
        <rFont val="Calibri"/>
        <family val="2"/>
        <scheme val="minor"/>
      </rPr>
      <t>Evt rest timer</t>
    </r>
    <r>
      <rPr>
        <sz val="12"/>
        <color theme="1"/>
        <rFont val="Calibri"/>
        <family val="2"/>
        <scheme val="minor"/>
      </rPr>
      <t xml:space="preserve"> (positivt tal viser at der er planlagt med for mange timer i forhold til den ansattes årsnorm. Negativt tal viser de timer der endnu ikke er planlagt med og som der nedenfor kan tildeles puljeopgaver til).</t>
    </r>
  </si>
  <si>
    <r>
      <t xml:space="preserve">Status på afvikling af puljetimer. </t>
    </r>
    <r>
      <rPr>
        <sz val="12"/>
        <color theme="1"/>
        <rFont val="Calibri"/>
        <family val="2"/>
        <scheme val="minor"/>
      </rPr>
      <t>Er der i celle "H48" valgt at puljetimer registreres i månedskalendere viser dette tal antal timer der endnu ikke er planlagt/udført. Er der i celle "H48" valgt at puljetimer ikke registreres, men afvikles jævnt hen over normperioden, vil dette tal være antal arbejdstimer der ikke er tildelt puljetimer til. Negativt tal er timer den ansatte mangler at arbejde. Positivt tal er for mange planlagte arbejdstimer i forhold til beskæftigelsesgraden.</t>
    </r>
  </si>
  <si>
    <t>Normal uge 5</t>
  </si>
  <si>
    <t>Normal uge 6</t>
  </si>
  <si>
    <t>Kerneopgaver Normal uge 5</t>
  </si>
  <si>
    <t>Kerneopgaver Normal uge 6</t>
  </si>
  <si>
    <t>Simon Hansen</t>
  </si>
  <si>
    <t>2024-2025</t>
  </si>
  <si>
    <t>Kr. Himmefartsdag</t>
  </si>
  <si>
    <r>
      <rPr>
        <b/>
        <sz val="14"/>
        <color theme="4" tint="-0.499984740745262"/>
        <rFont val="Calibri (Tekst)"/>
      </rPr>
      <t>NORMAL UGER</t>
    </r>
    <r>
      <rPr>
        <sz val="14"/>
        <color theme="4" tint="-0.499984740745262"/>
        <rFont val="Calibri"/>
        <family val="2"/>
        <scheme val="minor"/>
      </rPr>
      <t xml:space="preserve">: </t>
    </r>
    <r>
      <rPr>
        <sz val="12"/>
        <color theme="1"/>
        <rFont val="Arial"/>
        <family val="2"/>
      </rPr>
      <t>Skema til oplysning om den ansattes faste kerneopgaver og andre opgaver. Her er mulighed for 6 normale uger i løbet af et skoleår. Udfyld skemaet og vælg hvorvidt der planlægges kerneopgaver eller andre opgaver. Vælges "K fo kerneopgaver" lyser feltet op med en grøn farve. Vælges "A for ndre opgaver" lyser feltet op med en gul farve. Under skema 1 listes opgaver der placeres senere på året/i særlige måneder. Dette så tiden til de særlige opgaver tælles med i den måned opgaven planlægges i.</t>
    </r>
  </si>
  <si>
    <r>
      <rPr>
        <b/>
        <sz val="12"/>
        <color theme="4" tint="-0.499984740745262"/>
        <rFont val="Arial"/>
        <family val="2"/>
      </rPr>
      <t xml:space="preserve">ARBEJDSTIDSOVERSIGT: </t>
    </r>
    <r>
      <rPr>
        <sz val="12"/>
        <color theme="1"/>
        <rFont val="Arial"/>
        <family val="2"/>
      </rPr>
      <t>Er en fane der giver en oversigt over den ansattes planlagte arbejdstid. I fanen er det muligt at tildele puljeopgaver og timer der ikke skemalægges i fanerne "normal uger" og "rul". Planlægges der med puljetimer skal der oplyses hvorvidt puljetimerne registreres i kalenderne eller om de forventes udført jævnt hen over året. Hvis puljetimerne registreres i kalenderne, vil de blive fratrukket arbejdstiden nederst i skema 3. Da dette værktøj kan bruges til at opgøre arbejdstiden er det vigtigt at man i celle "G14" skriver antallet af mulige arbejdsdage der planlægges med. Tallet kan aflæses i celle "G13". Skema 4 viser de opgaver der evt. er planlagt senere på året i fanen "normal uger".</t>
    </r>
  </si>
  <si>
    <r>
      <rPr>
        <b/>
        <sz val="12"/>
        <color theme="4" tint="-0.499984740745262"/>
        <rFont val="Arial"/>
        <family val="2"/>
      </rPr>
      <t xml:space="preserve"> TIL PRINT: </t>
    </r>
    <r>
      <rPr>
        <sz val="12"/>
        <color theme="1"/>
        <rFont val="Arial"/>
        <family val="2"/>
      </rPr>
      <t>Månedskalenderne august - juli, arbejdstidsoversigt, normaluge 1-6 til print, rul til print samt opgørelse.</t>
    </r>
  </si>
  <si>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"normal uger" fjernes de opgaver der evt. var planlagt særligt i måneder og som nu ikke længere er en del af den ansattes arbejdstid i delperioden. I månedeskalenderne markeres de dage der ikke er med i delperioden som "Ikke relevante". I fanen "Opgørelse" vises nu hvordan arbejdstiden stemmer med den ansattes beskæftigelsesgrad.</t>
  </si>
  <si>
    <r>
      <t xml:space="preserve">Normal uge 5: </t>
    </r>
    <r>
      <rPr>
        <sz val="12"/>
        <color theme="0"/>
        <rFont val="Arial"/>
        <family val="2"/>
      </rPr>
      <t>Se normal uge 1</t>
    </r>
  </si>
  <si>
    <r>
      <t xml:space="preserve">Normal uge 6: </t>
    </r>
    <r>
      <rPr>
        <sz val="12"/>
        <color theme="0"/>
        <rFont val="Arial"/>
        <family val="2"/>
      </rPr>
      <t>Se normal uge 1</t>
    </r>
  </si>
  <si>
    <t>De særlige feriedage optjenes i et kalenderår og afvikles i det kommende ferieår maj-april (året efter). Der optjenes 0,42 dag pr. måneds ansættelse. Er man ansat under statens ferieaftale og været ansat hele optjeningsåret(2023), har man derfor ret til at afvikle 5 særlige feriedage til afvikling i ferieåret efter(1. maj 2024 - 30. april 2025).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2025, har ledelsen retten til at planlægge dagene med 30 dages varsel, således de er afviklet når ferieåret slutter d. 30. april 2025. Særlige feriedage der ikke er afviklet d. 30. april, skal udbetales eller aftales(skriftligt) til overførsel til det kommende ferieår. En evt. aftale om overførsels af særlige feriedage til et nyt ferieår skal være skriftlig aftalt senest d. 30. april 2025.</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</si>
  <si>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</si>
  <si>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Stamdata</t>
  </si>
  <si>
    <t>Skemaoplysninger</t>
  </si>
  <si>
    <t>Skoleårets måneder august - juli</t>
  </si>
  <si>
    <t>Check at der er oplys et timetal i de celler der er oplyst med gult.</t>
  </si>
  <si>
    <t>Arbejdstidsoversigt</t>
  </si>
  <si>
    <t>Efter at skolen er færdig med at planlægge arbejdstiden for den enkelte medarbejder, kan man med fordel checke følgende:</t>
  </si>
  <si>
    <t>Celle E13. Er den rigtige overenskomst valgt?</t>
  </si>
  <si>
    <t>Celle E14. Planlægges der for et helt skoleår skal der her stå "Ja". Planlægges der for en del af et skoleår skal der stå "nej"</t>
  </si>
  <si>
    <t>Er der opgaver der placeres senere på året, check at de er angivet under "normal uge 1".</t>
  </si>
  <si>
    <t>Værktøjet tæller arbejdstid hvis der er vedr. normal uge 1 er valgt tid i kolonne A, valgt enten "K" for kerneopgaver eller "A" for andre opgaver i kolonne D, F, H, J og L og hvis der er skrevet en tekst eller andet i de celler der er farvet grønne eller gule. Alle 3 kritierier skal opfyldes for at arbejdstiden tæller som hhv. kerneopgavetid eller tid til andre opgaver. Check derfor at der er valgt rigtigt i forhold til om det er en kerneopgave (de grønne felter), om det er en anden opgave (de gule felter) og om der også er skrevet en tekst i de farvede felter. Det samme gør sig gældende ved Normal uge 2-6.</t>
  </si>
  <si>
    <t>Planlægges der opgaver efter kl. 17, check da at der er angivet en tekst i kolonne "H" på den enkelte dag.</t>
  </si>
  <si>
    <t>Fanen arbejdstidsoversigt er fanen hvor den ansattes arbejdstid samles.</t>
  </si>
  <si>
    <r>
      <rPr>
        <b/>
        <sz val="12"/>
        <color theme="4" tint="-0.499984740745262"/>
        <rFont val="Arial"/>
        <family val="2"/>
      </rPr>
      <t>OPGØRELSE:</t>
    </r>
    <r>
      <rPr>
        <b/>
        <sz val="12"/>
        <color theme="1"/>
        <rFont val="Arial"/>
        <family val="2"/>
      </rPr>
      <t xml:space="preserve"> </t>
    </r>
    <r>
      <rPr>
        <sz val="12"/>
        <color theme="1"/>
        <rFont val="Arial"/>
        <family val="2"/>
      </rPr>
      <t>Sker der ændringer i den planlagte arbejdstid vælges med et "X" i de enkelte måneder i kolonne P, Q og R hvad ændringen vedrører.  Efter ændringen/ændringerne er valgt med et "X" udfyldes de nu oplyste gule felter hvilke ændringer der er sket i forhold til den først planlagte tid. Arbejdsdage hvor den ansatte er fraværende på grund af sygdom eller andet lovligt forfald, indgår med den planlagte arbejdstid. Hvis der ikke er planlagt nogen arbejdstid, regnes med 7,4 timer * beskæftigelsesgraden pr. dag. Fanen "opgørelse" viser den ansattes præsterede arbejdstid i forhold til den ansattes beskæftigelsesgrad. DET ER VIGTIGT AT EFTER SKOLEÅRET ER PLANLAGT OG PÅBEGYNDT ÆNDRES DER IKKE I HVILKE DAGE SKOLEÅRET BYDER PÅ. SAMTLIGE ÆNDRINGER SKER FRA KOLONNE P-U.</t>
    </r>
  </si>
  <si>
    <r>
      <rPr>
        <b/>
        <sz val="12"/>
        <color theme="1"/>
        <rFont val="Calibri"/>
        <family val="2"/>
        <scheme val="minor"/>
      </rPr>
      <t xml:space="preserve">I celle G13 </t>
    </r>
    <r>
      <rPr>
        <sz val="12"/>
        <color theme="1"/>
        <rFont val="Calibri"/>
        <family val="2"/>
        <scheme val="minor"/>
      </rPr>
      <t>aflæses antal feriedage i skoleåret. For de fleste skal der her stå 25 dage. Der kan dog godt ske en forskydning af feriedage i forhold til et ferieafholdelsesår og et skoleår. Ferieloven siger at der så vidt muligt skal afholdes 25 feriedage i perioden 1. september - 31. august. Check at den ansatte hvis muligt får planlagt 25 dage i ferieafholdelsesåret. Særligt på daginstitutionsområdet kan der dog ske forskydninger mht. ferie i forhold til ferie ultimo juli og primo august, og hvorvidt de 25 dage tæller i det ene eller andet skoleår. Det er ej heller givet at feriens placering er bestemt inden skoleåret planlægges. Der kan være tvivl om hvorvidt der afholdes ferie i feks. uge 42 eller uge 7/8 mm. Hvis skole ved der skal holdes 25 feriedage, er det dog vigtigt skolen placerer 25 feriedage i planlægningen af skoleåret. Viser det sig at de planlagte feriedage ikke er feriedage, skal skolen registrere dette ved en ændring på den enkelte dag, omvendt vil der være en anden dag der givet vis er planlagt som en arbejdsdag der nu skal ændres til en feriedag. HUSK DOG AT ÆNDRINGER KUN SKER MED "X" I KOLONNE P, Q, R OG ÆNDRINGEN I TIMER I KOLONNE S, T OG U.</t>
    </r>
  </si>
  <si>
    <r>
      <rPr>
        <b/>
        <sz val="12"/>
        <color theme="1"/>
        <rFont val="Calibri (Tekst)"/>
      </rPr>
      <t xml:space="preserve">Check at der i celle H49 </t>
    </r>
    <r>
      <rPr>
        <sz val="12"/>
        <color theme="1"/>
        <rFont val="Calibri (Tekst)"/>
      </rPr>
      <t xml:space="preserve">er valgt rigtigt i forhold til om evt. pulje opgaver skal registreres pr. dag eller om de forventes afviklet jævnt hen over normperioden. </t>
    </r>
  </si>
  <si>
    <r>
      <rPr>
        <b/>
        <sz val="12"/>
        <color theme="1"/>
        <rFont val="Calibri (Tekst)"/>
      </rPr>
      <t>Check at der i celle G15</t>
    </r>
    <r>
      <rPr>
        <sz val="12"/>
        <color theme="1"/>
        <rFont val="Calibri (Tekst)"/>
      </rPr>
      <t xml:space="preserve"> er angivet samme tal som G14. Dette for at fordele puljeopgaverne hvis de forventes afviklet jævnt hen over skoleåret, og for at opgøre opgaverne hvis en delnormperiode skal opgøres.</t>
    </r>
  </si>
  <si>
    <r>
      <rPr>
        <b/>
        <sz val="12"/>
        <color theme="1"/>
        <rFont val="Calibri (Tekst)"/>
      </rPr>
      <t>I celle J25</t>
    </r>
    <r>
      <rPr>
        <sz val="12"/>
        <color theme="1"/>
        <rFont val="Calibri (Tekst)"/>
      </rPr>
      <t xml:space="preserve"> aflæses hvor mange timer der evt. er til puljeopgaver der listes i skemaet under. Er tallet i celle J25 et negativt tal betyder det at der er timer der endnu ikke er planlagt og som evt. kan bruges til puljeopgaver. Er tallet positivt er der planlagt med for mange timer i forhold til beskæftigelsesgraden, hvilket gør at der skal fjernes opgaver eller at beskæftigelsesgraden skal aftales højere. </t>
    </r>
  </si>
  <si>
    <r>
      <rPr>
        <b/>
        <sz val="12"/>
        <color theme="1"/>
        <rFont val="Calibri (Tekst)"/>
      </rPr>
      <t>I celle J48</t>
    </r>
    <r>
      <rPr>
        <sz val="12"/>
        <color theme="1"/>
        <rFont val="Calibri (Tekst)"/>
      </rPr>
      <t xml:space="preserve"> aflæses om timerne medarbejderen er ansat passer til beskæftigelsesgraden. Tallet her skal være så godt som i nul som overhovedet muligt. Er tallet i minus er der timer ledelsen endnu ikke har planlagt. Er tallet i plus er der planlagt med for mange timer. Hvis skolen har brug for at udføre en målsøgning på hvad beskæftigelsesgraden er i forhold til de planlagte opgaver - læs da noten i celle J48. HUSK DOG AT EN ÆNDRING I BESKÆFTIGELSESGRADEN SKAL SKE MED MEDARBEJDERENS OPSIGELSESVARSEL MED MINDRE MEDARBEJDEREN OG SKOLEN INDGÅR EN ANDEN AFTALE.</t>
    </r>
  </si>
  <si>
    <t>Opgørelse af et skoleår eller en del af et skoleår</t>
  </si>
  <si>
    <t>Når et skoleår er gået har den ansatte krav på en opgørelse af arbejdstiden.</t>
  </si>
  <si>
    <t>Opgørelse af en del af et skoleår</t>
  </si>
  <si>
    <t>Gør sådan:</t>
  </si>
  <si>
    <t>Skemaoplysning</t>
  </si>
  <si>
    <t>August - juli</t>
  </si>
  <si>
    <t>Løbende registrering af ændringer</t>
  </si>
  <si>
    <t>De dage og måneder der ikke skal tælles med i opgørelsen af delperioden skal nu ændres til "ikke relevante".</t>
  </si>
  <si>
    <t>Ikke relevante vælges derfor for alle de dage den ansatte ikke er ansat eller skal tælle med i opgørelsen.</t>
  </si>
  <si>
    <t>I kolonne "C" vælges dagene den ansatte ikke er ansat som "ikke relevante", hvorefter dagene bliver sorte og ikke tælles med i opgørelsen. Det er dog vigtigt at ALLE dage ændres til "ikke relevante". Også lørdage, søndage, S/H dage og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</si>
  <si>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</si>
  <si>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Sådan aflæses opgørelsen</t>
  </si>
  <si>
    <t>Når ovennævnte ændringer er sket, kan opgørelsen af skoleåret eller delnormperioden aflæses i fanen "opgørelse".</t>
  </si>
  <si>
    <t>I række 58 aflæses hvorvidt den ansatte har arbejdet flere timer end normperioden indeholdte. Er tallet postivt har den ansatte arbejdet mere end normperioden indeholdte og skal udbetales eller afspadseres.</t>
  </si>
  <si>
    <t>MERTIMER: Timer op til en fuldtidsansættelse honoreres med den ansattes egen timeløn * mertimerne + pension.</t>
  </si>
  <si>
    <t>OVERTIMER: Timer over en fuldtidsnorm honoreres med den ansattes egen timeløn + 50%. Overtidsbetaling er uden pension.</t>
  </si>
  <si>
    <t>Opgørelsen kan aflæses i fanen "opgørelse", og forudsætter at skolen løbende har registreret evt. ændringer i forhold til de planlagte timer. Evt. ændringer registreres i fanerne august - juli. Vælg her med et "X" hvorvidt der er tale om en ændring i kerneopgaver, øvrige opgaver eller 17-06 opgaver. Vælg med et "X" i kolonne S hvis ændringen sker i forhold til den planlagte arbejdstid registreret tid til kerneopgaver oplyst i kolonne K. Vælg "X" i kolonne T hvis ændringen der er sket ændringer i forhold til den planlagte tid til andre opgaver oplyst i kolonne L og vælg "X" i kolonne U hvis ændringen vedr. tid imellem kl. 17-06 i forhold til den planlagte tid i kolonne M. Efter at skolen med et "X" har registreret at der er sket en ændring lyser den eller de celler op i kolonne P, Q og R hvor den faktiske ændring skal registreres. Er der tale om flere timer, registreres ændringen med et positivt tal, er der tale om færre timer registreres ændringen med et negativt tal.</t>
  </si>
  <si>
    <t>Opgørelse af et helt skoleår</t>
  </si>
  <si>
    <t>I fanen "stamoplysning" oplyses der i celle "E14" at der ikke længere er tale om et helt skoleår. Vælg "nej". Denne ændring skal ske, da arbejdstiden for en periode på mindre end et helt skoleår planlægges og opgøres med antal mulige arbejdsdage * 7,4 timer * beskæftigelsesgraden, og ikke ud fra evt. 1924 timers årsnormen.</t>
  </si>
  <si>
    <t>Er der opgaver der er planlagt senere på året i særlig måneder, og opgaven/månederne ikke skal tælle med i opgørelsen af delnormperioden skal timerne fjernes. Check derfor i fanen "normal uger" om der er planlagt opgaver senere på året der ikke skal tælle med i denne opgørelse og slet timerne. Dette checkes og ændres fra række 48-87.</t>
  </si>
  <si>
    <t>Sørg altid for at hvis der sker ændringer i arbejdstiden i forhold til det planlagte, skal ændringerne registreres i månederne august - juli. Se denne beskrivelse under opgørelse af et helt skoleår - denne fanes række 5.</t>
  </si>
  <si>
    <t>Hvis en medrbejder feks: opsiger sit arbejde d. 31. december vælges samtlige dage fra og med d. 1. januar til og med d. 31. juli som "ikke relevant". Det gælder både hverdage, weekenddage, s/h-dage og planlagte feriedage.</t>
  </si>
  <si>
    <t xml:space="preserve">Hvis en medarbejder afslutter sin ansættelse i løbet af skoleåret, eller medarbejderen får ændret beskæftigelsesgrad skal der ske en opgørelse af delnormperioden. HUSK VED ÆNDRING AF BESKÆFTIGELSESGRAD skal der planlægges en ny delnormperiode gældende for perioden med den ændrede beskæftigelsesgrad. </t>
  </si>
  <si>
    <t>Planlægning af en del af et skoleår</t>
  </si>
  <si>
    <t>I fanen "stamoplysning" oplyses der i celle "E14" at der ikke er tale om et helt skoleår. Vælg "nej". Denne ændring skal ske, da arbejdstiden for en periode på mindre end et helt skoleår planlægges og opgøres med antal mulige arbejdsdage * 7,4 timer * beskæftigelsesgraden, og ikke ud fra evt. 1924 timers årsnormen.</t>
  </si>
  <si>
    <t>Skemaoplysninger indeholder kerneopgaver og andre opgaver for delnormperioden samt evt. opgaver der planlægges senere på året. (under normalskema 1).</t>
  </si>
  <si>
    <t>De dage og måneder der ikke skal tælles med i opgørelsen af delperioden skal nu vælges som "ikke relevante".</t>
  </si>
  <si>
    <t>I kolonne "C" vælges dagene den ansatte ikke er ansat som "ikke relevante", hvorefter dagene farves sorte og ikke tælles med i opgørelsen. Det er dog vigtigt at ALLE dage ændres til "ikke relevante". Også lørdage, søndage, S/H dage og feriedage.</t>
  </si>
  <si>
    <t>Hvis en medrbejder feks: skal planlægges for en normperiode fra 1. januar til 31. juli, vælges alle dage fra d. 1. august - 31. december som "ikke relevant". Det gælder både hverdage, weekenddage, s/h-dage og planlagte feriedage.</t>
  </si>
  <si>
    <r>
      <rPr>
        <b/>
        <sz val="12"/>
        <color theme="1"/>
        <rFont val="Calibri"/>
        <family val="2"/>
        <scheme val="minor"/>
      </rPr>
      <t>Oplys i celle G15</t>
    </r>
    <r>
      <rPr>
        <sz val="12"/>
        <color theme="1"/>
        <rFont val="Calibri"/>
        <family val="2"/>
        <scheme val="minor"/>
      </rPr>
      <t xml:space="preserve"> antal dage oplyst i celle G14. </t>
    </r>
  </si>
  <si>
    <t>Følg tilsidst rådene listet i fanen "Gode råd til check".</t>
  </si>
  <si>
    <t>GODT ARBEJDE!</t>
  </si>
  <si>
    <t>GOD ARBEJDSLYST</t>
  </si>
  <si>
    <t>Optælling af særlige feriedage og omsorgsdage</t>
  </si>
  <si>
    <t>under hver måned er der mulighed for at registrere skyldige særlige feriedage (feriefridage, 6. ferieuge) og omsorgsdage. Efter afskaffelse af seniorbonusdage med løn, er seniorbonusdagene ikke længere med.</t>
  </si>
  <si>
    <t>Navn på alle skemaer</t>
  </si>
  <si>
    <t>Opgørelse af arbejdstiden</t>
  </si>
  <si>
    <t>Gode råd til check</t>
  </si>
  <si>
    <t>Efter at skolen har planlagt den ansattes arbejdstid, råder vi skolen til at gå fanen "gode råd til check" igennem. Punkterne der her er beskrevet, er de punkter der oftes begås fejl i.</t>
  </si>
  <si>
    <t>Rigtig god arbejdslyst</t>
  </si>
  <si>
    <t xml:space="preserve">Der er nu mulighed for at planlægge med 6 forskellige "normale uger". </t>
  </si>
  <si>
    <t>Felterne i normaluge 1- 6 skifter farve alt efter om der vælges "kerneopgave" eller "andre opgaver". Kerneopgaver farves grønne og andre opgaver farves gule. Dette kun for at lette overblikket og sikre sig at man har planlagt med de rette opgaver.</t>
  </si>
  <si>
    <t>Rul</t>
  </si>
  <si>
    <t>Felterne i rul 1- 6 skifter farve alt efter om der vælges "kerneopgave" eller "andre opgaver". Kerneopgaver farves grønne og andre opgaver farves gule. Dette kun for at lette overblikket og sikre sig at man har planlagt med de rette opgaver.</t>
  </si>
  <si>
    <t>Medarbejderens navn kan aflæses i alle faner.</t>
  </si>
  <si>
    <t>For at imødekomme spørgsmål til hvordan man opgør et skoleår, en del af et skoleår, planlægger en del af et skoleåre har vi oprettet en ny fane ind. "Opgørelse af normperioden".</t>
  </si>
  <si>
    <t>01.08.2024</t>
  </si>
  <si>
    <t>31.07.2025</t>
  </si>
  <si>
    <t>Børneoasen</t>
  </si>
  <si>
    <t>31.03.2025</t>
  </si>
  <si>
    <t>01.04.2025</t>
  </si>
  <si>
    <t>Tiger</t>
  </si>
  <si>
    <t>Pause</t>
  </si>
  <si>
    <t>Haffelaf</t>
  </si>
  <si>
    <t>Puase</t>
  </si>
  <si>
    <t>Sprog</t>
  </si>
  <si>
    <t>Æsel</t>
  </si>
  <si>
    <t>Grisling</t>
  </si>
  <si>
    <t>Puse</t>
  </si>
  <si>
    <t>P-møde 16:30 - 17:00</t>
  </si>
  <si>
    <t>Forældresamtale uge 49 inkl. forberedelse</t>
  </si>
  <si>
    <t>Forældresamtale uge 23 inkl. forberedelse</t>
  </si>
  <si>
    <t>pause</t>
  </si>
  <si>
    <t>P-møder 16:30 - 19:30</t>
  </si>
  <si>
    <t>D. 12. august</t>
  </si>
  <si>
    <t>P-møde 16:30 - 19:30</t>
  </si>
  <si>
    <t>Pmøde 16:30 - 19:30</t>
  </si>
  <si>
    <t>P-,øde 16:30 - 19:30</t>
  </si>
  <si>
    <t>Forberedelse</t>
  </si>
  <si>
    <t>Vikardækning</t>
  </si>
  <si>
    <t>Normal uge 5 i alt</t>
  </si>
  <si>
    <t>Normal uge 6 i alt</t>
  </si>
  <si>
    <t>Normal uge 5 fordeler sig således:</t>
  </si>
  <si>
    <t>Normal uge 6 fordeler sig således: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</si>
</sst>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23">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24"/>
      <color theme="1"/>
      <name val="Calibri"/>
      <family val="2"/>
      <scheme val="minor"/>
    </font>
    <font>
      <sz val="12"/>
      <color theme="0"/>
      <name val="Calibri"/>
      <family val="2"/>
      <scheme val="minor"/>
    </font>
    <font>
      <sz val="12"/>
      <color rgb="FFFF0000"/>
      <name val="Calibri"/>
      <family val="2"/>
      <scheme val="minor"/>
    </font>
    <font>
      <i/>
      <sz val="12"/>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b/>
      <sz val="10"/>
      <name val="Arial"/>
      <family val="2"/>
    </font>
    <font>
      <b/>
      <sz val="12"/>
      <name val="Arial"/>
      <family val="2"/>
    </font>
    <font>
      <b/>
      <sz val="12"/>
      <name val="Helvetica"/>
      <family val="2"/>
    </font>
    <font>
      <sz val="12"/>
      <color indexed="10"/>
      <name val="Arial"/>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sz val="12"/>
      <color theme="0"/>
      <name val="Arial"/>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b/>
      <sz val="12"/>
      <color theme="0"/>
      <name val="Calibri (Tekst)"/>
    </font>
    <font>
      <sz val="2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36"/>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0"/>
      <color rgb="FF00B050"/>
      <name val="Arial"/>
      <family val="2"/>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12"/>
      <color rgb="FFC00000"/>
      <name val="Calibri"/>
      <family val="2"/>
      <scheme val="minor"/>
    </font>
    <font>
      <sz val="11"/>
      <color theme="1"/>
      <name val="Arial"/>
      <family val="2"/>
    </font>
    <font>
      <b/>
      <sz val="10"/>
      <color rgb="FFC00000"/>
      <name val="Arial"/>
      <family val="2"/>
    </font>
    <font>
      <sz val="10"/>
      <color rgb="FF000000"/>
      <name val="Calibri"/>
      <family val="2"/>
      <scheme val="minor"/>
    </font>
    <font>
      <i/>
      <sz val="11"/>
      <color theme="1"/>
      <name val="Calibri"/>
      <family val="2"/>
      <scheme val="minor"/>
    </font>
    <font>
      <sz val="8"/>
      <color theme="1"/>
      <name val="Calibri"/>
      <family val="2"/>
      <scheme val="minor"/>
    </font>
    <font>
      <b/>
      <sz val="16"/>
      <color theme="0"/>
      <name val="Calibri"/>
      <family val="2"/>
      <scheme val="minor"/>
    </font>
    <font>
      <b/>
      <sz val="26"/>
      <color theme="4" tint="-0.499984740745262"/>
      <name val="Calibri"/>
      <family val="2"/>
      <scheme val="minor"/>
    </font>
    <font>
      <sz val="12"/>
      <color theme="4" tint="-0.499984740745262"/>
      <name val="Arial"/>
      <family val="2"/>
    </font>
    <font>
      <sz val="9"/>
      <color theme="0"/>
      <name val="Arial"/>
      <family val="2"/>
    </font>
    <font>
      <sz val="11"/>
      <color theme="0"/>
      <name val="Arial"/>
      <family val="2"/>
    </font>
    <font>
      <sz val="10"/>
      <color rgb="FF000000"/>
      <name val="Calibri"/>
      <family val="2"/>
    </font>
    <font>
      <b/>
      <sz val="10"/>
      <color rgb="FF000000"/>
      <name val="Calibri"/>
      <family val="2"/>
    </font>
    <font>
      <b/>
      <sz val="12"/>
      <color rgb="FFC00000"/>
      <name val="Calibri"/>
      <family val="2"/>
      <scheme val="minor"/>
    </font>
    <font>
      <sz val="6"/>
      <color theme="1"/>
      <name val="Calibri"/>
      <family val="2"/>
      <scheme val="minor"/>
    </font>
    <font>
      <b/>
      <sz val="18"/>
      <color theme="4" tint="-0.499984740745262"/>
      <name val="Calibri"/>
      <family val="2"/>
      <scheme val="minor"/>
    </font>
    <font>
      <b/>
      <sz val="12"/>
      <color theme="4" tint="-0.499984740745262"/>
      <name val="Calibri"/>
      <family val="2"/>
      <scheme val="minor"/>
    </font>
    <font>
      <b/>
      <sz val="12"/>
      <color theme="1"/>
      <name val="Calibri (Tekst)"/>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24"/>
      <color theme="4" tint="-0.499984740745262"/>
      <name val="Calibri"/>
      <family val="2"/>
      <scheme val="minor"/>
    </font>
    <font>
      <b/>
      <sz val="20"/>
      <color theme="4" tint="-0.499984740745262"/>
      <name val="Calibri"/>
      <family val="2"/>
      <scheme val="minor"/>
    </font>
  </fonts>
  <fills count="4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solid">
        <fgColor indexed="42"/>
        <bgColor indexed="64"/>
      </patternFill>
    </fill>
    <fill>
      <patternFill patternType="gray0625"/>
    </fill>
    <fill>
      <patternFill patternType="lightGray"/>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theme="1"/>
        <bgColor rgb="FF000000"/>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8" tint="0.39997558519241921"/>
        <bgColor indexed="64"/>
      </patternFill>
    </fill>
    <fill>
      <patternFill patternType="gray125">
        <bgColor theme="0" tint="-4.9989318521683403E-2"/>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499984740745262"/>
        <bgColor rgb="FF000000"/>
      </patternFill>
    </fill>
  </fills>
  <borders count="9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top style="thick">
        <color auto="1"/>
      </top>
      <bottom style="medium">
        <color auto="1"/>
      </bottom>
      <diagonal/>
    </border>
    <border>
      <left/>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right style="medium">
        <color auto="1"/>
      </right>
      <top style="thick">
        <color auto="1"/>
      </top>
      <bottom style="medium">
        <color auto="1"/>
      </bottom>
      <diagonal/>
    </border>
    <border>
      <left/>
      <right/>
      <top/>
      <bottom style="hair">
        <color auto="1"/>
      </bottom>
      <diagonal/>
    </border>
    <border>
      <left style="thin">
        <color auto="1"/>
      </left>
      <right style="medium">
        <color auto="1"/>
      </right>
      <top style="medium">
        <color indexed="64"/>
      </top>
      <bottom/>
      <diagonal/>
    </border>
    <border>
      <left style="thin">
        <color auto="1"/>
      </left>
      <right/>
      <top/>
      <bottom style="medium">
        <color auto="1"/>
      </bottom>
      <diagonal/>
    </border>
    <border>
      <left style="medium">
        <color indexed="64"/>
      </left>
      <right/>
      <top style="thick">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indexed="64"/>
      </bottom>
      <diagonal/>
    </border>
    <border>
      <left style="medium">
        <color auto="1"/>
      </left>
      <right style="thin">
        <color auto="1"/>
      </right>
      <top style="thin">
        <color auto="1"/>
      </top>
      <bottom/>
      <diagonal/>
    </border>
  </borders>
  <cellStyleXfs count="53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7" fillId="0" borderId="0"/>
    <xf numFmtId="0" fontId="19" fillId="0" borderId="0"/>
    <xf numFmtId="0" fontId="23" fillId="0" borderId="0"/>
    <xf numFmtId="0" fontId="19" fillId="0" borderId="0" applyNumberFormat="0" applyFill="0" applyBorder="0" applyAlignment="0" applyProtection="0"/>
    <xf numFmtId="0" fontId="31" fillId="0" borderId="0" applyNumberFormat="0" applyFill="0" applyBorder="0" applyAlignment="0" applyProtection="0"/>
    <xf numFmtId="0" fontId="23" fillId="0" borderId="0" applyNumberFormat="0" applyFill="0" applyBorder="0" applyAlignment="0" applyProtection="0"/>
    <xf numFmtId="0" fontId="33" fillId="0" borderId="53" applyNumberFormat="0" applyFill="0" applyBorder="0" applyProtection="0">
      <alignment horizontal="center"/>
    </xf>
    <xf numFmtId="41" fontId="19" fillId="0" borderId="0" applyFont="0" applyFill="0" applyBorder="0" applyAlignment="0" applyProtection="0"/>
    <xf numFmtId="43" fontId="19" fillId="0" borderId="0" applyFont="0" applyFill="0" applyBorder="0" applyAlignment="0" applyProtection="0"/>
    <xf numFmtId="3" fontId="34" fillId="9" borderId="38" applyFill="0" applyBorder="0" applyAlignment="0">
      <alignment horizontal="center"/>
    </xf>
    <xf numFmtId="168" fontId="19" fillId="0" borderId="0" applyFont="0" applyFill="0" applyBorder="0" applyAlignment="0" applyProtection="0"/>
    <xf numFmtId="169" fontId="19" fillId="0" borderId="0" applyFont="0" applyFill="0" applyBorder="0" applyAlignment="0" applyProtection="0"/>
    <xf numFmtId="0" fontId="35" fillId="0" borderId="0" applyNumberFormat="0" applyFill="0" applyBorder="0" applyAlignment="0" applyProtection="0">
      <alignment vertical="top"/>
      <protection locked="0"/>
    </xf>
    <xf numFmtId="3" fontId="36" fillId="0" borderId="0" applyFont="0" applyFill="0" applyBorder="0" applyAlignment="0" applyProtection="0"/>
    <xf numFmtId="170" fontId="36" fillId="0" borderId="0" applyFont="0" applyFill="0" applyBorder="0" applyAlignment="0" applyProtection="0"/>
    <xf numFmtId="4" fontId="36" fillId="0" borderId="0" applyFont="0" applyFill="0" applyBorder="0" applyAlignment="0" applyProtection="0"/>
    <xf numFmtId="171" fontId="36" fillId="0" borderId="0" applyFont="0" applyFill="0" applyBorder="0" applyAlignment="0" applyProtection="0"/>
    <xf numFmtId="172" fontId="36" fillId="0" borderId="0" applyFont="0" applyFill="0" applyBorder="0" applyAlignment="0" applyProtection="0"/>
    <xf numFmtId="9" fontId="36" fillId="0" borderId="0" applyFont="0" applyFill="0" applyBorder="0" applyAlignment="0" applyProtection="0"/>
    <xf numFmtId="173" fontId="36" fillId="0" borderId="0" applyFont="0" applyFill="0" applyBorder="0" applyAlignment="0" applyProtection="0"/>
    <xf numFmtId="10" fontId="36" fillId="0" borderId="0" applyFont="0" applyFill="0" applyBorder="0" applyAlignment="0" applyProtection="0"/>
    <xf numFmtId="174" fontId="36" fillId="0" borderId="0" applyFont="0" applyFill="0" applyBorder="0" applyProtection="0">
      <alignment horizontal="center"/>
    </xf>
    <xf numFmtId="0" fontId="17" fillId="10" borderId="0" applyNumberFormat="0" applyFon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2"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3" fillId="0" borderId="0" applyNumberFormat="0" applyFill="0" applyBorder="0" applyAlignment="0" applyProtection="0"/>
  </cellStyleXfs>
  <cellXfs count="1162">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7" fillId="0" borderId="0" xfId="0" applyFont="1"/>
    <xf numFmtId="0" fontId="8" fillId="0" borderId="0" xfId="0" applyFont="1"/>
    <xf numFmtId="0" fontId="6" fillId="5" borderId="23" xfId="0" applyFont="1" applyFill="1" applyBorder="1"/>
    <xf numFmtId="0" fontId="6" fillId="5" borderId="24" xfId="0" applyFont="1" applyFill="1" applyBorder="1"/>
    <xf numFmtId="0" fontId="6" fillId="5" borderId="25" xfId="0" applyFont="1" applyFill="1" applyBorder="1"/>
    <xf numFmtId="0" fontId="6" fillId="4" borderId="20" xfId="0" applyFont="1" applyFill="1" applyBorder="1"/>
    <xf numFmtId="0" fontId="0" fillId="4" borderId="21" xfId="0" applyFill="1" applyBorder="1"/>
    <xf numFmtId="0" fontId="0" fillId="4" borderId="22" xfId="0" applyFill="1" applyBorder="1"/>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0" fontId="14" fillId="0" borderId="0" xfId="0" applyFont="1"/>
    <xf numFmtId="0" fontId="6" fillId="0" borderId="0" xfId="0" applyFont="1"/>
    <xf numFmtId="0" fontId="24" fillId="0" borderId="0" xfId="374" applyFont="1"/>
    <xf numFmtId="0" fontId="26" fillId="0" borderId="0" xfId="374" applyFont="1"/>
    <xf numFmtId="0" fontId="23" fillId="0" borderId="0" xfId="374"/>
    <xf numFmtId="0" fontId="17" fillId="8" borderId="51" xfId="372" applyFill="1" applyBorder="1" applyAlignment="1">
      <alignment horizontal="center"/>
    </xf>
    <xf numFmtId="0" fontId="17" fillId="0" borderId="2" xfId="372" applyBorder="1" applyAlignment="1">
      <alignment horizontal="center"/>
    </xf>
    <xf numFmtId="0" fontId="17" fillId="0" borderId="10" xfId="372" applyBorder="1" applyAlignment="1">
      <alignment horizontal="center"/>
    </xf>
    <xf numFmtId="0" fontId="17" fillId="0" borderId="10" xfId="372" applyBorder="1" applyProtection="1">
      <protection locked="0"/>
    </xf>
    <xf numFmtId="1" fontId="27" fillId="0" borderId="7" xfId="372" applyNumberFormat="1" applyFont="1" applyBorder="1" applyAlignment="1" applyProtection="1">
      <alignment horizontal="right" vertical="top" wrapText="1"/>
      <protection locked="0"/>
    </xf>
    <xf numFmtId="0" fontId="28" fillId="0" borderId="10" xfId="374" applyFont="1" applyBorder="1"/>
    <xf numFmtId="0" fontId="28" fillId="0" borderId="0" xfId="374" applyFont="1"/>
    <xf numFmtId="0" fontId="29" fillId="0" borderId="10" xfId="372" applyFont="1" applyBorder="1" applyAlignment="1">
      <alignment horizontal="center"/>
    </xf>
    <xf numFmtId="1" fontId="30" fillId="0" borderId="10" xfId="372" applyNumberFormat="1" applyFont="1" applyBorder="1" applyAlignment="1" applyProtection="1">
      <alignment vertical="top"/>
      <protection locked="0"/>
    </xf>
    <xf numFmtId="0" fontId="19" fillId="0" borderId="0" xfId="374" applyFont="1"/>
    <xf numFmtId="0" fontId="20" fillId="0" borderId="0" xfId="374" applyFont="1"/>
    <xf numFmtId="0" fontId="31" fillId="0" borderId="0" xfId="374" applyFont="1"/>
    <xf numFmtId="0" fontId="20" fillId="0" borderId="0" xfId="374" applyFont="1" applyAlignment="1">
      <alignment horizontal="left"/>
    </xf>
    <xf numFmtId="0" fontId="17" fillId="0" borderId="3" xfId="372" applyBorder="1" applyAlignment="1">
      <alignment horizontal="center"/>
    </xf>
    <xf numFmtId="0" fontId="17" fillId="0" borderId="0" xfId="372" applyAlignment="1">
      <alignment horizontal="center"/>
    </xf>
    <xf numFmtId="0" fontId="17" fillId="0" borderId="0" xfId="372" applyProtection="1">
      <protection locked="0"/>
    </xf>
    <xf numFmtId="1" fontId="27" fillId="0" borderId="46" xfId="372" applyNumberFormat="1" applyFont="1" applyBorder="1" applyAlignment="1" applyProtection="1">
      <alignment vertical="top"/>
      <protection locked="0"/>
    </xf>
    <xf numFmtId="0" fontId="19" fillId="0" borderId="0" xfId="505" applyFont="1"/>
    <xf numFmtId="0" fontId="17" fillId="0" borderId="0" xfId="372"/>
    <xf numFmtId="0" fontId="40" fillId="0" borderId="0" xfId="505" applyFont="1"/>
    <xf numFmtId="0" fontId="32" fillId="0" borderId="0" xfId="374" applyFont="1"/>
    <xf numFmtId="1" fontId="30" fillId="0" borderId="0" xfId="372" applyNumberFormat="1" applyFont="1" applyAlignment="1" applyProtection="1">
      <alignment vertical="top"/>
      <protection locked="0"/>
    </xf>
    <xf numFmtId="0" fontId="29" fillId="0" borderId="0" xfId="372" applyFont="1" applyAlignment="1">
      <alignment horizontal="center"/>
    </xf>
    <xf numFmtId="0" fontId="17" fillId="0" borderId="66" xfId="372" applyBorder="1" applyProtection="1">
      <protection locked="0"/>
    </xf>
    <xf numFmtId="0" fontId="15" fillId="0" borderId="0" xfId="0" applyFont="1"/>
    <xf numFmtId="0" fontId="49" fillId="0" borderId="0" xfId="372" applyFont="1"/>
    <xf numFmtId="0" fontId="50" fillId="0" borderId="0" xfId="505" applyFont="1"/>
    <xf numFmtId="0" fontId="51" fillId="12" borderId="0" xfId="505" applyFont="1" applyFill="1"/>
    <xf numFmtId="0" fontId="52" fillId="0" borderId="0" xfId="505" applyFont="1" applyAlignment="1">
      <alignment horizontal="left"/>
    </xf>
    <xf numFmtId="0" fontId="52" fillId="0" borderId="0" xfId="505" applyFont="1"/>
    <xf numFmtId="0" fontId="53" fillId="0" borderId="0" xfId="372" applyFont="1"/>
    <xf numFmtId="0" fontId="17" fillId="0" borderId="69" xfId="372" applyBorder="1" applyProtection="1">
      <protection locked="0"/>
    </xf>
    <xf numFmtId="0" fontId="17" fillId="0" borderId="47" xfId="372" applyBorder="1" applyProtection="1">
      <protection locked="0"/>
    </xf>
    <xf numFmtId="1" fontId="42" fillId="8" borderId="7" xfId="372" applyNumberFormat="1" applyFont="1" applyFill="1" applyBorder="1" applyAlignment="1">
      <alignment horizontal="center"/>
    </xf>
    <xf numFmtId="0" fontId="17" fillId="0" borderId="5" xfId="372" applyBorder="1" applyAlignment="1">
      <alignment horizontal="center"/>
    </xf>
    <xf numFmtId="0" fontId="43" fillId="8" borderId="5" xfId="372" applyFont="1" applyFill="1" applyBorder="1" applyProtection="1">
      <protection locked="0"/>
    </xf>
    <xf numFmtId="1" fontId="41" fillId="8" borderId="6" xfId="372" applyNumberFormat="1" applyFont="1" applyFill="1" applyBorder="1" applyAlignment="1">
      <alignment horizontal="right" vertical="top" wrapText="1"/>
    </xf>
    <xf numFmtId="0" fontId="32" fillId="4" borderId="4" xfId="374" applyFont="1" applyFill="1" applyBorder="1"/>
    <xf numFmtId="0" fontId="32" fillId="4" borderId="5" xfId="374" applyFont="1" applyFill="1" applyBorder="1"/>
    <xf numFmtId="0" fontId="45" fillId="4" borderId="5" xfId="374" applyFont="1" applyFill="1" applyBorder="1" applyAlignment="1">
      <alignment horizontal="right"/>
    </xf>
    <xf numFmtId="0" fontId="32" fillId="4" borderId="6" xfId="374" applyFont="1" applyFill="1" applyBorder="1" applyAlignment="1">
      <alignment horizontal="right"/>
    </xf>
    <xf numFmtId="0" fontId="32" fillId="11" borderId="4" xfId="374" applyFont="1" applyFill="1" applyBorder="1"/>
    <xf numFmtId="0" fontId="32" fillId="11" borderId="5" xfId="374" applyFont="1" applyFill="1" applyBorder="1"/>
    <xf numFmtId="0" fontId="32" fillId="11" borderId="5" xfId="374" applyFont="1" applyFill="1" applyBorder="1" applyAlignment="1">
      <alignment horizontal="right"/>
    </xf>
    <xf numFmtId="0" fontId="32" fillId="12" borderId="4" xfId="374" applyFont="1" applyFill="1" applyBorder="1"/>
    <xf numFmtId="0" fontId="32" fillId="12" borderId="5" xfId="374" applyFont="1" applyFill="1" applyBorder="1"/>
    <xf numFmtId="0" fontId="32" fillId="12" borderId="5" xfId="374" applyFont="1" applyFill="1" applyBorder="1" applyAlignment="1">
      <alignment horizontal="right"/>
    </xf>
    <xf numFmtId="0" fontId="55" fillId="18" borderId="4" xfId="374" applyFont="1" applyFill="1" applyBorder="1"/>
    <xf numFmtId="0" fontId="55" fillId="18" borderId="5" xfId="374" applyFont="1" applyFill="1" applyBorder="1"/>
    <xf numFmtId="0" fontId="55" fillId="18" borderId="5" xfId="372" applyFont="1" applyFill="1" applyBorder="1"/>
    <xf numFmtId="0" fontId="55" fillId="18" borderId="5" xfId="374" applyFont="1" applyFill="1" applyBorder="1" applyAlignment="1">
      <alignment horizontal="right"/>
    </xf>
    <xf numFmtId="0" fontId="55" fillId="18" borderId="6" xfId="374" applyFont="1" applyFill="1" applyBorder="1" applyAlignment="1">
      <alignment horizontal="right"/>
    </xf>
    <xf numFmtId="0" fontId="53" fillId="18" borderId="0" xfId="372" applyFont="1" applyFill="1"/>
    <xf numFmtId="0" fontId="55" fillId="19" borderId="5" xfId="0" applyFont="1" applyFill="1" applyBorder="1"/>
    <xf numFmtId="0" fontId="55" fillId="19" borderId="5" xfId="0" applyFont="1" applyFill="1" applyBorder="1" applyAlignment="1">
      <alignment horizontal="right"/>
    </xf>
    <xf numFmtId="0" fontId="55" fillId="19" borderId="4" xfId="0" applyFont="1" applyFill="1" applyBorder="1"/>
    <xf numFmtId="0" fontId="19" fillId="2" borderId="0" xfId="505" applyFont="1" applyFill="1"/>
    <xf numFmtId="0" fontId="0" fillId="0" borderId="0" xfId="343" applyNumberFormat="1" applyFont="1"/>
    <xf numFmtId="0" fontId="32" fillId="0" borderId="0" xfId="505" applyAlignment="1">
      <alignment horizontal="justify" vertical="justify" wrapText="1"/>
    </xf>
    <xf numFmtId="0" fontId="38" fillId="0" borderId="0" xfId="505" applyFont="1" applyAlignment="1">
      <alignment horizontal="justify" vertical="justify"/>
    </xf>
    <xf numFmtId="0" fontId="32" fillId="13" borderId="0" xfId="505" applyFill="1" applyAlignment="1">
      <alignment horizontal="justify" vertical="justify" wrapText="1"/>
    </xf>
    <xf numFmtId="0" fontId="32" fillId="14" borderId="0" xfId="505" applyFill="1" applyAlignment="1">
      <alignment horizontal="justify" vertical="justify" wrapText="1"/>
    </xf>
    <xf numFmtId="0" fontId="32" fillId="16" borderId="0" xfId="505" applyFill="1" applyAlignment="1">
      <alignment horizontal="justify" vertical="justify" wrapText="1"/>
    </xf>
    <xf numFmtId="0" fontId="32" fillId="3" borderId="0" xfId="505" applyFill="1" applyAlignment="1">
      <alignment horizontal="justify" vertical="justify" wrapText="1"/>
    </xf>
    <xf numFmtId="0" fontId="55" fillId="18" borderId="0" xfId="505" applyFont="1" applyFill="1" applyAlignment="1">
      <alignment horizontal="justify" vertical="justify" wrapText="1"/>
    </xf>
    <xf numFmtId="0" fontId="17" fillId="2" borderId="2" xfId="372" applyFill="1" applyBorder="1" applyAlignment="1">
      <alignment horizontal="center"/>
    </xf>
    <xf numFmtId="0" fontId="17" fillId="2" borderId="10" xfId="372" applyFill="1" applyBorder="1" applyAlignment="1">
      <alignment horizontal="center"/>
    </xf>
    <xf numFmtId="0" fontId="17" fillId="2" borderId="10" xfId="372" applyFill="1" applyBorder="1" applyProtection="1">
      <protection locked="0"/>
    </xf>
    <xf numFmtId="0" fontId="59" fillId="12" borderId="0" xfId="0" applyFont="1" applyFill="1"/>
    <xf numFmtId="0" fontId="60" fillId="12" borderId="0" xfId="0" applyFont="1" applyFill="1"/>
    <xf numFmtId="0" fontId="60" fillId="12" borderId="0" xfId="0" applyFont="1" applyFill="1" applyAlignment="1">
      <alignment wrapText="1"/>
    </xf>
    <xf numFmtId="0" fontId="17" fillId="2" borderId="3" xfId="372" applyFill="1" applyBorder="1" applyAlignment="1">
      <alignment horizontal="center"/>
    </xf>
    <xf numFmtId="0" fontId="17" fillId="2" borderId="0" xfId="372" applyFill="1" applyAlignment="1">
      <alignment horizontal="center"/>
    </xf>
    <xf numFmtId="0" fontId="17" fillId="2" borderId="0" xfId="372" applyFill="1" applyProtection="1">
      <protection locked="0"/>
    </xf>
    <xf numFmtId="1" fontId="27" fillId="2" borderId="46" xfId="372" applyNumberFormat="1" applyFont="1" applyFill="1" applyBorder="1" applyAlignment="1" applyProtection="1">
      <alignment vertical="top"/>
      <protection locked="0"/>
    </xf>
    <xf numFmtId="1" fontId="27" fillId="2" borderId="7" xfId="372" applyNumberFormat="1" applyFont="1" applyFill="1" applyBorder="1" applyAlignment="1" applyProtection="1">
      <alignment vertical="top"/>
      <protection locked="0"/>
    </xf>
    <xf numFmtId="0" fontId="15" fillId="0" borderId="0" xfId="0" applyFont="1" applyAlignment="1">
      <alignment horizontal="center"/>
    </xf>
    <xf numFmtId="2" fontId="17" fillId="0" borderId="0" xfId="372" applyNumberFormat="1"/>
    <xf numFmtId="0" fontId="32" fillId="0" borderId="0" xfId="372" applyFont="1" applyAlignment="1">
      <alignment horizontal="center" wrapText="1"/>
    </xf>
    <xf numFmtId="2" fontId="17" fillId="0" borderId="10" xfId="372" applyNumberFormat="1" applyBorder="1" applyAlignment="1" applyProtection="1">
      <alignment horizontal="left"/>
      <protection locked="0"/>
    </xf>
    <xf numFmtId="2" fontId="17" fillId="2" borderId="0" xfId="372" applyNumberFormat="1" applyFill="1" applyAlignment="1" applyProtection="1">
      <alignment horizontal="left"/>
      <protection locked="0"/>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2" fontId="0" fillId="5" borderId="14" xfId="0" applyNumberFormat="1" applyFill="1" applyBorder="1" applyAlignment="1">
      <alignment horizontal="right"/>
    </xf>
    <xf numFmtId="0" fontId="15" fillId="0" borderId="0" xfId="0" applyFont="1" applyAlignment="1">
      <alignment wrapText="1"/>
    </xf>
    <xf numFmtId="2" fontId="15" fillId="0" borderId="0" xfId="0" applyNumberFormat="1" applyFont="1"/>
    <xf numFmtId="0" fontId="64" fillId="0" borderId="0" xfId="372" applyFont="1"/>
    <xf numFmtId="0" fontId="15" fillId="2" borderId="0" xfId="0" applyFont="1" applyFill="1"/>
    <xf numFmtId="0" fontId="17" fillId="0" borderId="0" xfId="372" applyAlignment="1">
      <alignment horizontal="left"/>
    </xf>
    <xf numFmtId="2" fontId="6" fillId="0" borderId="0" xfId="0" applyNumberFormat="1" applyFont="1"/>
    <xf numFmtId="2" fontId="17" fillId="0" borderId="0" xfId="372" applyNumberFormat="1" applyAlignment="1" applyProtection="1">
      <alignment horizontal="left"/>
      <protection locked="0"/>
    </xf>
    <xf numFmtId="0" fontId="37" fillId="0" borderId="0" xfId="372" applyFont="1" applyAlignment="1">
      <alignment horizontal="left"/>
    </xf>
    <xf numFmtId="0" fontId="17" fillId="0" borderId="75" xfId="372" applyBorder="1" applyAlignment="1">
      <alignment horizontal="centerContinuous"/>
    </xf>
    <xf numFmtId="0" fontId="44" fillId="0" borderId="56" xfId="372" applyFont="1" applyBorder="1" applyAlignment="1">
      <alignment horizontal="centerContinuous"/>
    </xf>
    <xf numFmtId="0" fontId="44" fillId="0" borderId="57" xfId="372" applyFont="1" applyBorder="1" applyAlignment="1">
      <alignment horizontal="centerContinuous"/>
    </xf>
    <xf numFmtId="0" fontId="17" fillId="0" borderId="13" xfId="372" applyBorder="1" applyAlignment="1">
      <alignment horizontal="center"/>
    </xf>
    <xf numFmtId="0" fontId="64" fillId="2" borderId="0" xfId="372" applyFont="1" applyFill="1"/>
    <xf numFmtId="2" fontId="64" fillId="2" borderId="0" xfId="372" applyNumberFormat="1" applyFont="1" applyFill="1" applyAlignment="1" applyProtection="1">
      <alignment horizontal="left"/>
      <protection locked="0"/>
    </xf>
    <xf numFmtId="0" fontId="0" fillId="4" borderId="0" xfId="0"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54" fillId="2" borderId="0" xfId="372" applyFont="1" applyFill="1"/>
    <xf numFmtId="2" fontId="17" fillId="2" borderId="1" xfId="372" applyNumberFormat="1" applyFill="1" applyBorder="1" applyAlignment="1">
      <alignment horizontal="right"/>
    </xf>
    <xf numFmtId="0" fontId="17" fillId="0" borderId="1" xfId="372" applyBorder="1" applyAlignment="1">
      <alignment horizontal="right"/>
    </xf>
    <xf numFmtId="0" fontId="37" fillId="0" borderId="0" xfId="372" applyFont="1"/>
    <xf numFmtId="2" fontId="17" fillId="0" borderId="1" xfId="372" applyNumberFormat="1" applyBorder="1" applyAlignment="1">
      <alignment horizontal="right"/>
    </xf>
    <xf numFmtId="0" fontId="54" fillId="22" borderId="15" xfId="372" applyFont="1" applyFill="1" applyBorder="1"/>
    <xf numFmtId="0" fontId="47" fillId="0" borderId="0" xfId="372" applyFont="1" applyAlignment="1">
      <alignment wrapText="1"/>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166" fontId="0" fillId="5" borderId="16" xfId="0" applyNumberFormat="1" applyFill="1" applyBorder="1" applyAlignment="1">
      <alignment horizontal="center"/>
    </xf>
    <xf numFmtId="2" fontId="61" fillId="27" borderId="1" xfId="0" applyNumberFormat="1" applyFont="1" applyFill="1" applyBorder="1" applyAlignment="1">
      <alignment horizontal="center" wrapText="1"/>
    </xf>
    <xf numFmtId="2" fontId="61" fillId="27" borderId="1" xfId="0" applyNumberFormat="1" applyFont="1" applyFill="1" applyBorder="1" applyAlignment="1">
      <alignment horizontal="center"/>
    </xf>
    <xf numFmtId="2" fontId="61" fillId="27" borderId="14" xfId="0" applyNumberFormat="1" applyFont="1" applyFill="1" applyBorder="1" applyAlignment="1">
      <alignment horizontal="center"/>
    </xf>
    <xf numFmtId="2" fontId="0" fillId="4" borderId="1" xfId="0" applyNumberFormat="1" applyFill="1" applyBorder="1" applyAlignment="1">
      <alignment horizontal="center"/>
    </xf>
    <xf numFmtId="0" fontId="49" fillId="0" borderId="0" xfId="372" applyFont="1" applyAlignment="1">
      <alignment wrapText="1"/>
    </xf>
    <xf numFmtId="0" fontId="17" fillId="0" borderId="0" xfId="372" applyAlignment="1">
      <alignment wrapText="1"/>
    </xf>
    <xf numFmtId="0" fontId="14" fillId="28" borderId="33" xfId="0" applyFont="1" applyFill="1" applyBorder="1"/>
    <xf numFmtId="0" fontId="14" fillId="28"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4" fillId="28" borderId="36" xfId="0" applyFont="1" applyFill="1" applyBorder="1" applyAlignment="1">
      <alignment horizontal="center" wrapText="1"/>
    </xf>
    <xf numFmtId="0" fontId="14" fillId="28" borderId="56" xfId="0" applyFont="1" applyFill="1" applyBorder="1" applyAlignment="1">
      <alignment horizontal="center" wrapText="1"/>
    </xf>
    <xf numFmtId="0" fontId="14" fillId="28" borderId="60"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17" fillId="8" borderId="6" xfId="372" applyFill="1" applyBorder="1" applyAlignment="1" applyProtection="1">
      <alignment horizontal="left"/>
      <protection locked="0"/>
    </xf>
    <xf numFmtId="0" fontId="17" fillId="8"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18" fillId="2" borderId="23" xfId="372" applyFont="1" applyFill="1" applyBorder="1" applyAlignment="1">
      <alignment horizontal="centerContinuous"/>
    </xf>
    <xf numFmtId="0" fontId="48" fillId="2" borderId="24" xfId="372" applyFont="1" applyFill="1" applyBorder="1" applyAlignment="1">
      <alignment horizontal="centerContinuous"/>
    </xf>
    <xf numFmtId="0" fontId="18" fillId="2" borderId="24" xfId="372" applyFont="1" applyFill="1" applyBorder="1" applyAlignment="1">
      <alignment horizontal="centerContinuous"/>
    </xf>
    <xf numFmtId="0" fontId="48" fillId="2" borderId="24" xfId="372" applyFont="1" applyFill="1" applyBorder="1" applyAlignment="1">
      <alignment horizontal="centerContinuous" vertical="top"/>
    </xf>
    <xf numFmtId="0" fontId="48" fillId="2" borderId="25" xfId="372" applyFont="1" applyFill="1" applyBorder="1" applyAlignment="1">
      <alignment horizontal="centerContinuous" vertical="top"/>
    </xf>
    <xf numFmtId="0" fontId="47" fillId="2" borderId="34" xfId="372" applyFont="1" applyFill="1" applyBorder="1" applyAlignment="1">
      <alignment horizontal="centerContinuous"/>
    </xf>
    <xf numFmtId="0" fontId="46" fillId="2" borderId="27" xfId="372" applyFont="1" applyFill="1" applyBorder="1" applyAlignment="1">
      <alignment horizontal="centerContinuous"/>
    </xf>
    <xf numFmtId="167" fontId="47" fillId="2" borderId="27" xfId="372" applyNumberFormat="1" applyFont="1" applyFill="1" applyBorder="1" applyAlignment="1">
      <alignment horizontal="centerContinuous"/>
    </xf>
    <xf numFmtId="167" fontId="46" fillId="2" borderId="19" xfId="372" applyNumberFormat="1" applyFont="1" applyFill="1" applyBorder="1" applyAlignment="1">
      <alignment horizontal="centerContinuous" vertical="top"/>
    </xf>
    <xf numFmtId="1" fontId="47" fillId="2" borderId="34" xfId="372" applyNumberFormat="1" applyFont="1" applyFill="1" applyBorder="1" applyAlignment="1">
      <alignment horizontal="centerContinuous"/>
    </xf>
    <xf numFmtId="0" fontId="54" fillId="22" borderId="42" xfId="372" applyFont="1" applyFill="1" applyBorder="1"/>
    <xf numFmtId="0" fontId="54" fillId="22" borderId="43" xfId="372" applyFont="1" applyFill="1" applyBorder="1"/>
    <xf numFmtId="0" fontId="54" fillId="22" borderId="32" xfId="372" applyFont="1" applyFill="1" applyBorder="1"/>
    <xf numFmtId="2" fontId="53" fillId="28" borderId="1" xfId="372" applyNumberFormat="1" applyFont="1" applyFill="1" applyBorder="1" applyAlignment="1">
      <alignment horizontal="right"/>
    </xf>
    <xf numFmtId="49" fontId="49" fillId="4" borderId="1" xfId="372" applyNumberFormat="1" applyFont="1" applyFill="1" applyBorder="1" applyAlignment="1" applyProtection="1">
      <alignment horizontal="right"/>
      <protection locked="0"/>
    </xf>
    <xf numFmtId="49" fontId="49" fillId="4" borderId="14" xfId="372" applyNumberFormat="1" applyFont="1" applyFill="1" applyBorder="1" applyAlignment="1" applyProtection="1">
      <alignment horizontal="right"/>
      <protection locked="0"/>
    </xf>
    <xf numFmtId="2" fontId="17" fillId="4" borderId="16" xfId="372" applyNumberFormat="1" applyFill="1" applyBorder="1" applyAlignment="1">
      <alignment horizontal="right"/>
    </xf>
    <xf numFmtId="0" fontId="17" fillId="2" borderId="9" xfId="372" applyFill="1" applyBorder="1" applyAlignment="1" applyProtection="1">
      <alignment horizontal="center"/>
      <protection locked="0"/>
    </xf>
    <xf numFmtId="0" fontId="17" fillId="2" borderId="1" xfId="372" applyFill="1" applyBorder="1" applyAlignment="1" applyProtection="1">
      <alignment horizontal="center"/>
      <protection locked="0"/>
    </xf>
    <xf numFmtId="0" fontId="32" fillId="0" borderId="55" xfId="372" applyFont="1" applyBorder="1" applyAlignment="1">
      <alignment horizontal="center" vertical="center" wrapText="1"/>
    </xf>
    <xf numFmtId="0" fontId="32" fillId="0" borderId="1" xfId="372" applyFont="1" applyBorder="1" applyAlignment="1">
      <alignment horizontal="center" vertical="center" wrapText="1"/>
    </xf>
    <xf numFmtId="0" fontId="32" fillId="0" borderId="12" xfId="372" applyFont="1" applyBorder="1" applyAlignment="1">
      <alignment horizontal="center" vertical="center" wrapText="1"/>
    </xf>
    <xf numFmtId="0" fontId="71" fillId="0" borderId="36" xfId="372" applyFont="1" applyBorder="1" applyAlignment="1">
      <alignment horizontal="centerContinuous"/>
    </xf>
    <xf numFmtId="0" fontId="65" fillId="4" borderId="55" xfId="372" applyFont="1" applyFill="1" applyBorder="1" applyAlignment="1">
      <alignment horizontal="center" vertical="center"/>
    </xf>
    <xf numFmtId="0" fontId="70" fillId="23" borderId="4" xfId="0" applyFont="1" applyFill="1" applyBorder="1" applyAlignment="1">
      <alignment horizontal="left"/>
    </xf>
    <xf numFmtId="0" fontId="70" fillId="23" borderId="5" xfId="0" applyFont="1" applyFill="1" applyBorder="1" applyAlignment="1">
      <alignment horizontal="left"/>
    </xf>
    <xf numFmtId="0" fontId="70" fillId="23" borderId="40" xfId="0" applyFont="1" applyFill="1" applyBorder="1" applyAlignment="1">
      <alignment horizontal="left"/>
    </xf>
    <xf numFmtId="0" fontId="62" fillId="0" borderId="0" xfId="372" applyFont="1" applyAlignment="1">
      <alignment horizontal="left"/>
    </xf>
    <xf numFmtId="2" fontId="17" fillId="4" borderId="42" xfId="372" applyNumberFormat="1" applyFill="1" applyBorder="1" applyAlignment="1">
      <alignment horizontal="right"/>
    </xf>
    <xf numFmtId="0" fontId="50" fillId="0" borderId="0" xfId="505" applyFont="1" applyAlignment="1">
      <alignment horizontal="left" wrapText="1"/>
    </xf>
    <xf numFmtId="4" fontId="0" fillId="5" borderId="18" xfId="0" applyNumberFormat="1" applyFill="1" applyBorder="1" applyAlignment="1">
      <alignment horizontal="right"/>
    </xf>
    <xf numFmtId="0" fontId="75" fillId="0" borderId="0" xfId="372" applyFont="1"/>
    <xf numFmtId="2" fontId="76" fillId="2" borderId="0" xfId="0" applyNumberFormat="1" applyFont="1" applyFill="1"/>
    <xf numFmtId="0" fontId="76" fillId="0" borderId="0" xfId="0" applyFont="1" applyAlignment="1">
      <alignment wrapText="1"/>
    </xf>
    <xf numFmtId="4" fontId="0" fillId="5" borderId="14" xfId="0" applyNumberFormat="1" applyFill="1" applyBorder="1" applyAlignment="1">
      <alignment horizontal="right"/>
    </xf>
    <xf numFmtId="0" fontId="68" fillId="26" borderId="23" xfId="0" applyFont="1" applyFill="1" applyBorder="1" applyAlignment="1">
      <alignment vertical="center"/>
    </xf>
    <xf numFmtId="0" fontId="68" fillId="26" borderId="24" xfId="0" applyFont="1" applyFill="1" applyBorder="1" applyAlignment="1">
      <alignment vertical="center"/>
    </xf>
    <xf numFmtId="0" fontId="68" fillId="26" borderId="28" xfId="0" applyFont="1" applyFill="1" applyBorder="1" applyAlignment="1">
      <alignment vertical="center"/>
    </xf>
    <xf numFmtId="166" fontId="14" fillId="2" borderId="0" xfId="0" applyNumberFormat="1" applyFont="1" applyFill="1" applyAlignment="1" applyProtection="1">
      <alignment horizontal="center"/>
      <protection locked="0"/>
    </xf>
    <xf numFmtId="0" fontId="0" fillId="5" borderId="14" xfId="0" applyFill="1" applyBorder="1" applyAlignment="1" applyProtection="1">
      <alignment horizontal="left"/>
      <protection locked="0"/>
    </xf>
    <xf numFmtId="0" fontId="0" fillId="5" borderId="17" xfId="0" applyFill="1" applyBorder="1" applyAlignment="1" applyProtection="1">
      <alignment horizontal="left"/>
      <protection locked="0"/>
    </xf>
    <xf numFmtId="2" fontId="0" fillId="0" borderId="55" xfId="0" applyNumberFormat="1" applyBorder="1"/>
    <xf numFmtId="2" fontId="0" fillId="0" borderId="17" xfId="0" applyNumberFormat="1" applyBorder="1"/>
    <xf numFmtId="2" fontId="49" fillId="4" borderId="1" xfId="372" applyNumberFormat="1" applyFont="1" applyFill="1" applyBorder="1" applyAlignment="1" applyProtection="1">
      <alignment horizontal="right"/>
      <protection locked="0"/>
    </xf>
    <xf numFmtId="0" fontId="14" fillId="28" borderId="63" xfId="0" applyFont="1" applyFill="1" applyBorder="1"/>
    <xf numFmtId="2" fontId="14" fillId="28" borderId="35" xfId="0" applyNumberFormat="1" applyFont="1" applyFill="1" applyBorder="1"/>
    <xf numFmtId="2" fontId="14" fillId="28" borderId="3" xfId="0" applyNumberFormat="1" applyFont="1" applyFill="1" applyBorder="1"/>
    <xf numFmtId="0" fontId="54" fillId="0" borderId="77" xfId="372" applyFont="1" applyBorder="1"/>
    <xf numFmtId="0" fontId="54" fillId="2" borderId="77" xfId="372" applyFont="1" applyFill="1" applyBorder="1"/>
    <xf numFmtId="0" fontId="37" fillId="0" borderId="77" xfId="372" applyFont="1" applyBorder="1" applyAlignment="1">
      <alignment horizontal="left"/>
    </xf>
    <xf numFmtId="2" fontId="64" fillId="0" borderId="0" xfId="372" applyNumberFormat="1" applyFont="1"/>
    <xf numFmtId="0" fontId="50" fillId="0" borderId="0" xfId="505" applyFont="1" applyAlignment="1">
      <alignment horizontal="left"/>
    </xf>
    <xf numFmtId="0" fontId="50" fillId="3" borderId="0" xfId="505" applyFont="1" applyFill="1" applyAlignment="1">
      <alignment horizontal="left"/>
    </xf>
    <xf numFmtId="0" fontId="50" fillId="0" borderId="0" xfId="505" applyFont="1" applyAlignment="1">
      <alignment horizontal="left" vertical="center" wrapText="1"/>
    </xf>
    <xf numFmtId="0" fontId="50" fillId="0" borderId="0" xfId="505" applyFont="1" applyAlignment="1">
      <alignment horizontal="center" vertical="center" wrapText="1"/>
    </xf>
    <xf numFmtId="0" fontId="80" fillId="0" borderId="0" xfId="505" applyFont="1"/>
    <xf numFmtId="0" fontId="80" fillId="0" borderId="0" xfId="505" applyFont="1" applyAlignment="1">
      <alignment horizontal="left" vertical="center" wrapText="1"/>
    </xf>
    <xf numFmtId="0" fontId="59" fillId="12" borderId="0" xfId="0" applyFont="1" applyFill="1" applyAlignment="1">
      <alignment horizontal="left" wrapText="1"/>
    </xf>
    <xf numFmtId="0" fontId="82" fillId="0" borderId="0" xfId="505" applyFont="1" applyAlignment="1">
      <alignment horizontal="center"/>
    </xf>
    <xf numFmtId="0" fontId="83" fillId="0" borderId="0" xfId="505" applyFont="1" applyAlignment="1">
      <alignment horizontal="center"/>
    </xf>
    <xf numFmtId="0" fontId="49" fillId="4" borderId="4" xfId="372" applyFont="1" applyFill="1" applyBorder="1" applyAlignment="1" applyProtection="1">
      <alignment horizontal="right"/>
      <protection locked="0"/>
    </xf>
    <xf numFmtId="0" fontId="14" fillId="28" borderId="1" xfId="0" applyFont="1" applyFill="1" applyBorder="1"/>
    <xf numFmtId="2" fontId="14" fillId="28" borderId="1" xfId="0" applyNumberFormat="1" applyFont="1" applyFill="1" applyBorder="1"/>
    <xf numFmtId="0" fontId="84" fillId="23" borderId="34" xfId="0" applyFont="1" applyFill="1" applyBorder="1" applyAlignment="1">
      <alignment horizontal="center"/>
    </xf>
    <xf numFmtId="0" fontId="14" fillId="23" borderId="27" xfId="0" applyFont="1" applyFill="1" applyBorder="1" applyAlignment="1">
      <alignment horizontal="center" wrapText="1"/>
    </xf>
    <xf numFmtId="2" fontId="14" fillId="28" borderId="4" xfId="0" applyNumberFormat="1" applyFont="1" applyFill="1" applyBorder="1"/>
    <xf numFmtId="0" fontId="14" fillId="23" borderId="33" xfId="0" applyFont="1" applyFill="1" applyBorder="1" applyAlignment="1">
      <alignment horizontal="center" wrapText="1"/>
    </xf>
    <xf numFmtId="0" fontId="14" fillId="23" borderId="0" xfId="0" applyFont="1" applyFill="1" applyAlignment="1">
      <alignment horizontal="center" wrapText="1"/>
    </xf>
    <xf numFmtId="0" fontId="14" fillId="23" borderId="73" xfId="0" applyFont="1" applyFill="1" applyBorder="1" applyAlignment="1">
      <alignment horizontal="center" wrapText="1"/>
    </xf>
    <xf numFmtId="2" fontId="0" fillId="0" borderId="78" xfId="0" applyNumberFormat="1" applyBorder="1"/>
    <xf numFmtId="2" fontId="0" fillId="4" borderId="78" xfId="0" applyNumberFormat="1" applyFill="1" applyBorder="1"/>
    <xf numFmtId="2" fontId="17" fillId="4" borderId="29" xfId="372" applyNumberFormat="1" applyFill="1" applyBorder="1"/>
    <xf numFmtId="2" fontId="17" fillId="4" borderId="43" xfId="372" applyNumberFormat="1" applyFill="1" applyBorder="1"/>
    <xf numFmtId="2" fontId="17" fillId="4" borderId="44" xfId="372" applyNumberFormat="1" applyFill="1" applyBorder="1"/>
    <xf numFmtId="0" fontId="86" fillId="0" borderId="0" xfId="372" applyFont="1" applyAlignment="1">
      <alignment horizontal="left"/>
    </xf>
    <xf numFmtId="2" fontId="86" fillId="0" borderId="0" xfId="372" applyNumberFormat="1" applyFont="1"/>
    <xf numFmtId="2" fontId="17" fillId="2" borderId="1" xfId="372" applyNumberFormat="1" applyFill="1" applyBorder="1"/>
    <xf numFmtId="49" fontId="49" fillId="4" borderId="4" xfId="372" applyNumberFormat="1" applyFont="1" applyFill="1" applyBorder="1" applyAlignment="1" applyProtection="1">
      <alignment horizontal="right"/>
      <protection locked="0"/>
    </xf>
    <xf numFmtId="2" fontId="17" fillId="4" borderId="14" xfId="372" applyNumberFormat="1" applyFill="1" applyBorder="1"/>
    <xf numFmtId="2" fontId="17" fillId="0" borderId="0" xfId="372" applyNumberFormat="1" applyAlignment="1">
      <alignment horizontal="right"/>
    </xf>
    <xf numFmtId="0" fontId="50" fillId="0" borderId="1" xfId="372" applyFont="1" applyBorder="1" applyAlignment="1">
      <alignment horizontal="center" vertical="center" wrapText="1"/>
    </xf>
    <xf numFmtId="0" fontId="50" fillId="0" borderId="40" xfId="372" applyFont="1" applyBorder="1" applyAlignment="1">
      <alignment horizontal="center" vertical="center" wrapText="1"/>
    </xf>
    <xf numFmtId="0" fontId="1" fillId="0" borderId="0" xfId="0" applyFont="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59" xfId="0" applyNumberFormat="1" applyFill="1" applyBorder="1" applyAlignment="1">
      <alignment horizontal="right"/>
    </xf>
    <xf numFmtId="0" fontId="55" fillId="29" borderId="4" xfId="0" applyFont="1" applyFill="1" applyBorder="1"/>
    <xf numFmtId="0" fontId="55" fillId="29" borderId="5" xfId="0" applyFont="1" applyFill="1" applyBorder="1"/>
    <xf numFmtId="0" fontId="55" fillId="29" borderId="5" xfId="0" applyFont="1" applyFill="1" applyBorder="1" applyAlignment="1">
      <alignment horizontal="right"/>
    </xf>
    <xf numFmtId="0" fontId="55" fillId="29" borderId="6" xfId="0" applyFont="1" applyFill="1" applyBorder="1" applyAlignment="1">
      <alignment horizontal="right"/>
    </xf>
    <xf numFmtId="1" fontId="27" fillId="0" borderId="0" xfId="372" applyNumberFormat="1" applyFont="1" applyAlignment="1" applyProtection="1">
      <alignment horizontal="right" vertical="top" wrapText="1"/>
      <protection locked="0"/>
    </xf>
    <xf numFmtId="1" fontId="27" fillId="0" borderId="0" xfId="372" applyNumberFormat="1" applyFont="1" applyAlignment="1" applyProtection="1">
      <alignment vertical="top"/>
      <protection locked="0"/>
    </xf>
    <xf numFmtId="0" fontId="53" fillId="19" borderId="6" xfId="0" applyFont="1" applyFill="1" applyBorder="1" applyAlignment="1">
      <alignment horizontal="right"/>
    </xf>
    <xf numFmtId="0" fontId="32" fillId="20" borderId="4" xfId="374" applyFont="1" applyFill="1" applyBorder="1"/>
    <xf numFmtId="0" fontId="32" fillId="20" borderId="5" xfId="374" applyFont="1" applyFill="1" applyBorder="1"/>
    <xf numFmtId="0" fontId="32" fillId="20" borderId="5" xfId="374" applyFont="1" applyFill="1" applyBorder="1" applyAlignment="1">
      <alignment horizontal="right"/>
    </xf>
    <xf numFmtId="0" fontId="32" fillId="20" borderId="6" xfId="374" applyFont="1" applyFill="1" applyBorder="1" applyAlignment="1">
      <alignment horizontal="right"/>
    </xf>
    <xf numFmtId="0" fontId="55" fillId="30" borderId="0" xfId="505" applyFont="1" applyFill="1" applyAlignment="1">
      <alignment horizontal="justify" vertical="justify" wrapText="1"/>
    </xf>
    <xf numFmtId="0" fontId="19" fillId="0" borderId="0" xfId="505" applyFont="1" applyAlignment="1">
      <alignment wrapText="1"/>
    </xf>
    <xf numFmtId="0" fontId="39" fillId="0" borderId="0" xfId="505" applyFont="1"/>
    <xf numFmtId="2" fontId="87" fillId="2" borderId="0" xfId="0" applyNumberFormat="1" applyFont="1" applyFill="1"/>
    <xf numFmtId="0" fontId="88" fillId="0" borderId="0" xfId="372" applyFont="1" applyAlignment="1">
      <alignment horizontal="left"/>
    </xf>
    <xf numFmtId="0" fontId="89" fillId="0" borderId="0" xfId="372" applyFont="1" applyAlignment="1">
      <alignment horizontal="left"/>
    </xf>
    <xf numFmtId="2" fontId="53" fillId="30" borderId="1" xfId="372" applyNumberFormat="1" applyFont="1" applyFill="1" applyBorder="1"/>
    <xf numFmtId="49" fontId="0" fillId="5" borderId="49" xfId="0" applyNumberFormat="1" applyFill="1" applyBorder="1" applyAlignment="1">
      <alignment horizontal="left"/>
    </xf>
    <xf numFmtId="166" fontId="0" fillId="0" borderId="0" xfId="0" applyNumberFormat="1"/>
    <xf numFmtId="0" fontId="32" fillId="0" borderId="9" xfId="0" applyFont="1" applyBorder="1" applyAlignment="1">
      <alignment horizontal="center" vertical="center" wrapText="1"/>
    </xf>
    <xf numFmtId="14" fontId="84" fillId="23" borderId="33" xfId="0" applyNumberFormat="1" applyFont="1" applyFill="1" applyBorder="1" applyAlignment="1">
      <alignment horizontal="center"/>
    </xf>
    <xf numFmtId="0" fontId="0" fillId="0" borderId="45" xfId="0" applyBorder="1"/>
    <xf numFmtId="0" fontId="91" fillId="2" borderId="0" xfId="372" applyFont="1" applyFill="1"/>
    <xf numFmtId="2" fontId="91" fillId="2" borderId="0" xfId="372" applyNumberFormat="1" applyFont="1" applyFill="1"/>
    <xf numFmtId="0" fontId="92" fillId="0" borderId="0" xfId="372" applyFont="1"/>
    <xf numFmtId="0" fontId="91" fillId="0" borderId="0" xfId="372" applyFont="1" applyAlignment="1">
      <alignment horizontal="center"/>
    </xf>
    <xf numFmtId="0" fontId="91" fillId="0" borderId="0" xfId="372" applyFont="1" applyAlignment="1">
      <alignment horizontal="left"/>
    </xf>
    <xf numFmtId="0" fontId="94" fillId="0" borderId="0" xfId="0" applyFont="1"/>
    <xf numFmtId="0" fontId="94" fillId="0" borderId="0" xfId="0" applyFont="1" applyAlignment="1">
      <alignment horizontal="left"/>
    </xf>
    <xf numFmtId="0" fontId="92" fillId="0" borderId="0" xfId="0" applyFont="1"/>
    <xf numFmtId="0" fontId="96" fillId="0" borderId="0" xfId="538" applyFont="1" applyBorder="1" applyProtection="1"/>
    <xf numFmtId="0" fontId="92" fillId="2" borderId="0" xfId="372" applyFont="1" applyFill="1"/>
    <xf numFmtId="0" fontId="93" fillId="2" borderId="0" xfId="377" applyFont="1" applyFill="1" applyBorder="1" applyProtection="1"/>
    <xf numFmtId="0" fontId="95" fillId="2" borderId="0" xfId="372" applyFont="1" applyFill="1"/>
    <xf numFmtId="0" fontId="96" fillId="2" borderId="0" xfId="538" applyFont="1" applyFill="1" applyBorder="1" applyProtection="1"/>
    <xf numFmtId="0" fontId="96" fillId="2" borderId="0" xfId="372" applyFont="1" applyFill="1" applyAlignment="1">
      <alignment horizontal="right"/>
    </xf>
    <xf numFmtId="0" fontId="94" fillId="2" borderId="0" xfId="0" applyFont="1" applyFill="1"/>
    <xf numFmtId="0" fontId="92" fillId="11" borderId="0" xfId="372" applyFont="1" applyFill="1"/>
    <xf numFmtId="2" fontId="54" fillId="2" borderId="0" xfId="372" applyNumberFormat="1" applyFont="1" applyFill="1" applyAlignment="1">
      <alignment horizontal="center"/>
    </xf>
    <xf numFmtId="2" fontId="17" fillId="0" borderId="0" xfId="0" applyNumberFormat="1" applyFont="1" applyAlignment="1" applyProtection="1">
      <alignment horizontal="left"/>
      <protection locked="0"/>
    </xf>
    <xf numFmtId="0" fontId="49" fillId="0" borderId="1" xfId="372" applyFont="1" applyBorder="1" applyAlignment="1" applyProtection="1">
      <alignment horizontal="center"/>
      <protection locked="0"/>
    </xf>
    <xf numFmtId="1" fontId="58" fillId="0" borderId="10" xfId="374" applyNumberFormat="1" applyFont="1" applyBorder="1"/>
    <xf numFmtId="1" fontId="28" fillId="0" borderId="0" xfId="374" applyNumberFormat="1" applyFont="1"/>
    <xf numFmtId="0" fontId="17" fillId="2" borderId="4" xfId="372" applyFill="1" applyBorder="1" applyAlignment="1">
      <alignment horizontal="center"/>
    </xf>
    <xf numFmtId="0" fontId="17" fillId="2" borderId="5" xfId="372" applyFill="1" applyBorder="1" applyAlignment="1">
      <alignment horizontal="center"/>
    </xf>
    <xf numFmtId="0" fontId="17" fillId="2" borderId="5" xfId="372" applyFill="1" applyBorder="1" applyProtection="1">
      <protection locked="0"/>
    </xf>
    <xf numFmtId="0" fontId="17" fillId="2" borderId="6" xfId="372" applyFill="1" applyBorder="1" applyAlignment="1">
      <alignment horizontal="center"/>
    </xf>
    <xf numFmtId="1" fontId="42" fillId="2" borderId="5" xfId="372" applyNumberFormat="1" applyFont="1" applyFill="1" applyBorder="1" applyAlignment="1">
      <alignment horizontal="center"/>
    </xf>
    <xf numFmtId="0" fontId="17" fillId="4" borderId="4" xfId="372" applyFill="1" applyBorder="1" applyAlignment="1">
      <alignment horizontal="center"/>
    </xf>
    <xf numFmtId="0" fontId="17" fillId="4" borderId="5" xfId="372" applyFill="1" applyBorder="1" applyAlignment="1">
      <alignment horizontal="center"/>
    </xf>
    <xf numFmtId="0" fontId="17" fillId="4" borderId="5" xfId="372" applyFill="1" applyBorder="1" applyProtection="1">
      <protection locked="0"/>
    </xf>
    <xf numFmtId="1" fontId="42" fillId="4" borderId="6" xfId="372" applyNumberFormat="1" applyFont="1" applyFill="1" applyBorder="1" applyAlignment="1">
      <alignment horizontal="center"/>
    </xf>
    <xf numFmtId="1" fontId="42" fillId="2" borderId="6" xfId="372" applyNumberFormat="1" applyFont="1" applyFill="1" applyBorder="1" applyAlignment="1">
      <alignment horizontal="center"/>
    </xf>
    <xf numFmtId="1" fontId="42" fillId="4" borderId="5" xfId="372" applyNumberFormat="1" applyFont="1" applyFill="1" applyBorder="1" applyAlignment="1">
      <alignment horizontal="center"/>
    </xf>
    <xf numFmtId="0" fontId="42" fillId="4" borderId="6" xfId="372" applyFont="1" applyFill="1" applyBorder="1" applyAlignment="1">
      <alignment horizontal="center"/>
    </xf>
    <xf numFmtId="0" fontId="42" fillId="2" borderId="6" xfId="372" applyFont="1" applyFill="1" applyBorder="1" applyAlignment="1">
      <alignment horizontal="center"/>
    </xf>
    <xf numFmtId="1" fontId="27" fillId="2" borderId="46" xfId="372" applyNumberFormat="1" applyFont="1" applyFill="1" applyBorder="1" applyAlignment="1" applyProtection="1">
      <alignment horizontal="right" vertical="top" wrapText="1"/>
      <protection locked="0"/>
    </xf>
    <xf numFmtId="0" fontId="17" fillId="2" borderId="34" xfId="372" applyFill="1" applyBorder="1" applyAlignment="1">
      <alignment horizontal="center"/>
    </xf>
    <xf numFmtId="0" fontId="17" fillId="2" borderId="27" xfId="372" applyFill="1" applyBorder="1" applyAlignment="1">
      <alignment horizontal="center"/>
    </xf>
    <xf numFmtId="0" fontId="17" fillId="2" borderId="27" xfId="372" applyFill="1" applyBorder="1" applyProtection="1">
      <protection locked="0"/>
    </xf>
    <xf numFmtId="1" fontId="42" fillId="2" borderId="19" xfId="372" applyNumberFormat="1" applyFont="1" applyFill="1" applyBorder="1" applyAlignment="1">
      <alignment horizontal="center"/>
    </xf>
    <xf numFmtId="0" fontId="17" fillId="4" borderId="34" xfId="372" applyFill="1" applyBorder="1" applyAlignment="1">
      <alignment horizontal="center"/>
    </xf>
    <xf numFmtId="0" fontId="17" fillId="4" borderId="27" xfId="372" applyFill="1" applyBorder="1" applyAlignment="1">
      <alignment horizontal="center"/>
    </xf>
    <xf numFmtId="1" fontId="42" fillId="4" borderId="19" xfId="372" applyNumberFormat="1" applyFont="1" applyFill="1" applyBorder="1" applyAlignment="1">
      <alignment horizontal="center"/>
    </xf>
    <xf numFmtId="0" fontId="17" fillId="4" borderId="27" xfId="372" applyFill="1" applyBorder="1" applyProtection="1">
      <protection locked="0"/>
    </xf>
    <xf numFmtId="0" fontId="17" fillId="8" borderId="2" xfId="372" applyFill="1" applyBorder="1" applyAlignment="1">
      <alignment horizontal="center"/>
    </xf>
    <xf numFmtId="0" fontId="17" fillId="8" borderId="10" xfId="372" applyFill="1" applyBorder="1" applyAlignment="1">
      <alignment horizontal="center"/>
    </xf>
    <xf numFmtId="0" fontId="17" fillId="8" borderId="50" xfId="372" applyFill="1" applyBorder="1" applyAlignment="1">
      <alignment horizontal="center"/>
    </xf>
    <xf numFmtId="1" fontId="42" fillId="8" borderId="52" xfId="372" applyNumberFormat="1" applyFont="1" applyFill="1" applyBorder="1" applyAlignment="1">
      <alignment horizontal="center"/>
    </xf>
    <xf numFmtId="0" fontId="17" fillId="8" borderId="64" xfId="372" applyFill="1" applyBorder="1" applyAlignment="1">
      <alignment horizontal="center"/>
    </xf>
    <xf numFmtId="0" fontId="17" fillId="8" borderId="66" xfId="372" applyFill="1" applyBorder="1" applyAlignment="1">
      <alignment horizontal="center"/>
    </xf>
    <xf numFmtId="1" fontId="42" fillId="8" borderId="65" xfId="372" applyNumberFormat="1" applyFont="1" applyFill="1" applyBorder="1" applyAlignment="1">
      <alignment horizontal="center"/>
    </xf>
    <xf numFmtId="1" fontId="27" fillId="0" borderId="10" xfId="372" applyNumberFormat="1" applyFont="1" applyBorder="1" applyAlignment="1" applyProtection="1">
      <alignment vertical="top"/>
      <protection locked="0"/>
    </xf>
    <xf numFmtId="1" fontId="17" fillId="0" borderId="6" xfId="372" applyNumberFormat="1" applyBorder="1" applyAlignment="1">
      <alignment horizontal="center"/>
    </xf>
    <xf numFmtId="1" fontId="17" fillId="8" borderId="5" xfId="372" applyNumberFormat="1" applyFill="1" applyBorder="1" applyProtection="1">
      <protection locked="0"/>
    </xf>
    <xf numFmtId="1" fontId="17" fillId="8" borderId="6" xfId="372" applyNumberFormat="1" applyFill="1" applyBorder="1" applyProtection="1">
      <protection locked="0"/>
    </xf>
    <xf numFmtId="0" fontId="17" fillId="0" borderId="0" xfId="372" applyAlignment="1" applyProtection="1">
      <alignment horizontal="left"/>
      <protection locked="0"/>
    </xf>
    <xf numFmtId="0" fontId="25" fillId="0" borderId="4" xfId="373" applyFont="1" applyBorder="1" applyAlignment="1">
      <alignment horizontal="centerContinuous"/>
    </xf>
    <xf numFmtId="0" fontId="26" fillId="0" borderId="5" xfId="373" applyFont="1" applyBorder="1" applyAlignment="1">
      <alignment horizontal="centerContinuous"/>
    </xf>
    <xf numFmtId="167" fontId="21" fillId="0" borderId="5" xfId="373" applyNumberFormat="1" applyFont="1" applyBorder="1" applyAlignment="1">
      <alignment horizontal="centerContinuous"/>
    </xf>
    <xf numFmtId="167" fontId="19" fillId="0" borderId="6" xfId="373" applyNumberFormat="1" applyBorder="1" applyAlignment="1">
      <alignment horizontal="centerContinuous" vertical="top"/>
    </xf>
    <xf numFmtId="0" fontId="25" fillId="0" borderId="5" xfId="373" applyFont="1" applyBorder="1" applyAlignment="1">
      <alignment horizontal="centerContinuous"/>
    </xf>
    <xf numFmtId="1" fontId="25" fillId="0" borderId="4" xfId="373" applyNumberFormat="1" applyFont="1" applyBorder="1" applyAlignment="1">
      <alignment horizontal="centerContinuous"/>
    </xf>
    <xf numFmtId="0" fontId="18" fillId="0" borderId="4" xfId="372" applyFont="1" applyBorder="1" applyAlignment="1">
      <alignment horizontal="centerContinuous"/>
    </xf>
    <xf numFmtId="0" fontId="20" fillId="0" borderId="5" xfId="373" applyFont="1" applyBorder="1" applyAlignment="1">
      <alignment horizontal="centerContinuous"/>
    </xf>
    <xf numFmtId="0" fontId="21" fillId="0" borderId="5" xfId="373" applyFont="1" applyBorder="1" applyAlignment="1">
      <alignment horizontal="centerContinuous"/>
    </xf>
    <xf numFmtId="0" fontId="19" fillId="0" borderId="6" xfId="373" applyBorder="1" applyAlignment="1">
      <alignment horizontal="centerContinuous" vertical="top"/>
    </xf>
    <xf numFmtId="0" fontId="22" fillId="0" borderId="5" xfId="373" applyFont="1" applyBorder="1" applyAlignment="1">
      <alignment horizontal="centerContinuous"/>
    </xf>
    <xf numFmtId="0" fontId="19" fillId="0" borderId="5" xfId="373" applyBorder="1" applyAlignment="1">
      <alignment horizontal="centerContinuous" vertical="top"/>
    </xf>
    <xf numFmtId="2" fontId="49" fillId="0" borderId="1" xfId="372" applyNumberFormat="1" applyFont="1" applyBorder="1" applyAlignment="1" applyProtection="1">
      <alignment horizontal="center"/>
      <protection locked="0"/>
    </xf>
    <xf numFmtId="2" fontId="49" fillId="3" borderId="1" xfId="372" applyNumberFormat="1" applyFont="1" applyFill="1" applyBorder="1" applyAlignment="1" applyProtection="1">
      <alignment horizontal="center"/>
      <protection locked="0"/>
    </xf>
    <xf numFmtId="2" fontId="49" fillId="3" borderId="14" xfId="372" applyNumberFormat="1" applyFont="1" applyFill="1" applyBorder="1" applyAlignment="1" applyProtection="1">
      <alignment horizontal="center"/>
      <protection locked="0"/>
    </xf>
    <xf numFmtId="2" fontId="49" fillId="3" borderId="40" xfId="372" applyNumberFormat="1" applyFont="1" applyFill="1" applyBorder="1" applyAlignment="1" applyProtection="1">
      <alignment horizontal="center"/>
      <protection locked="0"/>
    </xf>
    <xf numFmtId="0" fontId="49" fillId="2" borderId="9" xfId="372" applyFont="1" applyFill="1" applyBorder="1" applyAlignment="1" applyProtection="1">
      <alignment horizontal="left"/>
      <protection locked="0"/>
    </xf>
    <xf numFmtId="2" fontId="0" fillId="21" borderId="0" xfId="0" applyNumberFormat="1" applyFill="1"/>
    <xf numFmtId="0" fontId="0" fillId="31" borderId="0" xfId="0" applyFill="1"/>
    <xf numFmtId="0" fontId="0" fillId="24" borderId="0" xfId="0" applyFill="1"/>
    <xf numFmtId="0" fontId="0" fillId="15" borderId="0" xfId="0" applyFill="1"/>
    <xf numFmtId="0" fontId="0" fillId="25" borderId="0" xfId="0" applyFill="1"/>
    <xf numFmtId="0" fontId="0" fillId="5" borderId="4" xfId="0" applyFill="1" applyBorder="1"/>
    <xf numFmtId="0" fontId="0" fillId="5" borderId="40" xfId="0" applyFill="1" applyBorder="1"/>
    <xf numFmtId="0" fontId="32" fillId="11" borderId="0" xfId="505" applyFill="1" applyAlignment="1">
      <alignment horizontal="justify" vertical="justify" wrapText="1"/>
    </xf>
    <xf numFmtId="0" fontId="37" fillId="5" borderId="55" xfId="372" applyFont="1" applyFill="1" applyBorder="1"/>
    <xf numFmtId="0" fontId="37" fillId="5" borderId="48" xfId="372" applyFont="1" applyFill="1" applyBorder="1"/>
    <xf numFmtId="0" fontId="17" fillId="4" borderId="29" xfId="372" applyFill="1" applyBorder="1"/>
    <xf numFmtId="0" fontId="17" fillId="4" borderId="43" xfId="372" applyFill="1" applyBorder="1"/>
    <xf numFmtId="2" fontId="49" fillId="3" borderId="14" xfId="372" applyNumberFormat="1" applyFont="1" applyFill="1" applyBorder="1" applyProtection="1">
      <protection locked="0"/>
    </xf>
    <xf numFmtId="2" fontId="49" fillId="0" borderId="14" xfId="372" applyNumberFormat="1" applyFont="1" applyBorder="1" applyProtection="1">
      <protection locked="0"/>
    </xf>
    <xf numFmtId="0" fontId="49" fillId="0" borderId="9" xfId="372" applyFont="1" applyBorder="1" applyAlignment="1" applyProtection="1">
      <alignment horizontal="center"/>
      <protection locked="0"/>
    </xf>
    <xf numFmtId="0" fontId="46" fillId="4" borderId="48" xfId="372" applyFont="1" applyFill="1" applyBorder="1" applyAlignment="1">
      <alignment vertical="center" wrapText="1"/>
    </xf>
    <xf numFmtId="2" fontId="49" fillId="4" borderId="17" xfId="372" applyNumberFormat="1" applyFont="1" applyFill="1" applyBorder="1" applyAlignment="1">
      <alignment vertical="center"/>
    </xf>
    <xf numFmtId="0" fontId="17" fillId="4" borderId="13" xfId="372" applyFill="1" applyBorder="1" applyAlignment="1">
      <alignment horizontal="center" vertical="center" wrapText="1"/>
    </xf>
    <xf numFmtId="0" fontId="17" fillId="4" borderId="4" xfId="372" applyFill="1" applyBorder="1" applyAlignment="1">
      <alignment horizontal="center"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37" fillId="5" borderId="31" xfId="372" applyFont="1" applyFill="1" applyBorder="1"/>
    <xf numFmtId="0" fontId="17" fillId="5" borderId="27" xfId="372" applyFill="1" applyBorder="1" applyAlignment="1">
      <alignment wrapText="1"/>
    </xf>
    <xf numFmtId="0" fontId="17" fillId="5" borderId="27" xfId="372" applyFill="1" applyBorder="1" applyAlignment="1">
      <alignment horizontal="left" wrapText="1"/>
    </xf>
    <xf numFmtId="0" fontId="17" fillId="5" borderId="0" xfId="372" applyFill="1" applyAlignment="1">
      <alignment horizontal="left" wrapText="1"/>
    </xf>
    <xf numFmtId="0" fontId="49" fillId="5" borderId="0" xfId="372" applyFont="1" applyFill="1" applyAlignment="1">
      <alignment horizontal="left" wrapText="1"/>
    </xf>
    <xf numFmtId="0" fontId="49" fillId="5" borderId="73" xfId="372" applyFont="1" applyFill="1" applyBorder="1" applyAlignment="1">
      <alignment horizontal="left" wrapText="1"/>
    </xf>
    <xf numFmtId="0" fontId="99" fillId="0" borderId="0" xfId="0" applyFont="1"/>
    <xf numFmtId="2" fontId="49" fillId="4" borderId="16" xfId="372" applyNumberFormat="1" applyFont="1" applyFill="1" applyBorder="1" applyAlignment="1">
      <alignment horizontal="center" vertical="center"/>
    </xf>
    <xf numFmtId="0" fontId="32" fillId="4" borderId="13" xfId="372" applyFont="1" applyFill="1" applyBorder="1" applyAlignment="1">
      <alignment vertical="center"/>
    </xf>
    <xf numFmtId="0" fontId="32" fillId="4" borderId="5" xfId="372" applyFont="1" applyFill="1" applyBorder="1" applyAlignment="1">
      <alignment vertical="center"/>
    </xf>
    <xf numFmtId="0" fontId="65" fillId="4" borderId="58" xfId="372" applyFont="1" applyFill="1" applyBorder="1" applyAlignment="1">
      <alignment horizontal="center"/>
    </xf>
    <xf numFmtId="0" fontId="65" fillId="4" borderId="27" xfId="372" applyFont="1" applyFill="1" applyBorder="1" applyAlignment="1">
      <alignment horizontal="center"/>
    </xf>
    <xf numFmtId="2" fontId="49" fillId="2" borderId="1" xfId="372" applyNumberFormat="1" applyFont="1" applyFill="1" applyBorder="1" applyAlignment="1">
      <alignment horizontal="center"/>
    </xf>
    <xf numFmtId="2" fontId="49" fillId="2" borderId="14" xfId="372" applyNumberFormat="1" applyFont="1" applyFill="1" applyBorder="1" applyAlignment="1">
      <alignment horizontal="center"/>
    </xf>
    <xf numFmtId="2" fontId="49" fillId="4" borderId="17" xfId="372" applyNumberFormat="1" applyFont="1" applyFill="1" applyBorder="1" applyAlignment="1">
      <alignment horizontal="center" vertical="center"/>
    </xf>
    <xf numFmtId="0" fontId="84" fillId="23" borderId="36" xfId="0" applyFont="1" applyFill="1" applyBorder="1"/>
    <xf numFmtId="0" fontId="84" fillId="23" borderId="56" xfId="0" applyFont="1" applyFill="1" applyBorder="1"/>
    <xf numFmtId="0" fontId="84" fillId="23" borderId="60" xfId="0" applyFont="1" applyFill="1" applyBorder="1"/>
    <xf numFmtId="14" fontId="84" fillId="23" borderId="41" xfId="0" applyNumberFormat="1" applyFont="1" applyFill="1" applyBorder="1"/>
    <xf numFmtId="14" fontId="84" fillId="23" borderId="45" xfId="0" applyNumberFormat="1" applyFont="1" applyFill="1" applyBorder="1"/>
    <xf numFmtId="14" fontId="84" fillId="23" borderId="71" xfId="0" applyNumberFormat="1" applyFont="1" applyFill="1" applyBorder="1"/>
    <xf numFmtId="0" fontId="0" fillId="5" borderId="40" xfId="0" applyFill="1" applyBorder="1" applyAlignment="1" applyProtection="1">
      <alignment horizontal="left"/>
      <protection locked="0"/>
    </xf>
    <xf numFmtId="0" fontId="0" fillId="4" borderId="40" xfId="0" applyFill="1" applyBorder="1" applyAlignment="1" applyProtection="1">
      <alignment horizontal="left"/>
      <protection locked="0"/>
    </xf>
    <xf numFmtId="0" fontId="0" fillId="5" borderId="44" xfId="0" applyFill="1" applyBorder="1" applyAlignment="1" applyProtection="1">
      <alignment horizontal="left"/>
      <protection locked="0"/>
    </xf>
    <xf numFmtId="1" fontId="17" fillId="0" borderId="1" xfId="372" applyNumberFormat="1" applyBorder="1" applyAlignment="1">
      <alignment horizontal="right"/>
    </xf>
    <xf numFmtId="4" fontId="6" fillId="4" borderId="14" xfId="0" applyNumberFormat="1" applyFont="1" applyFill="1" applyBorder="1" applyAlignment="1">
      <alignment horizontal="right"/>
    </xf>
    <xf numFmtId="4" fontId="6" fillId="4" borderId="22" xfId="0" applyNumberFormat="1" applyFont="1" applyFill="1" applyBorder="1" applyAlignment="1">
      <alignment horizontal="right"/>
    </xf>
    <xf numFmtId="2" fontId="49" fillId="0" borderId="0" xfId="372" applyNumberFormat="1" applyFont="1" applyProtection="1">
      <protection locked="0"/>
    </xf>
    <xf numFmtId="0" fontId="17" fillId="2" borderId="6" xfId="372" applyFill="1" applyBorder="1" applyAlignment="1" applyProtection="1">
      <alignment horizontal="center"/>
      <protection locked="0"/>
    </xf>
    <xf numFmtId="0" fontId="49" fillId="4" borderId="14" xfId="372" applyFont="1" applyFill="1" applyBorder="1" applyAlignment="1" applyProtection="1">
      <alignment horizontal="right"/>
      <protection locked="0"/>
    </xf>
    <xf numFmtId="0" fontId="32" fillId="0" borderId="58" xfId="372" applyFont="1" applyBorder="1" applyAlignment="1">
      <alignment horizontal="center" vertical="center" wrapText="1"/>
    </xf>
    <xf numFmtId="0" fontId="32" fillId="0" borderId="70" xfId="372" applyFont="1" applyBorder="1" applyAlignment="1">
      <alignment horizontal="center" vertical="center" wrapText="1"/>
    </xf>
    <xf numFmtId="2" fontId="17" fillId="4" borderId="29" xfId="372" applyNumberFormat="1" applyFill="1" applyBorder="1" applyAlignment="1">
      <alignment horizontal="right"/>
    </xf>
    <xf numFmtId="2" fontId="17" fillId="4" borderId="44" xfId="372" applyNumberFormat="1" applyFill="1" applyBorder="1" applyAlignment="1">
      <alignment horizontal="right"/>
    </xf>
    <xf numFmtId="0" fontId="49" fillId="12" borderId="13" xfId="372" applyFont="1" applyFill="1" applyBorder="1"/>
    <xf numFmtId="0" fontId="49" fillId="12" borderId="5" xfId="372" applyFont="1" applyFill="1" applyBorder="1"/>
    <xf numFmtId="0" fontId="49" fillId="12" borderId="6" xfId="372" applyFont="1" applyFill="1" applyBorder="1"/>
    <xf numFmtId="0" fontId="65" fillId="2" borderId="56" xfId="372" applyFont="1" applyFill="1" applyBorder="1" applyAlignment="1">
      <alignment horizontal="center"/>
    </xf>
    <xf numFmtId="49" fontId="0" fillId="7" borderId="1" xfId="0" applyNumberFormat="1" applyFill="1" applyBorder="1" applyAlignment="1">
      <alignment horizontal="center" wrapText="1"/>
    </xf>
    <xf numFmtId="0" fontId="8" fillId="4" borderId="14" xfId="0" applyFont="1" applyFill="1" applyBorder="1" applyAlignment="1">
      <alignment horizontal="right"/>
    </xf>
    <xf numFmtId="0" fontId="104" fillId="0" borderId="0" xfId="0" applyFont="1" applyAlignment="1">
      <alignment wrapText="1"/>
    </xf>
    <xf numFmtId="0" fontId="73" fillId="0" borderId="0" xfId="0" applyFont="1" applyAlignment="1">
      <alignment horizontal="center" vertical="center"/>
    </xf>
    <xf numFmtId="49" fontId="0" fillId="7" borderId="14" xfId="0" applyNumberFormat="1" applyFill="1" applyBorder="1" applyAlignment="1">
      <alignment horizontal="right"/>
    </xf>
    <xf numFmtId="2" fontId="61" fillId="27" borderId="4" xfId="0" applyNumberFormat="1" applyFont="1" applyFill="1" applyBorder="1" applyAlignment="1">
      <alignment horizontal="center"/>
    </xf>
    <xf numFmtId="0" fontId="63" fillId="5" borderId="14" xfId="0" applyFont="1" applyFill="1" applyBorder="1" applyAlignment="1">
      <alignment vertical="center"/>
    </xf>
    <xf numFmtId="0" fontId="56" fillId="4" borderId="48" xfId="0" applyFont="1" applyFill="1" applyBorder="1" applyAlignment="1">
      <alignment vertical="center"/>
    </xf>
    <xf numFmtId="0" fontId="63" fillId="5" borderId="17" xfId="0" applyFont="1" applyFill="1" applyBorder="1" applyAlignment="1">
      <alignment vertical="center"/>
    </xf>
    <xf numFmtId="4" fontId="6" fillId="4" borderId="17" xfId="0" applyNumberFormat="1" applyFont="1" applyFill="1" applyBorder="1" applyAlignment="1">
      <alignment horizontal="right"/>
    </xf>
    <xf numFmtId="49" fontId="0" fillId="5" borderId="12" xfId="0" applyNumberFormat="1" applyFill="1" applyBorder="1" applyAlignment="1" applyProtection="1">
      <alignment horizontal="center"/>
      <protection locked="0"/>
    </xf>
    <xf numFmtId="4" fontId="0" fillId="5" borderId="18" xfId="0" applyNumberFormat="1" applyFill="1" applyBorder="1" applyAlignment="1" applyProtection="1">
      <alignment horizontal="right"/>
      <protection locked="0"/>
    </xf>
    <xf numFmtId="0" fontId="73" fillId="0" borderId="0" xfId="0" applyFont="1" applyAlignment="1">
      <alignment vertical="center"/>
    </xf>
    <xf numFmtId="0" fontId="107" fillId="0" borderId="0" xfId="505" applyFont="1" applyAlignment="1">
      <alignment horizontal="left" wrapText="1"/>
    </xf>
    <xf numFmtId="0" fontId="50" fillId="0" borderId="0" xfId="505" applyFont="1" applyAlignment="1">
      <alignment vertical="center" wrapText="1"/>
    </xf>
    <xf numFmtId="0" fontId="49" fillId="34" borderId="0" xfId="372" applyFont="1" applyFill="1"/>
    <xf numFmtId="0" fontId="92" fillId="24" borderId="0" xfId="372" applyFont="1" applyFill="1"/>
    <xf numFmtId="0" fontId="53" fillId="25" borderId="0" xfId="372" applyFont="1" applyFill="1"/>
    <xf numFmtId="0" fontId="53" fillId="15" borderId="0" xfId="372" applyFont="1" applyFill="1"/>
    <xf numFmtId="0" fontId="92" fillId="14" borderId="0" xfId="372" applyFont="1" applyFill="1"/>
    <xf numFmtId="0" fontId="95" fillId="13" borderId="0" xfId="372" applyFont="1" applyFill="1"/>
    <xf numFmtId="0" fontId="92" fillId="13" borderId="0" xfId="372" applyFont="1" applyFill="1"/>
    <xf numFmtId="0" fontId="95" fillId="37" borderId="0" xfId="372" applyFont="1" applyFill="1"/>
    <xf numFmtId="0" fontId="92" fillId="37" borderId="0" xfId="372" applyFont="1" applyFill="1"/>
    <xf numFmtId="0" fontId="95" fillId="36" borderId="0" xfId="372" applyFont="1" applyFill="1"/>
    <xf numFmtId="0" fontId="92" fillId="36" borderId="0" xfId="372" applyFont="1" applyFill="1"/>
    <xf numFmtId="0" fontId="95" fillId="38" borderId="0" xfId="372" applyFont="1" applyFill="1"/>
    <xf numFmtId="0" fontId="92" fillId="38" borderId="0" xfId="372" applyFont="1" applyFill="1"/>
    <xf numFmtId="0" fontId="95" fillId="35" borderId="0" xfId="372" applyFont="1" applyFill="1"/>
    <xf numFmtId="0" fontId="92" fillId="35" borderId="0" xfId="372" applyFont="1" applyFill="1"/>
    <xf numFmtId="0" fontId="108" fillId="39" borderId="0" xfId="372" applyFont="1" applyFill="1"/>
    <xf numFmtId="0" fontId="53" fillId="39" borderId="0" xfId="372" applyFont="1" applyFill="1"/>
    <xf numFmtId="0" fontId="108" fillId="40" borderId="0" xfId="372" applyFont="1" applyFill="1"/>
    <xf numFmtId="0" fontId="53" fillId="40" borderId="0" xfId="372" applyFont="1" applyFill="1"/>
    <xf numFmtId="0" fontId="92" fillId="17" borderId="0" xfId="372" applyFont="1" applyFill="1"/>
    <xf numFmtId="0" fontId="92" fillId="41" borderId="0" xfId="372" applyFont="1" applyFill="1"/>
    <xf numFmtId="0" fontId="92" fillId="3" borderId="0" xfId="372" applyFont="1" applyFill="1"/>
    <xf numFmtId="0" fontId="92" fillId="32" borderId="0" xfId="372" applyFont="1" applyFill="1"/>
    <xf numFmtId="0" fontId="92" fillId="20" borderId="0" xfId="372" applyFont="1" applyFill="1"/>
    <xf numFmtId="0" fontId="53" fillId="30" borderId="0" xfId="372" applyFont="1" applyFill="1"/>
    <xf numFmtId="0" fontId="92" fillId="7" borderId="0" xfId="372" applyFont="1" applyFill="1"/>
    <xf numFmtId="0" fontId="92" fillId="11" borderId="0" xfId="0" applyFont="1" applyFill="1"/>
    <xf numFmtId="0" fontId="17" fillId="8" borderId="4" xfId="372" applyFill="1" applyBorder="1" applyAlignment="1">
      <alignment horizontal="center"/>
    </xf>
    <xf numFmtId="0" fontId="17" fillId="8" borderId="5" xfId="372" applyFill="1" applyBorder="1" applyAlignment="1">
      <alignment horizontal="center"/>
    </xf>
    <xf numFmtId="0" fontId="17" fillId="8" borderId="3" xfId="372" applyFill="1" applyBorder="1" applyAlignment="1">
      <alignment horizontal="center"/>
    </xf>
    <xf numFmtId="0" fontId="53" fillId="0" borderId="3" xfId="372" applyFont="1" applyBorder="1" applyAlignment="1">
      <alignment horizontal="center"/>
    </xf>
    <xf numFmtId="0" fontId="53" fillId="0" borderId="0" xfId="372" applyFont="1" applyAlignment="1">
      <alignment horizontal="center"/>
    </xf>
    <xf numFmtId="0" fontId="53" fillId="0" borderId="46" xfId="372" applyFont="1" applyBorder="1" applyAlignment="1">
      <alignment horizontal="center"/>
    </xf>
    <xf numFmtId="0" fontId="17" fillId="8" borderId="0" xfId="372" applyFill="1" applyAlignment="1">
      <alignment horizontal="center"/>
    </xf>
    <xf numFmtId="0" fontId="17" fillId="8" borderId="34" xfId="372" applyFill="1" applyBorder="1" applyAlignment="1">
      <alignment horizontal="center"/>
    </xf>
    <xf numFmtId="0" fontId="17" fillId="8" borderId="27" xfId="372" applyFill="1" applyBorder="1" applyAlignment="1">
      <alignment horizontal="center"/>
    </xf>
    <xf numFmtId="2" fontId="17" fillId="8" borderId="5" xfId="372" applyNumberFormat="1" applyFill="1" applyBorder="1" applyAlignment="1">
      <alignment horizontal="center"/>
    </xf>
    <xf numFmtId="2" fontId="17" fillId="8" borderId="5" xfId="372" applyNumberFormat="1" applyFill="1" applyBorder="1" applyAlignment="1">
      <alignment horizontal="left"/>
    </xf>
    <xf numFmtId="1" fontId="17" fillId="8" borderId="4" xfId="372" applyNumberFormat="1" applyFill="1" applyBorder="1" applyAlignment="1">
      <alignment horizontal="center"/>
    </xf>
    <xf numFmtId="0" fontId="17" fillId="8" borderId="10" xfId="372" applyFill="1" applyBorder="1" applyAlignment="1">
      <alignment horizontal="left"/>
    </xf>
    <xf numFmtId="0" fontId="17" fillId="8" borderId="5" xfId="372" applyFill="1" applyBorder="1" applyAlignment="1">
      <alignment horizontal="left"/>
    </xf>
    <xf numFmtId="0" fontId="42" fillId="8" borderId="10" xfId="372" applyFont="1" applyFill="1" applyBorder="1" applyAlignment="1">
      <alignment horizontal="center"/>
    </xf>
    <xf numFmtId="0" fontId="42" fillId="8" borderId="5" xfId="372" applyFont="1" applyFill="1" applyBorder="1" applyAlignment="1">
      <alignment horizontal="center"/>
    </xf>
    <xf numFmtId="0" fontId="42" fillId="8" borderId="6" xfId="372" applyFont="1" applyFill="1" applyBorder="1" applyAlignment="1">
      <alignment horizontal="center"/>
    </xf>
    <xf numFmtId="1" fontId="42" fillId="8" borderId="6" xfId="372" applyNumberFormat="1" applyFont="1" applyFill="1" applyBorder="1" applyAlignment="1">
      <alignment horizontal="left"/>
    </xf>
    <xf numFmtId="0" fontId="42" fillId="8" borderId="7" xfId="372" applyFont="1" applyFill="1" applyBorder="1" applyAlignment="1">
      <alignment horizontal="center"/>
    </xf>
    <xf numFmtId="0" fontId="17" fillId="0" borderId="85" xfId="372" applyBorder="1" applyProtection="1">
      <protection locked="0"/>
    </xf>
    <xf numFmtId="1" fontId="42" fillId="8" borderId="46" xfId="372" applyNumberFormat="1" applyFont="1" applyFill="1" applyBorder="1" applyAlignment="1">
      <alignment horizontal="center"/>
    </xf>
    <xf numFmtId="0" fontId="17" fillId="8" borderId="0" xfId="372" applyFill="1" applyAlignment="1">
      <alignment horizontal="left"/>
    </xf>
    <xf numFmtId="0" fontId="42" fillId="8" borderId="0" xfId="372" applyFont="1" applyFill="1" applyAlignment="1">
      <alignment horizontal="center"/>
    </xf>
    <xf numFmtId="0" fontId="17" fillId="8" borderId="27" xfId="372" applyFill="1" applyBorder="1" applyAlignment="1">
      <alignment horizontal="left"/>
    </xf>
    <xf numFmtId="0" fontId="42" fillId="8" borderId="19" xfId="372" applyFont="1" applyFill="1" applyBorder="1" applyAlignment="1">
      <alignment horizontal="center"/>
    </xf>
    <xf numFmtId="1" fontId="17" fillId="8" borderId="34" xfId="372" applyNumberFormat="1" applyFill="1" applyBorder="1" applyAlignment="1">
      <alignment horizontal="center"/>
    </xf>
    <xf numFmtId="2" fontId="17" fillId="8" borderId="27" xfId="372" applyNumberFormat="1" applyFill="1" applyBorder="1" applyAlignment="1">
      <alignment horizontal="center"/>
    </xf>
    <xf numFmtId="2" fontId="17" fillId="8" borderId="27" xfId="372" applyNumberFormat="1" applyFill="1" applyBorder="1" applyAlignment="1">
      <alignment horizontal="left"/>
    </xf>
    <xf numFmtId="1" fontId="42" fillId="8" borderId="19" xfId="372" applyNumberFormat="1" applyFont="1" applyFill="1" applyBorder="1" applyAlignment="1">
      <alignment horizontal="left"/>
    </xf>
    <xf numFmtId="0" fontId="42" fillId="8" borderId="46" xfId="372" applyFont="1" applyFill="1" applyBorder="1" applyAlignment="1">
      <alignment horizontal="center"/>
    </xf>
    <xf numFmtId="0" fontId="18" fillId="0" borderId="20" xfId="372" applyFont="1" applyBorder="1" applyAlignment="1">
      <alignment horizontal="centerContinuous"/>
    </xf>
    <xf numFmtId="0" fontId="48" fillId="0" borderId="21" xfId="372" applyFont="1" applyBorder="1" applyAlignment="1">
      <alignment horizontal="centerContinuous"/>
    </xf>
    <xf numFmtId="0" fontId="18" fillId="0" borderId="21" xfId="372" applyFont="1" applyBorder="1" applyAlignment="1">
      <alignment horizontal="centerContinuous"/>
    </xf>
    <xf numFmtId="0" fontId="48" fillId="0" borderId="21" xfId="372" applyFont="1" applyBorder="1" applyAlignment="1">
      <alignment horizontal="centerContinuous" vertical="top"/>
    </xf>
    <xf numFmtId="0" fontId="48" fillId="0" borderId="22" xfId="372" applyFont="1" applyBorder="1" applyAlignment="1">
      <alignment horizontal="centerContinuous" vertical="top"/>
    </xf>
    <xf numFmtId="0" fontId="47" fillId="0" borderId="20" xfId="372" applyFont="1" applyBorder="1" applyAlignment="1">
      <alignment horizontal="centerContinuous"/>
    </xf>
    <xf numFmtId="0" fontId="46" fillId="0" borderId="21" xfId="372" applyFont="1" applyBorder="1" applyAlignment="1">
      <alignment horizontal="centerContinuous"/>
    </xf>
    <xf numFmtId="167" fontId="47" fillId="0" borderId="21" xfId="372" applyNumberFormat="1" applyFont="1" applyBorder="1" applyAlignment="1">
      <alignment horizontal="centerContinuous"/>
    </xf>
    <xf numFmtId="167" fontId="46" fillId="0" borderId="21" xfId="372" applyNumberFormat="1" applyFont="1" applyBorder="1" applyAlignment="1">
      <alignment horizontal="centerContinuous" vertical="top"/>
    </xf>
    <xf numFmtId="0" fontId="47" fillId="0" borderId="21" xfId="372" applyFont="1" applyBorder="1" applyAlignment="1">
      <alignment horizontal="centerContinuous"/>
    </xf>
    <xf numFmtId="1" fontId="47" fillId="0" borderId="21" xfId="372" applyNumberFormat="1" applyFont="1" applyBorder="1" applyAlignment="1">
      <alignment horizontal="centerContinuous"/>
    </xf>
    <xf numFmtId="167" fontId="46" fillId="0" borderId="22" xfId="372" applyNumberFormat="1" applyFont="1" applyBorder="1" applyAlignment="1">
      <alignment horizontal="centerContinuous" vertical="top"/>
    </xf>
    <xf numFmtId="0" fontId="17" fillId="0" borderId="5" xfId="372" applyBorder="1" applyAlignment="1" applyProtection="1">
      <alignment wrapText="1"/>
      <protection locked="0"/>
    </xf>
    <xf numFmtId="1" fontId="42" fillId="8" borderId="5" xfId="372" applyNumberFormat="1" applyFont="1" applyFill="1" applyBorder="1" applyAlignment="1">
      <alignment horizontal="left" wrapText="1"/>
    </xf>
    <xf numFmtId="0" fontId="17" fillId="8" borderId="5" xfId="372" applyFill="1" applyBorder="1" applyAlignment="1">
      <alignment horizontal="left" wrapText="1"/>
    </xf>
    <xf numFmtId="0" fontId="42" fillId="8" borderId="5" xfId="372" applyFont="1" applyFill="1" applyBorder="1" applyAlignment="1">
      <alignment horizontal="left" wrapText="1"/>
    </xf>
    <xf numFmtId="1" fontId="17" fillId="8" borderId="5" xfId="372" applyNumberFormat="1" applyFill="1" applyBorder="1" applyAlignment="1">
      <alignment horizontal="center"/>
    </xf>
    <xf numFmtId="1" fontId="17" fillId="8" borderId="5" xfId="372" applyNumberFormat="1" applyFill="1" applyBorder="1" applyAlignment="1">
      <alignment horizontal="left" wrapText="1"/>
    </xf>
    <xf numFmtId="1" fontId="32" fillId="11" borderId="6" xfId="374" applyNumberFormat="1" applyFont="1" applyFill="1" applyBorder="1" applyAlignment="1">
      <alignment horizontal="right"/>
    </xf>
    <xf numFmtId="1" fontId="32" fillId="12" borderId="6" xfId="374" applyNumberFormat="1" applyFont="1" applyFill="1" applyBorder="1" applyAlignment="1">
      <alignment horizontal="right"/>
    </xf>
    <xf numFmtId="0" fontId="50" fillId="13" borderId="4" xfId="374" applyFont="1" applyFill="1" applyBorder="1"/>
    <xf numFmtId="0" fontId="50" fillId="13" borderId="5" xfId="374" applyFont="1" applyFill="1" applyBorder="1"/>
    <xf numFmtId="0" fontId="100" fillId="13" borderId="5" xfId="374" applyFont="1" applyFill="1" applyBorder="1" applyAlignment="1">
      <alignment horizontal="right"/>
    </xf>
    <xf numFmtId="0" fontId="50" fillId="13" borderId="6" xfId="374" applyFont="1" applyFill="1" applyBorder="1" applyAlignment="1">
      <alignment horizontal="right"/>
    </xf>
    <xf numFmtId="0" fontId="50" fillId="34" borderId="4" xfId="374" applyFont="1" applyFill="1" applyBorder="1"/>
    <xf numFmtId="0" fontId="50" fillId="34" borderId="5" xfId="374" applyFont="1" applyFill="1" applyBorder="1"/>
    <xf numFmtId="0" fontId="100" fillId="34" borderId="5" xfId="374" applyFont="1" applyFill="1" applyBorder="1" applyAlignment="1">
      <alignment horizontal="right"/>
    </xf>
    <xf numFmtId="0" fontId="50" fillId="34" borderId="6" xfId="374" applyFont="1" applyFill="1" applyBorder="1" applyAlignment="1">
      <alignment horizontal="right"/>
    </xf>
    <xf numFmtId="0" fontId="32" fillId="24" borderId="4" xfId="374" applyFont="1" applyFill="1" applyBorder="1"/>
    <xf numFmtId="0" fontId="32" fillId="24" borderId="5" xfId="374" applyFont="1" applyFill="1" applyBorder="1"/>
    <xf numFmtId="0" fontId="32" fillId="24" borderId="5" xfId="374" applyFont="1" applyFill="1" applyBorder="1" applyAlignment="1">
      <alignment horizontal="right"/>
    </xf>
    <xf numFmtId="0" fontId="32" fillId="24" borderId="6" xfId="374" applyFont="1" applyFill="1" applyBorder="1"/>
    <xf numFmtId="0" fontId="55" fillId="15" borderId="4" xfId="374" applyFont="1" applyFill="1" applyBorder="1"/>
    <xf numFmtId="0" fontId="55" fillId="15" borderId="5" xfId="374" applyFont="1" applyFill="1" applyBorder="1"/>
    <xf numFmtId="0" fontId="55" fillId="15" borderId="5" xfId="374" applyFont="1" applyFill="1" applyBorder="1" applyAlignment="1">
      <alignment horizontal="right"/>
    </xf>
    <xf numFmtId="0" fontId="55" fillId="15" borderId="6" xfId="374" applyFont="1" applyFill="1" applyBorder="1" applyAlignment="1">
      <alignment horizontal="right"/>
    </xf>
    <xf numFmtId="0" fontId="55" fillId="25" borderId="23" xfId="374" applyFont="1" applyFill="1" applyBorder="1"/>
    <xf numFmtId="0" fontId="55" fillId="25" borderId="24" xfId="374" applyFont="1" applyFill="1" applyBorder="1"/>
    <xf numFmtId="0" fontId="55" fillId="25" borderId="24" xfId="374" applyFont="1" applyFill="1" applyBorder="1" applyAlignment="1">
      <alignment horizontal="right"/>
    </xf>
    <xf numFmtId="0" fontId="55" fillId="25" borderId="25" xfId="374" applyFont="1" applyFill="1" applyBorder="1" applyAlignment="1">
      <alignment horizontal="right"/>
    </xf>
    <xf numFmtId="0" fontId="50" fillId="14" borderId="4" xfId="374" applyFont="1" applyFill="1" applyBorder="1"/>
    <xf numFmtId="0" fontId="50" fillId="14" borderId="5" xfId="374" applyFont="1" applyFill="1" applyBorder="1"/>
    <xf numFmtId="0" fontId="100" fillId="14" borderId="5" xfId="374" applyFont="1" applyFill="1" applyBorder="1" applyAlignment="1">
      <alignment horizontal="right"/>
    </xf>
    <xf numFmtId="0" fontId="50" fillId="14" borderId="6" xfId="374" applyFont="1" applyFill="1" applyBorder="1" applyAlignment="1">
      <alignment horizontal="right"/>
    </xf>
    <xf numFmtId="0" fontId="50" fillId="3" borderId="4" xfId="374" applyFont="1" applyFill="1" applyBorder="1"/>
    <xf numFmtId="0" fontId="50" fillId="3" borderId="5" xfId="374" applyFont="1" applyFill="1" applyBorder="1"/>
    <xf numFmtId="0" fontId="100" fillId="3" borderId="5" xfId="374" applyFont="1" applyFill="1" applyBorder="1" applyAlignment="1">
      <alignment horizontal="right"/>
    </xf>
    <xf numFmtId="0" fontId="50" fillId="3" borderId="6" xfId="374" applyFont="1" applyFill="1" applyBorder="1" applyAlignment="1">
      <alignment horizontal="right"/>
    </xf>
    <xf numFmtId="0" fontId="50" fillId="41" borderId="4" xfId="374" applyFont="1" applyFill="1" applyBorder="1"/>
    <xf numFmtId="0" fontId="50" fillId="41" borderId="5" xfId="374" applyFont="1" applyFill="1" applyBorder="1"/>
    <xf numFmtId="0" fontId="100" fillId="41" borderId="5" xfId="374" applyFont="1" applyFill="1" applyBorder="1" applyAlignment="1">
      <alignment horizontal="right"/>
    </xf>
    <xf numFmtId="0" fontId="50" fillId="41" borderId="6" xfId="374" applyFont="1" applyFill="1" applyBorder="1" applyAlignment="1">
      <alignment horizontal="right"/>
    </xf>
    <xf numFmtId="0" fontId="50" fillId="17" borderId="4" xfId="374" applyFont="1" applyFill="1" applyBorder="1"/>
    <xf numFmtId="0" fontId="50" fillId="17" borderId="5" xfId="374" applyFont="1" applyFill="1" applyBorder="1"/>
    <xf numFmtId="0" fontId="100" fillId="17" borderId="5" xfId="374" applyFont="1" applyFill="1" applyBorder="1" applyAlignment="1">
      <alignment horizontal="right"/>
    </xf>
    <xf numFmtId="0" fontId="50" fillId="17" borderId="6" xfId="374" applyFont="1" applyFill="1" applyBorder="1" applyAlignment="1">
      <alignment horizontal="right"/>
    </xf>
    <xf numFmtId="0" fontId="50" fillId="36" borderId="4" xfId="374" applyFont="1" applyFill="1" applyBorder="1"/>
    <xf numFmtId="0" fontId="50" fillId="36" borderId="5" xfId="374" applyFont="1" applyFill="1" applyBorder="1"/>
    <xf numFmtId="0" fontId="100" fillId="36" borderId="5" xfId="374" applyFont="1" applyFill="1" applyBorder="1" applyAlignment="1">
      <alignment horizontal="right"/>
    </xf>
    <xf numFmtId="0" fontId="50" fillId="36" borderId="6" xfId="374" applyFont="1" applyFill="1" applyBorder="1" applyAlignment="1">
      <alignment horizontal="right"/>
    </xf>
    <xf numFmtId="0" fontId="50" fillId="37" borderId="4" xfId="374" applyFont="1" applyFill="1" applyBorder="1"/>
    <xf numFmtId="0" fontId="50" fillId="37" borderId="5" xfId="374" applyFont="1" applyFill="1" applyBorder="1"/>
    <xf numFmtId="0" fontId="100" fillId="37" borderId="5" xfId="374" applyFont="1" applyFill="1" applyBorder="1" applyAlignment="1">
      <alignment horizontal="right"/>
    </xf>
    <xf numFmtId="0" fontId="50" fillId="37" borderId="6" xfId="374" applyFont="1" applyFill="1" applyBorder="1" applyAlignment="1">
      <alignment horizontal="right"/>
    </xf>
    <xf numFmtId="0" fontId="50" fillId="38" borderId="4" xfId="374" applyFont="1" applyFill="1" applyBorder="1"/>
    <xf numFmtId="0" fontId="50" fillId="38" borderId="5" xfId="374" applyFont="1" applyFill="1" applyBorder="1"/>
    <xf numFmtId="0" fontId="100" fillId="38" borderId="5" xfId="374" applyFont="1" applyFill="1" applyBorder="1" applyAlignment="1">
      <alignment horizontal="right"/>
    </xf>
    <xf numFmtId="0" fontId="50" fillId="38" borderId="6" xfId="374" applyFont="1" applyFill="1" applyBorder="1" applyAlignment="1">
      <alignment horizontal="right"/>
    </xf>
    <xf numFmtId="0" fontId="50" fillId="35" borderId="4" xfId="374" applyFont="1" applyFill="1" applyBorder="1"/>
    <xf numFmtId="0" fontId="50" fillId="35" borderId="5" xfId="374" applyFont="1" applyFill="1" applyBorder="1"/>
    <xf numFmtId="0" fontId="100" fillId="35" borderId="5" xfId="374" applyFont="1" applyFill="1" applyBorder="1" applyAlignment="1">
      <alignment horizontal="right"/>
    </xf>
    <xf numFmtId="0" fontId="50" fillId="35" borderId="6" xfId="374" applyFont="1" applyFill="1" applyBorder="1" applyAlignment="1">
      <alignment horizontal="right"/>
    </xf>
    <xf numFmtId="0" fontId="55" fillId="39" borderId="4" xfId="374" applyFont="1" applyFill="1" applyBorder="1"/>
    <xf numFmtId="0" fontId="55" fillId="39" borderId="5" xfId="374" applyFont="1" applyFill="1" applyBorder="1"/>
    <xf numFmtId="0" fontId="109" fillId="39" borderId="5" xfId="374" applyFont="1" applyFill="1" applyBorder="1" applyAlignment="1">
      <alignment horizontal="right"/>
    </xf>
    <xf numFmtId="0" fontId="55" fillId="39" borderId="6" xfId="374" applyFont="1" applyFill="1" applyBorder="1" applyAlignment="1">
      <alignment horizontal="right"/>
    </xf>
    <xf numFmtId="0" fontId="55" fillId="40" borderId="4" xfId="374" applyFont="1" applyFill="1" applyBorder="1"/>
    <xf numFmtId="0" fontId="55" fillId="40" borderId="5" xfId="374" applyFont="1" applyFill="1" applyBorder="1"/>
    <xf numFmtId="0" fontId="109" fillId="40" borderId="5" xfId="374" applyFont="1" applyFill="1" applyBorder="1" applyAlignment="1">
      <alignment horizontal="right"/>
    </xf>
    <xf numFmtId="0" fontId="55" fillId="40" borderId="6" xfId="374" applyFont="1" applyFill="1" applyBorder="1" applyAlignment="1">
      <alignment horizontal="right"/>
    </xf>
    <xf numFmtId="0" fontId="50" fillId="0" borderId="3" xfId="374" applyFont="1" applyBorder="1" applyAlignment="1">
      <alignment horizontal="right"/>
    </xf>
    <xf numFmtId="0" fontId="50" fillId="0" borderId="46" xfId="374" applyFont="1" applyBorder="1" applyAlignment="1">
      <alignment horizontal="right"/>
    </xf>
    <xf numFmtId="0" fontId="50" fillId="0" borderId="0" xfId="374" applyFont="1" applyAlignment="1">
      <alignment horizontal="right"/>
    </xf>
    <xf numFmtId="0" fontId="59" fillId="4" borderId="0" xfId="0" applyFont="1" applyFill="1" applyAlignment="1">
      <alignment horizontal="left" wrapText="1"/>
    </xf>
    <xf numFmtId="0" fontId="38" fillId="34" borderId="0" xfId="505" applyFont="1" applyFill="1" applyAlignment="1">
      <alignment horizontal="justify" vertical="justify"/>
    </xf>
    <xf numFmtId="0" fontId="38" fillId="24" borderId="0" xfId="505" applyFont="1" applyFill="1" applyAlignment="1">
      <alignment horizontal="justify" vertical="justify"/>
    </xf>
    <xf numFmtId="0" fontId="57" fillId="15" borderId="0" xfId="505" applyFont="1" applyFill="1" applyAlignment="1">
      <alignment horizontal="justify" vertical="justify"/>
    </xf>
    <xf numFmtId="0" fontId="57" fillId="25" borderId="0" xfId="505" applyFont="1" applyFill="1" applyAlignment="1">
      <alignment horizontal="justify" vertical="justify"/>
    </xf>
    <xf numFmtId="0" fontId="32" fillId="36" borderId="0" xfId="505" applyFill="1" applyAlignment="1">
      <alignment horizontal="justify" vertical="justify" wrapText="1"/>
    </xf>
    <xf numFmtId="0" fontId="32" fillId="37" borderId="0" xfId="505" applyFill="1" applyAlignment="1">
      <alignment horizontal="justify" vertical="justify" wrapText="1"/>
    </xf>
    <xf numFmtId="0" fontId="32" fillId="38" borderId="0" xfId="505" applyFill="1" applyAlignment="1">
      <alignment horizontal="justify" vertical="justify" wrapText="1"/>
    </xf>
    <xf numFmtId="0" fontId="32" fillId="35" borderId="0" xfId="505" applyFill="1" applyAlignment="1">
      <alignment horizontal="justify" vertical="justify" wrapText="1"/>
    </xf>
    <xf numFmtId="0" fontId="55" fillId="39" borderId="0" xfId="505" applyFont="1" applyFill="1" applyAlignment="1">
      <alignment horizontal="justify" vertical="justify" wrapText="1"/>
    </xf>
    <xf numFmtId="0" fontId="55" fillId="40" borderId="0" xfId="505" applyFont="1" applyFill="1" applyAlignment="1">
      <alignment horizontal="justify" vertical="justify" wrapText="1"/>
    </xf>
    <xf numFmtId="0" fontId="32" fillId="20" borderId="0" xfId="505" applyFill="1" applyAlignment="1">
      <alignment horizontal="justify" vertical="justify" wrapText="1"/>
    </xf>
    <xf numFmtId="0" fontId="32" fillId="17" borderId="0" xfId="505" applyFill="1" applyAlignment="1">
      <alignment horizontal="justify" vertical="justify" wrapText="1"/>
    </xf>
    <xf numFmtId="0" fontId="42" fillId="0" borderId="0" xfId="374" applyFont="1"/>
    <xf numFmtId="0" fontId="55" fillId="25" borderId="4" xfId="374" applyFont="1" applyFill="1" applyBorder="1"/>
    <xf numFmtId="0" fontId="108" fillId="25" borderId="5" xfId="374" applyFont="1" applyFill="1" applyBorder="1"/>
    <xf numFmtId="0" fontId="108" fillId="25" borderId="6" xfId="374" applyFont="1" applyFill="1" applyBorder="1"/>
    <xf numFmtId="0" fontId="108" fillId="15" borderId="5" xfId="374" applyFont="1" applyFill="1" applyBorder="1"/>
    <xf numFmtId="0" fontId="108" fillId="15" borderId="6" xfId="374" applyFont="1" applyFill="1" applyBorder="1"/>
    <xf numFmtId="0" fontId="42" fillId="24" borderId="5" xfId="374" applyFont="1" applyFill="1" applyBorder="1"/>
    <xf numFmtId="0" fontId="42" fillId="24" borderId="6" xfId="374" applyFont="1" applyFill="1" applyBorder="1"/>
    <xf numFmtId="0" fontId="32" fillId="34" borderId="4" xfId="374" applyFont="1" applyFill="1" applyBorder="1"/>
    <xf numFmtId="0" fontId="42" fillId="34" borderId="5" xfId="374" applyFont="1" applyFill="1" applyBorder="1"/>
    <xf numFmtId="0" fontId="42" fillId="34" borderId="6" xfId="374" applyFont="1" applyFill="1" applyBorder="1"/>
    <xf numFmtId="2" fontId="17" fillId="3" borderId="1" xfId="372" applyNumberFormat="1" applyFill="1" applyBorder="1" applyAlignment="1" applyProtection="1">
      <alignment horizontal="center" vertical="center"/>
      <protection locked="0"/>
    </xf>
    <xf numFmtId="0" fontId="49" fillId="0" borderId="1" xfId="372" applyFont="1" applyBorder="1" applyAlignment="1" applyProtection="1">
      <alignment horizontal="left"/>
      <protection locked="0"/>
    </xf>
    <xf numFmtId="0" fontId="49" fillId="0" borderId="14" xfId="372" applyFont="1" applyBorder="1" applyAlignment="1" applyProtection="1">
      <alignment horizontal="left"/>
      <protection locked="0"/>
    </xf>
    <xf numFmtId="2" fontId="17" fillId="3" borderId="14" xfId="372" applyNumberFormat="1" applyFill="1" applyBorder="1" applyAlignment="1" applyProtection="1">
      <alignment horizontal="center" vertical="center"/>
      <protection locked="0"/>
    </xf>
    <xf numFmtId="0" fontId="27" fillId="8" borderId="5" xfId="372" applyFont="1" applyFill="1" applyBorder="1" applyAlignment="1">
      <alignment horizontal="left" wrapText="1"/>
    </xf>
    <xf numFmtId="0" fontId="14" fillId="2" borderId="0" xfId="0" applyFont="1" applyFill="1" applyAlignment="1">
      <alignment horizontal="center" vertical="center"/>
    </xf>
    <xf numFmtId="0" fontId="17" fillId="4" borderId="55" xfId="372" applyFill="1" applyBorder="1" applyAlignment="1">
      <alignment horizontal="center" vertical="center" wrapText="1"/>
    </xf>
    <xf numFmtId="0" fontId="0" fillId="5" borderId="27" xfId="0" applyFill="1" applyBorder="1" applyAlignment="1">
      <alignment horizontal="left" vertical="center"/>
    </xf>
    <xf numFmtId="0" fontId="74" fillId="0" borderId="0" xfId="0" applyFont="1" applyAlignment="1">
      <alignment horizontal="left" vertical="center" wrapText="1"/>
    </xf>
    <xf numFmtId="0" fontId="74" fillId="0" borderId="0" xfId="0" applyFont="1" applyAlignment="1">
      <alignment horizontal="center" vertical="center"/>
    </xf>
    <xf numFmtId="1" fontId="28" fillId="0" borderId="10" xfId="374" applyNumberFormat="1" applyFont="1" applyBorder="1"/>
    <xf numFmtId="1" fontId="29" fillId="0" borderId="10" xfId="372" applyNumberFormat="1" applyFont="1" applyBorder="1" applyAlignment="1">
      <alignment horizontal="center"/>
    </xf>
    <xf numFmtId="1" fontId="0" fillId="0" borderId="0" xfId="0" applyNumberFormat="1"/>
    <xf numFmtId="0" fontId="0" fillId="5" borderId="34" xfId="0" applyFill="1" applyBorder="1" applyAlignment="1">
      <alignment vertical="center"/>
    </xf>
    <xf numFmtId="0" fontId="0" fillId="5" borderId="27" xfId="0" applyFill="1" applyBorder="1" applyAlignment="1">
      <alignment vertical="center"/>
    </xf>
    <xf numFmtId="0" fontId="0" fillId="5" borderId="4" xfId="0" applyFill="1" applyBorder="1" applyAlignment="1">
      <alignment vertical="center"/>
    </xf>
    <xf numFmtId="0" fontId="0" fillId="5" borderId="5" xfId="0" applyFill="1" applyBorder="1" applyAlignment="1">
      <alignment vertical="center"/>
    </xf>
    <xf numFmtId="0" fontId="0" fillId="5" borderId="10" xfId="0" applyFill="1" applyBorder="1"/>
    <xf numFmtId="177" fontId="0" fillId="5" borderId="27" xfId="0" applyNumberFormat="1" applyFill="1" applyBorder="1" applyAlignment="1">
      <alignment horizontal="left"/>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74" fillId="0" borderId="0" xfId="0" applyFont="1" applyAlignment="1">
      <alignment vertical="center"/>
    </xf>
    <xf numFmtId="166" fontId="0" fillId="5" borderId="4" xfId="0" applyNumberFormat="1" applyFill="1" applyBorder="1" applyAlignment="1">
      <alignment horizontal="center"/>
    </xf>
    <xf numFmtId="166" fontId="0" fillId="5" borderId="42" xfId="0" applyNumberFormat="1" applyFill="1" applyBorder="1" applyAlignment="1">
      <alignment horizontal="center"/>
    </xf>
    <xf numFmtId="2" fontId="0" fillId="5" borderId="55" xfId="0" applyNumberFormat="1" applyFill="1" applyBorder="1" applyAlignment="1">
      <alignment horizontal="center" wrapText="1"/>
    </xf>
    <xf numFmtId="166" fontId="0" fillId="5" borderId="14" xfId="0" applyNumberFormat="1" applyFill="1" applyBorder="1" applyAlignment="1">
      <alignment horizontal="center"/>
    </xf>
    <xf numFmtId="166" fontId="0" fillId="5" borderId="17" xfId="0" applyNumberFormat="1" applyFill="1" applyBorder="1" applyAlignment="1">
      <alignment horizontal="center"/>
    </xf>
    <xf numFmtId="166" fontId="0" fillId="2" borderId="9" xfId="0" applyNumberFormat="1" applyFill="1" applyBorder="1" applyAlignment="1" applyProtection="1">
      <alignment horizontal="center"/>
      <protection locked="0"/>
    </xf>
    <xf numFmtId="166" fontId="0" fillId="2" borderId="15" xfId="0" applyNumberFormat="1" applyFill="1" applyBorder="1" applyAlignment="1" applyProtection="1">
      <alignment horizontal="center"/>
      <protection locked="0"/>
    </xf>
    <xf numFmtId="0" fontId="0" fillId="5" borderId="20" xfId="0" applyFill="1" applyBorder="1" applyAlignment="1">
      <alignment wrapText="1"/>
    </xf>
    <xf numFmtId="2" fontId="0" fillId="5" borderId="21" xfId="0" applyNumberFormat="1" applyFill="1" applyBorder="1" applyAlignment="1">
      <alignment horizontal="center" wrapText="1"/>
    </xf>
    <xf numFmtId="166" fontId="0" fillId="3" borderId="26" xfId="0" applyNumberFormat="1" applyFill="1" applyBorder="1" applyAlignment="1" applyProtection="1">
      <alignment horizontal="center"/>
      <protection locked="0"/>
    </xf>
    <xf numFmtId="166" fontId="0" fillId="5" borderId="12" xfId="0" applyNumberFormat="1" applyFill="1" applyBorder="1" applyAlignment="1">
      <alignment horizontal="center"/>
    </xf>
    <xf numFmtId="166" fontId="0" fillId="5" borderId="34" xfId="0" applyNumberFormat="1" applyFill="1" applyBorder="1" applyAlignment="1">
      <alignment horizontal="center"/>
    </xf>
    <xf numFmtId="0" fontId="0" fillId="5" borderId="18" xfId="0" applyFill="1" applyBorder="1" applyAlignment="1" applyProtection="1">
      <alignment horizontal="left"/>
      <protection locked="0"/>
    </xf>
    <xf numFmtId="166" fontId="0" fillId="3" borderId="16" xfId="0" applyNumberFormat="1" applyFill="1" applyBorder="1" applyAlignment="1" applyProtection="1">
      <alignment horizontal="center" wrapText="1"/>
      <protection locked="0"/>
    </xf>
    <xf numFmtId="166" fontId="0" fillId="2" borderId="26" xfId="0" applyNumberFormat="1" applyFill="1" applyBorder="1" applyAlignment="1" applyProtection="1">
      <alignment horizontal="center"/>
      <protection locked="0"/>
    </xf>
    <xf numFmtId="0" fontId="73" fillId="23" borderId="45" xfId="0" applyFont="1" applyFill="1" applyBorder="1" applyAlignment="1">
      <alignment horizontal="center" vertical="center"/>
    </xf>
    <xf numFmtId="0" fontId="49" fillId="4" borderId="9" xfId="372" applyFont="1" applyFill="1" applyBorder="1" applyAlignment="1" applyProtection="1">
      <alignment horizontal="left"/>
      <protection locked="0"/>
    </xf>
    <xf numFmtId="0" fontId="49" fillId="4" borderId="15" xfId="372" applyFont="1" applyFill="1" applyBorder="1" applyAlignment="1" applyProtection="1">
      <alignment horizontal="left"/>
      <protection locked="0"/>
    </xf>
    <xf numFmtId="2" fontId="84" fillId="23" borderId="25" xfId="0" applyNumberFormat="1" applyFont="1" applyFill="1" applyBorder="1"/>
    <xf numFmtId="0" fontId="56" fillId="4" borderId="23" xfId="0" applyFont="1" applyFill="1" applyBorder="1"/>
    <xf numFmtId="0" fontId="56" fillId="4" borderId="24" xfId="0" applyFont="1" applyFill="1" applyBorder="1"/>
    <xf numFmtId="4" fontId="56" fillId="4" borderId="25" xfId="0" applyNumberFormat="1" applyFont="1" applyFill="1" applyBorder="1"/>
    <xf numFmtId="2" fontId="61" fillId="27"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xf>
    <xf numFmtId="166" fontId="0" fillId="4" borderId="9" xfId="0" applyNumberFormat="1" applyFill="1" applyBorder="1" applyAlignment="1">
      <alignment horizontal="center"/>
    </xf>
    <xf numFmtId="2" fontId="0" fillId="4" borderId="14" xfId="0" applyNumberFormat="1" applyFill="1" applyBorder="1" applyAlignment="1">
      <alignment horizontal="center"/>
    </xf>
    <xf numFmtId="166" fontId="0" fillId="5" borderId="15"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166" fontId="0" fillId="4" borderId="14" xfId="0" applyNumberFormat="1" applyFill="1" applyBorder="1" applyAlignment="1">
      <alignment horizontal="center"/>
    </xf>
    <xf numFmtId="0" fontId="74" fillId="0" borderId="0" xfId="0" applyFont="1" applyAlignment="1">
      <alignment vertical="center" wrapText="1"/>
    </xf>
    <xf numFmtId="0" fontId="76" fillId="0" borderId="0" xfId="0" applyFont="1" applyAlignment="1">
      <alignment vertical="center" wrapText="1"/>
    </xf>
    <xf numFmtId="166" fontId="0" fillId="5" borderId="18" xfId="0" applyNumberFormat="1" applyFill="1" applyBorder="1" applyAlignment="1">
      <alignment horizontal="center"/>
    </xf>
    <xf numFmtId="0" fontId="0" fillId="5" borderId="41" xfId="0" applyFill="1" applyBorder="1"/>
    <xf numFmtId="166" fontId="0" fillId="3" borderId="90" xfId="0" applyNumberFormat="1" applyFill="1" applyBorder="1" applyAlignment="1" applyProtection="1">
      <alignment horizontal="center" wrapText="1"/>
      <protection locked="0"/>
    </xf>
    <xf numFmtId="0" fontId="14" fillId="23" borderId="58" xfId="0" applyFont="1" applyFill="1" applyBorder="1" applyAlignment="1">
      <alignment horizontal="center" wrapText="1"/>
    </xf>
    <xf numFmtId="0" fontId="14" fillId="23" borderId="70" xfId="0" applyFont="1" applyFill="1" applyBorder="1" applyAlignment="1">
      <alignment horizontal="center" wrapText="1"/>
    </xf>
    <xf numFmtId="166" fontId="0" fillId="3" borderId="91" xfId="0" applyNumberFormat="1" applyFill="1" applyBorder="1" applyAlignment="1" applyProtection="1">
      <alignment horizontal="center"/>
      <protection locked="0"/>
    </xf>
    <xf numFmtId="0" fontId="0" fillId="4" borderId="59" xfId="0" applyFill="1" applyBorder="1" applyAlignment="1" applyProtection="1">
      <alignment horizontal="left"/>
      <protection locked="0"/>
    </xf>
    <xf numFmtId="0" fontId="0" fillId="4" borderId="72" xfId="0" applyFill="1" applyBorder="1" applyAlignment="1" applyProtection="1">
      <alignment horizontal="left"/>
      <protection locked="0"/>
    </xf>
    <xf numFmtId="0" fontId="0" fillId="5" borderId="59" xfId="0" applyFill="1" applyBorder="1" applyAlignment="1" applyProtection="1">
      <alignment horizontal="left"/>
      <protection locked="0"/>
    </xf>
    <xf numFmtId="0" fontId="0" fillId="5" borderId="72" xfId="0" applyFill="1" applyBorder="1" applyAlignment="1" applyProtection="1">
      <alignment horizontal="left"/>
      <protection locked="0"/>
    </xf>
    <xf numFmtId="0" fontId="53" fillId="43" borderId="0" xfId="372" applyFont="1" applyFill="1" applyAlignment="1">
      <alignment horizontal="left"/>
    </xf>
    <xf numFmtId="0" fontId="53" fillId="43" borderId="0" xfId="372" applyFont="1" applyFill="1"/>
    <xf numFmtId="0" fontId="53" fillId="44" borderId="0" xfId="372" applyFont="1" applyFill="1" applyAlignment="1">
      <alignment horizontal="left"/>
    </xf>
    <xf numFmtId="0" fontId="53" fillId="44" borderId="0" xfId="372" applyFont="1" applyFill="1"/>
    <xf numFmtId="0" fontId="14" fillId="44" borderId="0" xfId="0" applyFont="1" applyFill="1"/>
    <xf numFmtId="0" fontId="14" fillId="43" borderId="0" xfId="0" applyFont="1" applyFill="1"/>
    <xf numFmtId="0" fontId="0" fillId="36" borderId="0" xfId="0" applyFill="1"/>
    <xf numFmtId="2" fontId="0" fillId="36" borderId="0" xfId="0" applyNumberFormat="1" applyFill="1"/>
    <xf numFmtId="0" fontId="17" fillId="2" borderId="10" xfId="372" applyFill="1" applyBorder="1" applyAlignment="1">
      <alignment horizontal="left" wrapText="1"/>
    </xf>
    <xf numFmtId="0" fontId="42" fillId="2" borderId="10" xfId="372" applyFont="1" applyFill="1" applyBorder="1" applyAlignment="1">
      <alignment horizontal="left" wrapText="1"/>
    </xf>
    <xf numFmtId="1" fontId="17" fillId="2" borderId="7" xfId="372" applyNumberFormat="1" applyFill="1" applyBorder="1" applyProtection="1">
      <protection locked="0"/>
    </xf>
    <xf numFmtId="166" fontId="0" fillId="2" borderId="61" xfId="0" applyNumberFormat="1" applyFill="1" applyBorder="1" applyAlignment="1" applyProtection="1">
      <alignment horizontal="center"/>
      <protection locked="0"/>
    </xf>
    <xf numFmtId="0" fontId="17" fillId="4" borderId="6" xfId="372" applyFill="1" applyBorder="1" applyAlignment="1">
      <alignment horizontal="center"/>
    </xf>
    <xf numFmtId="0" fontId="42" fillId="2" borderId="5" xfId="372" applyFont="1" applyFill="1" applyBorder="1" applyProtection="1">
      <protection locked="0"/>
    </xf>
    <xf numFmtId="0" fontId="42" fillId="2" borderId="27" xfId="372" applyFont="1" applyFill="1" applyBorder="1" applyProtection="1">
      <protection locked="0"/>
    </xf>
    <xf numFmtId="0" fontId="57" fillId="43" borderId="0" xfId="505" applyFont="1" applyFill="1" applyAlignment="1">
      <alignment horizontal="justify" vertical="justify"/>
    </xf>
    <xf numFmtId="0" fontId="57" fillId="44" borderId="0" xfId="505" applyFont="1" applyFill="1" applyAlignment="1">
      <alignment horizontal="justify" vertical="justify"/>
    </xf>
    <xf numFmtId="0" fontId="117" fillId="0" borderId="0" xfId="0" applyFont="1"/>
    <xf numFmtId="0" fontId="120" fillId="0" borderId="0" xfId="0" applyFont="1" applyAlignment="1">
      <alignment horizontal="left"/>
    </xf>
    <xf numFmtId="0" fontId="119" fillId="0" borderId="0" xfId="0" applyFont="1"/>
    <xf numFmtId="0" fontId="50" fillId="43" borderId="4" xfId="374" applyFont="1" applyFill="1" applyBorder="1"/>
    <xf numFmtId="0" fontId="50" fillId="43" borderId="5" xfId="374" applyFont="1" applyFill="1" applyBorder="1"/>
    <xf numFmtId="0" fontId="100" fillId="43" borderId="5" xfId="374" applyFont="1" applyFill="1" applyBorder="1" applyAlignment="1">
      <alignment horizontal="right"/>
    </xf>
    <xf numFmtId="0" fontId="50" fillId="43" borderId="6" xfId="374" applyFont="1" applyFill="1" applyBorder="1" applyAlignment="1">
      <alignment horizontal="right"/>
    </xf>
    <xf numFmtId="0" fontId="55" fillId="43" borderId="4" xfId="374" applyFont="1" applyFill="1" applyBorder="1"/>
    <xf numFmtId="0" fontId="108" fillId="43" borderId="5" xfId="374" applyFont="1" applyFill="1" applyBorder="1"/>
    <xf numFmtId="0" fontId="108" fillId="43" borderId="6" xfId="374" applyFont="1" applyFill="1" applyBorder="1"/>
    <xf numFmtId="0" fontId="55" fillId="45" borderId="4" xfId="0" applyFont="1" applyFill="1" applyBorder="1"/>
    <xf numFmtId="0" fontId="55" fillId="45" borderId="5" xfId="0" applyFont="1" applyFill="1" applyBorder="1"/>
    <xf numFmtId="0" fontId="55" fillId="45" borderId="5" xfId="0" applyFont="1" applyFill="1" applyBorder="1" applyAlignment="1">
      <alignment horizontal="right"/>
    </xf>
    <xf numFmtId="0" fontId="55" fillId="44" borderId="4" xfId="374" applyFont="1" applyFill="1" applyBorder="1"/>
    <xf numFmtId="0" fontId="108" fillId="44" borderId="5" xfId="374" applyFont="1" applyFill="1" applyBorder="1"/>
    <xf numFmtId="0" fontId="108" fillId="44" borderId="6" xfId="374" applyFont="1" applyFill="1" applyBorder="1"/>
    <xf numFmtId="0" fontId="17" fillId="0" borderId="46" xfId="372" applyBorder="1" applyAlignment="1">
      <alignment horizontal="center"/>
    </xf>
    <xf numFmtId="0" fontId="17" fillId="2" borderId="10" xfId="372" applyFill="1" applyBorder="1" applyAlignment="1">
      <alignment horizontal="left"/>
    </xf>
    <xf numFmtId="0" fontId="42" fillId="2" borderId="7" xfId="372" applyFont="1" applyFill="1" applyBorder="1" applyAlignment="1">
      <alignment horizontal="center"/>
    </xf>
    <xf numFmtId="0" fontId="0" fillId="2" borderId="77" xfId="0" applyFill="1" applyBorder="1"/>
    <xf numFmtId="0" fontId="50" fillId="0" borderId="0" xfId="505" applyFont="1" applyAlignment="1">
      <alignment horizontal="left" wrapText="1"/>
    </xf>
    <xf numFmtId="0" fontId="32" fillId="0" borderId="0" xfId="505" applyAlignment="1">
      <alignment horizontal="justify" vertical="justify" wrapText="1"/>
    </xf>
    <xf numFmtId="0" fontId="50" fillId="0" borderId="0" xfId="505" applyFont="1" applyAlignment="1">
      <alignment horizontal="left" vertical="center" wrapText="1"/>
    </xf>
    <xf numFmtId="0" fontId="19" fillId="0" borderId="0" xfId="505" applyFont="1" applyAlignment="1">
      <alignment horizontal="center"/>
    </xf>
    <xf numFmtId="0" fontId="0" fillId="0" borderId="0" xfId="0" applyAlignment="1">
      <alignment horizontal="center"/>
    </xf>
    <xf numFmtId="0" fontId="77" fillId="0" borderId="0" xfId="0" applyFont="1" applyAlignment="1">
      <alignment horizontal="center"/>
    </xf>
    <xf numFmtId="0" fontId="77" fillId="0" borderId="0" xfId="0" applyFont="1" applyAlignment="1">
      <alignment horizontal="left"/>
    </xf>
    <xf numFmtId="0" fontId="0" fillId="0" borderId="0" xfId="0" applyAlignment="1">
      <alignment horizontal="left" wrapText="1"/>
    </xf>
    <xf numFmtId="0" fontId="0" fillId="0" borderId="0" xfId="0" applyAlignment="1">
      <alignment horizontal="center" wrapText="1"/>
    </xf>
    <xf numFmtId="0" fontId="122" fillId="0" borderId="0" xfId="0" applyFont="1" applyAlignment="1">
      <alignment horizontal="center" wrapText="1"/>
    </xf>
    <xf numFmtId="0" fontId="119" fillId="0" borderId="0" xfId="0" applyFont="1" applyAlignment="1">
      <alignment horizontal="left"/>
    </xf>
    <xf numFmtId="0" fontId="121" fillId="0" borderId="0" xfId="0" applyFont="1" applyAlignment="1">
      <alignment horizontal="center" vertical="center"/>
    </xf>
    <xf numFmtId="0" fontId="119" fillId="0" borderId="0" xfId="0" applyFont="1" applyAlignment="1">
      <alignment horizontal="left" wrapText="1"/>
    </xf>
    <xf numFmtId="0" fontId="0" fillId="0" borderId="0" xfId="0" applyAlignment="1">
      <alignment horizontal="left"/>
    </xf>
    <xf numFmtId="0" fontId="0" fillId="0" borderId="0" xfId="505" applyFont="1" applyAlignment="1">
      <alignment horizontal="left" vertical="justify"/>
    </xf>
    <xf numFmtId="0" fontId="1" fillId="0" borderId="0" xfId="505" applyFont="1" applyAlignment="1">
      <alignment horizontal="left" vertical="justify"/>
    </xf>
    <xf numFmtId="0" fontId="120" fillId="0" borderId="0" xfId="0" applyFont="1" applyAlignment="1">
      <alignment horizontal="left"/>
    </xf>
    <xf numFmtId="0" fontId="118" fillId="0" borderId="0" xfId="0" applyFont="1" applyAlignment="1">
      <alignment horizontal="center"/>
    </xf>
    <xf numFmtId="0" fontId="114" fillId="0" borderId="0" xfId="0" applyFont="1" applyAlignment="1">
      <alignment horizontal="left" wrapText="1"/>
    </xf>
    <xf numFmtId="0" fontId="63" fillId="0" borderId="0" xfId="0" applyFont="1" applyAlignment="1">
      <alignment horizontal="left" wrapText="1"/>
    </xf>
    <xf numFmtId="0" fontId="7" fillId="0" borderId="0" xfId="0" applyFont="1" applyAlignment="1">
      <alignment horizontal="left" wrapText="1"/>
    </xf>
    <xf numFmtId="0" fontId="74" fillId="0" borderId="0" xfId="0" applyFont="1" applyAlignment="1">
      <alignment horizontal="left" wrapText="1"/>
    </xf>
    <xf numFmtId="0" fontId="115" fillId="0" borderId="0" xfId="0" applyFont="1" applyAlignment="1">
      <alignment horizontal="left" wrapText="1"/>
    </xf>
    <xf numFmtId="0" fontId="77"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18" borderId="4" xfId="0" applyNumberFormat="1" applyFill="1" applyBorder="1" applyAlignment="1" applyProtection="1">
      <alignment horizontal="center"/>
      <protection locked="0"/>
    </xf>
    <xf numFmtId="49" fontId="0" fillId="18" borderId="5" xfId="0" applyNumberFormat="1" applyFill="1" applyBorder="1" applyAlignment="1" applyProtection="1">
      <alignment horizontal="center"/>
      <protection locked="0"/>
    </xf>
    <xf numFmtId="49" fontId="0" fillId="18" borderId="40" xfId="0" applyNumberFormat="1" applyFill="1" applyBorder="1" applyAlignment="1" applyProtection="1">
      <alignment horizontal="center"/>
      <protection locked="0"/>
    </xf>
    <xf numFmtId="0" fontId="73" fillId="0" borderId="56" xfId="0" applyFont="1" applyBorder="1" applyAlignment="1">
      <alignment horizontal="center" vertical="center"/>
    </xf>
    <xf numFmtId="0" fontId="79" fillId="23" borderId="62" xfId="0" applyFont="1" applyFill="1" applyBorder="1" applyAlignment="1">
      <alignment horizontal="center" vertical="center" textRotation="90"/>
    </xf>
    <xf numFmtId="0" fontId="79" fillId="23" borderId="63" xfId="0" applyFont="1" applyFill="1" applyBorder="1" applyAlignment="1">
      <alignment horizontal="center" vertical="center" textRotation="90"/>
    </xf>
    <xf numFmtId="0" fontId="79" fillId="23" borderId="61" xfId="0" applyFont="1" applyFill="1" applyBorder="1" applyAlignment="1">
      <alignment horizontal="center" vertical="center" textRotation="90"/>
    </xf>
    <xf numFmtId="0" fontId="10" fillId="6" borderId="37" xfId="0" applyFont="1" applyFill="1" applyBorder="1" applyAlignment="1" applyProtection="1">
      <alignment horizontal="center"/>
      <protection locked="0"/>
    </xf>
    <xf numFmtId="0" fontId="10" fillId="6" borderId="38" xfId="0" applyFont="1" applyFill="1" applyBorder="1" applyAlignment="1" applyProtection="1">
      <alignment horizontal="center"/>
      <protection locked="0"/>
    </xf>
    <xf numFmtId="0" fontId="10"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49" fontId="0" fillId="3" borderId="4" xfId="0" applyNumberFormat="1" applyFill="1" applyBorder="1" applyAlignment="1" applyProtection="1">
      <alignment horizontal="center" wrapText="1"/>
      <protection locked="0"/>
    </xf>
    <xf numFmtId="49" fontId="0" fillId="3" borderId="5" xfId="0" applyNumberFormat="1" applyFill="1" applyBorder="1" applyAlignment="1" applyProtection="1">
      <alignment horizontal="center" wrapText="1"/>
      <protection locked="0"/>
    </xf>
    <xf numFmtId="49" fontId="0" fillId="3" borderId="40" xfId="0" applyNumberFormat="1" applyFill="1" applyBorder="1" applyAlignment="1" applyProtection="1">
      <alignment horizontal="center" wrapText="1"/>
      <protection locked="0"/>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6" xfId="0" applyFill="1" applyBorder="1" applyAlignment="1">
      <alignment horizontal="left" wrapText="1"/>
    </xf>
    <xf numFmtId="0" fontId="0" fillId="0" borderId="45" xfId="0" applyBorder="1" applyAlignment="1">
      <alignment horizontal="center" wrapText="1"/>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0" fontId="76" fillId="0" borderId="0" xfId="0" applyFont="1" applyAlignment="1">
      <alignment horizontal="left" wrapText="1"/>
    </xf>
    <xf numFmtId="165" fontId="0" fillId="3" borderId="42" xfId="0" applyNumberFormat="1" applyFill="1" applyBorder="1" applyAlignment="1" applyProtection="1">
      <alignment horizontal="center"/>
      <protection locked="0"/>
    </xf>
    <xf numFmtId="165" fontId="0" fillId="3" borderId="43" xfId="0" applyNumberFormat="1" applyFill="1" applyBorder="1" applyAlignment="1" applyProtection="1">
      <alignment horizontal="center"/>
      <protection locked="0"/>
    </xf>
    <xf numFmtId="165" fontId="0" fillId="3" borderId="4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76" fillId="0" borderId="45" xfId="0" applyFont="1" applyBorder="1" applyAlignment="1">
      <alignment horizontal="left" wrapText="1"/>
    </xf>
    <xf numFmtId="0" fontId="63" fillId="2" borderId="1" xfId="0" applyFont="1" applyFill="1" applyBorder="1" applyAlignment="1" applyProtection="1">
      <alignment horizontal="center" vertical="center"/>
      <protection locked="0"/>
    </xf>
    <xf numFmtId="0" fontId="63" fillId="2" borderId="14" xfId="0" applyFont="1" applyFill="1" applyBorder="1" applyAlignment="1" applyProtection="1">
      <alignment horizontal="center" vertical="center"/>
      <protection locked="0"/>
    </xf>
    <xf numFmtId="0" fontId="63" fillId="2" borderId="4" xfId="0" applyFont="1" applyFill="1" applyBorder="1" applyAlignment="1" applyProtection="1">
      <alignment horizontal="left" vertical="center"/>
      <protection locked="0"/>
    </xf>
    <xf numFmtId="0" fontId="63" fillId="2" borderId="6" xfId="0" applyFont="1" applyFill="1" applyBorder="1" applyAlignment="1" applyProtection="1">
      <alignment horizontal="left" vertical="center"/>
      <protection locked="0"/>
    </xf>
    <xf numFmtId="0" fontId="63" fillId="2" borderId="13" xfId="0" applyFont="1" applyFill="1" applyBorder="1" applyAlignment="1" applyProtection="1">
      <alignment horizontal="left" vertical="center"/>
      <protection locked="0"/>
    </xf>
    <xf numFmtId="0" fontId="63" fillId="2" borderId="5" xfId="0" applyFont="1" applyFill="1" applyBorder="1" applyAlignment="1" applyProtection="1">
      <alignment horizontal="left" vertical="center"/>
      <protection locked="0"/>
    </xf>
    <xf numFmtId="0" fontId="61" fillId="26" borderId="87" xfId="0" applyFont="1" applyFill="1" applyBorder="1" applyAlignment="1">
      <alignment horizontal="center"/>
    </xf>
    <xf numFmtId="0" fontId="61" fillId="26" borderId="71" xfId="0" applyFont="1" applyFill="1" applyBorder="1" applyAlignment="1">
      <alignment horizontal="center"/>
    </xf>
    <xf numFmtId="0" fontId="105" fillId="23" borderId="41" xfId="0" applyFont="1" applyFill="1" applyBorder="1" applyAlignment="1">
      <alignment horizontal="center" vertical="center"/>
    </xf>
    <xf numFmtId="0" fontId="105" fillId="23" borderId="45" xfId="0" applyFont="1" applyFill="1" applyBorder="1" applyAlignment="1">
      <alignment horizontal="center" vertical="center"/>
    </xf>
    <xf numFmtId="0" fontId="105" fillId="23" borderId="71"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18" xfId="0" applyFont="1" applyFill="1" applyBorder="1" applyAlignment="1">
      <alignment horizontal="center" vertical="center" wrapText="1"/>
    </xf>
    <xf numFmtId="2" fontId="56" fillId="5" borderId="36" xfId="0" applyNumberFormat="1" applyFont="1" applyFill="1" applyBorder="1" applyAlignment="1">
      <alignment horizontal="center" wrapText="1"/>
    </xf>
    <xf numFmtId="2" fontId="56" fillId="5" borderId="60" xfId="0" applyNumberFormat="1" applyFont="1" applyFill="1" applyBorder="1" applyAlignment="1">
      <alignment horizontal="center" wrapText="1"/>
    </xf>
    <xf numFmtId="2" fontId="104" fillId="5" borderId="41" xfId="0" applyNumberFormat="1" applyFont="1" applyFill="1" applyBorder="1" applyAlignment="1">
      <alignment horizontal="center" wrapText="1"/>
    </xf>
    <xf numFmtId="2" fontId="104" fillId="5" borderId="71" xfId="0" applyNumberFormat="1" applyFont="1" applyFill="1" applyBorder="1" applyAlignment="1">
      <alignment horizontal="center" wrapText="1"/>
    </xf>
    <xf numFmtId="0" fontId="78" fillId="23" borderId="36" xfId="0" applyFont="1" applyFill="1" applyBorder="1" applyAlignment="1">
      <alignment horizontal="center" vertical="center"/>
    </xf>
    <xf numFmtId="0" fontId="78" fillId="23" borderId="56" xfId="0" applyFont="1" applyFill="1" applyBorder="1" applyAlignment="1">
      <alignment horizontal="center" vertical="center"/>
    </xf>
    <xf numFmtId="0" fontId="78" fillId="23" borderId="60" xfId="0" applyFont="1" applyFill="1" applyBorder="1" applyAlignment="1">
      <alignment horizontal="center" vertical="center"/>
    </xf>
    <xf numFmtId="0" fontId="74" fillId="0" borderId="0" xfId="0" applyFont="1" applyAlignment="1">
      <alignment horizontal="left" vertical="center" wrapText="1"/>
    </xf>
    <xf numFmtId="0" fontId="69" fillId="23" borderId="36" xfId="0" applyFont="1" applyFill="1" applyBorder="1" applyAlignment="1">
      <alignment horizontal="center"/>
    </xf>
    <xf numFmtId="0" fontId="69" fillId="23" borderId="56" xfId="0" applyFont="1" applyFill="1" applyBorder="1" applyAlignment="1">
      <alignment horizontal="center"/>
    </xf>
    <xf numFmtId="0" fontId="69" fillId="23" borderId="60" xfId="0" applyFont="1" applyFill="1" applyBorder="1" applyAlignment="1">
      <alignment horizontal="center"/>
    </xf>
    <xf numFmtId="0" fontId="14" fillId="23" borderId="10" xfId="0" applyFont="1" applyFill="1" applyBorder="1" applyAlignment="1">
      <alignment horizontal="center"/>
    </xf>
    <xf numFmtId="0" fontId="14" fillId="23" borderId="0" xfId="0" applyFont="1" applyFill="1" applyAlignment="1">
      <alignment horizontal="center"/>
    </xf>
    <xf numFmtId="0" fontId="14" fillId="23" borderId="73" xfId="0" applyFont="1" applyFill="1" applyBorder="1" applyAlignment="1">
      <alignment horizontal="center"/>
    </xf>
    <xf numFmtId="49" fontId="13" fillId="3" borderId="27" xfId="0" applyNumberFormat="1" applyFont="1" applyFill="1" applyBorder="1" applyAlignment="1" applyProtection="1">
      <alignment horizontal="center"/>
      <protection locked="0"/>
    </xf>
    <xf numFmtId="49" fontId="13" fillId="3" borderId="19" xfId="0" applyNumberFormat="1" applyFont="1" applyFill="1" applyBorder="1" applyAlignment="1" applyProtection="1">
      <alignment horizontal="center"/>
      <protection locked="0"/>
    </xf>
    <xf numFmtId="49" fontId="13" fillId="3" borderId="70" xfId="0" applyNumberFormat="1" applyFont="1" applyFill="1" applyBorder="1" applyAlignment="1" applyProtection="1">
      <alignment horizontal="center"/>
      <protection locked="0"/>
    </xf>
    <xf numFmtId="0" fontId="0" fillId="4" borderId="49" xfId="0" applyFill="1" applyBorder="1" applyAlignment="1">
      <alignment horizontal="left" wrapText="1"/>
    </xf>
    <xf numFmtId="0" fontId="0" fillId="4" borderId="10" xfId="0" applyFill="1" applyBorder="1" applyAlignment="1">
      <alignment horizontal="left" wrapText="1"/>
    </xf>
    <xf numFmtId="0" fontId="0" fillId="4" borderId="72" xfId="0" applyFill="1" applyBorder="1" applyAlignment="1">
      <alignment horizontal="left" wrapText="1"/>
    </xf>
    <xf numFmtId="0" fontId="0" fillId="5" borderId="62" xfId="0" applyFill="1" applyBorder="1" applyAlignment="1">
      <alignment horizontal="center" wrapText="1"/>
    </xf>
    <xf numFmtId="0" fontId="0" fillId="5" borderId="61" xfId="0" applyFill="1" applyBorder="1" applyAlignment="1">
      <alignment horizontal="center" wrapText="1"/>
    </xf>
    <xf numFmtId="0" fontId="63" fillId="4" borderId="58" xfId="0" applyFont="1" applyFill="1" applyBorder="1" applyAlignment="1">
      <alignment horizontal="left" vertical="center" wrapText="1"/>
    </xf>
    <xf numFmtId="0" fontId="63" fillId="4" borderId="27" xfId="0" applyFont="1" applyFill="1" applyBorder="1" applyAlignment="1">
      <alignment horizontal="left" vertical="center" wrapText="1"/>
    </xf>
    <xf numFmtId="0" fontId="63" fillId="4" borderId="19" xfId="0" applyFont="1" applyFill="1" applyBorder="1" applyAlignment="1">
      <alignment horizontal="left" vertical="center" wrapText="1"/>
    </xf>
    <xf numFmtId="0" fontId="0" fillId="4" borderId="13" xfId="0" applyFill="1" applyBorder="1" applyAlignment="1">
      <alignment horizontal="left" wrapText="1"/>
    </xf>
    <xf numFmtId="0" fontId="0" fillId="4" borderId="5" xfId="0" applyFill="1" applyBorder="1" applyAlignment="1">
      <alignment horizontal="left" wrapText="1"/>
    </xf>
    <xf numFmtId="0" fontId="0" fillId="4" borderId="40" xfId="0" applyFill="1" applyBorder="1" applyAlignment="1">
      <alignment horizontal="left" wrapText="1"/>
    </xf>
    <xf numFmtId="0" fontId="69" fillId="23" borderId="49" xfId="0" applyFont="1" applyFill="1" applyBorder="1" applyAlignment="1">
      <alignment horizontal="left"/>
    </xf>
    <xf numFmtId="0" fontId="69" fillId="23" borderId="10" xfId="0" applyFont="1" applyFill="1" applyBorder="1" applyAlignment="1">
      <alignment horizontal="left"/>
    </xf>
    <xf numFmtId="0" fontId="69" fillId="23" borderId="58" xfId="0" applyFont="1" applyFill="1" applyBorder="1" applyAlignment="1">
      <alignment horizontal="left"/>
    </xf>
    <xf numFmtId="0" fontId="69" fillId="23" borderId="27" xfId="0" applyFont="1" applyFill="1" applyBorder="1" applyAlignment="1">
      <alignment horizontal="left"/>
    </xf>
    <xf numFmtId="2" fontId="0" fillId="5" borderId="86" xfId="0" applyNumberFormat="1" applyFill="1" applyBorder="1" applyAlignment="1">
      <alignment horizontal="center" wrapText="1"/>
    </xf>
    <xf numFmtId="2" fontId="0" fillId="5" borderId="30" xfId="0" applyNumberFormat="1" applyFill="1" applyBorder="1" applyAlignment="1">
      <alignment horizontal="center" wrapText="1"/>
    </xf>
    <xf numFmtId="2" fontId="0" fillId="5" borderId="75" xfId="0" applyNumberFormat="1" applyFill="1" applyBorder="1" applyAlignment="1">
      <alignment horizontal="center" wrapText="1"/>
    </xf>
    <xf numFmtId="2" fontId="0" fillId="5" borderId="87" xfId="0" applyNumberFormat="1" applyFill="1" applyBorder="1" applyAlignment="1">
      <alignment horizontal="center" wrapText="1"/>
    </xf>
    <xf numFmtId="0" fontId="76" fillId="0" borderId="0" xfId="0" applyFont="1" applyAlignment="1">
      <alignment horizontal="left" vertical="center" wrapText="1"/>
    </xf>
    <xf numFmtId="0" fontId="74" fillId="0" borderId="56" xfId="0" applyFont="1" applyBorder="1" applyAlignment="1">
      <alignment horizontal="left" vertical="center" wrapText="1"/>
    </xf>
    <xf numFmtId="0" fontId="0" fillId="5" borderId="5" xfId="0" applyFill="1" applyBorder="1" applyAlignment="1">
      <alignment horizontal="left" vertical="center"/>
    </xf>
    <xf numFmtId="0" fontId="0" fillId="5" borderId="10" xfId="0" applyFill="1" applyBorder="1" applyAlignment="1">
      <alignment horizontal="left"/>
    </xf>
    <xf numFmtId="0" fontId="0" fillId="5" borderId="27" xfId="0" applyFill="1" applyBorder="1" applyAlignment="1">
      <alignment horizontal="left" vertical="center"/>
    </xf>
    <xf numFmtId="0" fontId="69" fillId="23" borderId="11" xfId="0" applyFont="1" applyFill="1" applyBorder="1" applyAlignment="1">
      <alignment horizontal="center"/>
    </xf>
    <xf numFmtId="0" fontId="69" fillId="23" borderId="38" xfId="0" applyFont="1" applyFill="1" applyBorder="1" applyAlignment="1">
      <alignment horizontal="center"/>
    </xf>
    <xf numFmtId="0" fontId="69" fillId="23" borderId="39" xfId="0" applyFont="1" applyFill="1" applyBorder="1" applyAlignment="1">
      <alignment horizontal="center"/>
    </xf>
    <xf numFmtId="0" fontId="56" fillId="4" borderId="49" xfId="0" applyFont="1" applyFill="1" applyBorder="1" applyAlignment="1">
      <alignment horizontal="left" wrapText="1"/>
    </xf>
    <xf numFmtId="0" fontId="56" fillId="4" borderId="10" xfId="0" applyFont="1" applyFill="1" applyBorder="1" applyAlignment="1">
      <alignment horizontal="left" wrapText="1"/>
    </xf>
    <xf numFmtId="0" fontId="56" fillId="4" borderId="72" xfId="0" applyFont="1" applyFill="1" applyBorder="1" applyAlignment="1">
      <alignment horizontal="left" wrapText="1"/>
    </xf>
    <xf numFmtId="2" fontId="0" fillId="5" borderId="86" xfId="0" applyNumberFormat="1" applyFill="1" applyBorder="1" applyAlignment="1">
      <alignment horizontal="center" vertical="center" wrapText="1"/>
    </xf>
    <xf numFmtId="2" fontId="0" fillId="5" borderId="30" xfId="0" applyNumberFormat="1" applyFill="1" applyBorder="1" applyAlignment="1">
      <alignment horizontal="center" vertical="center" wrapText="1"/>
    </xf>
    <xf numFmtId="2" fontId="113" fillId="5" borderId="41" xfId="0" applyNumberFormat="1" applyFont="1" applyFill="1" applyBorder="1" applyAlignment="1">
      <alignment horizontal="center" wrapText="1"/>
    </xf>
    <xf numFmtId="2" fontId="113" fillId="5" borderId="71" xfId="0" applyNumberFormat="1" applyFont="1" applyFill="1" applyBorder="1" applyAlignment="1">
      <alignment horizontal="center" wrapText="1"/>
    </xf>
    <xf numFmtId="0" fontId="74" fillId="0" borderId="0" xfId="0" applyFont="1" applyAlignment="1">
      <alignment horizontal="center" vertical="center" wrapText="1"/>
    </xf>
    <xf numFmtId="2" fontId="53" fillId="30" borderId="4" xfId="372" applyNumberFormat="1" applyFont="1" applyFill="1" applyBorder="1" applyAlignment="1">
      <alignment horizontal="center"/>
    </xf>
    <xf numFmtId="2" fontId="53" fillId="30" borderId="40" xfId="372" applyNumberFormat="1" applyFont="1" applyFill="1" applyBorder="1" applyAlignment="1">
      <alignment horizontal="center"/>
    </xf>
    <xf numFmtId="2" fontId="49" fillId="32" borderId="4" xfId="372" applyNumberFormat="1" applyFont="1" applyFill="1" applyBorder="1" applyAlignment="1">
      <alignment horizontal="center"/>
    </xf>
    <xf numFmtId="2" fontId="49" fillId="32" borderId="40" xfId="372" applyNumberFormat="1" applyFont="1" applyFill="1" applyBorder="1" applyAlignment="1">
      <alignment horizontal="center"/>
    </xf>
    <xf numFmtId="2" fontId="49" fillId="21" borderId="4" xfId="372" applyNumberFormat="1" applyFont="1" applyFill="1" applyBorder="1" applyAlignment="1">
      <alignment horizontal="center"/>
    </xf>
    <xf numFmtId="2" fontId="49" fillId="21" borderId="40" xfId="372" applyNumberFormat="1" applyFont="1" applyFill="1" applyBorder="1" applyAlignment="1">
      <alignment horizontal="center"/>
    </xf>
    <xf numFmtId="2" fontId="54" fillId="22" borderId="42" xfId="372" applyNumberFormat="1" applyFont="1" applyFill="1" applyBorder="1" applyAlignment="1">
      <alignment horizontal="center"/>
    </xf>
    <xf numFmtId="2" fontId="54" fillId="22" borderId="44" xfId="372" applyNumberFormat="1" applyFont="1" applyFill="1" applyBorder="1" applyAlignment="1">
      <alignment horizontal="center"/>
    </xf>
    <xf numFmtId="0" fontId="17" fillId="4" borderId="13" xfId="372" applyFill="1" applyBorder="1" applyAlignment="1">
      <alignment horizontal="left" vertical="center" wrapText="1"/>
    </xf>
    <xf numFmtId="0" fontId="17" fillId="4" borderId="5" xfId="372" applyFill="1" applyBorder="1" applyAlignment="1">
      <alignment horizontal="left" vertical="center" wrapText="1"/>
    </xf>
    <xf numFmtId="0" fontId="17" fillId="4" borderId="40" xfId="372" applyFill="1" applyBorder="1" applyAlignment="1">
      <alignment horizontal="left"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17" fillId="4" borderId="4" xfId="372" applyFill="1" applyBorder="1" applyAlignment="1">
      <alignment horizontal="left" vertical="center" wrapText="1"/>
    </xf>
    <xf numFmtId="0" fontId="17" fillId="4" borderId="6" xfId="372" applyFill="1" applyBorder="1" applyAlignment="1">
      <alignment horizontal="left" vertical="center" wrapText="1"/>
    </xf>
    <xf numFmtId="0" fontId="49" fillId="0" borderId="4" xfId="372" applyFont="1" applyBorder="1" applyAlignment="1" applyProtection="1">
      <alignment horizontal="left"/>
      <protection locked="0"/>
    </xf>
    <xf numFmtId="0" fontId="49" fillId="0" borderId="5" xfId="372" applyFont="1" applyBorder="1" applyAlignment="1" applyProtection="1">
      <alignment horizontal="left"/>
      <protection locked="0"/>
    </xf>
    <xf numFmtId="0" fontId="49" fillId="0" borderId="6" xfId="372" applyFont="1" applyBorder="1" applyAlignment="1" applyProtection="1">
      <alignment horizontal="left"/>
      <protection locked="0"/>
    </xf>
    <xf numFmtId="2" fontId="49" fillId="12" borderId="4" xfId="372" applyNumberFormat="1" applyFont="1" applyFill="1" applyBorder="1" applyAlignment="1">
      <alignment horizontal="center"/>
    </xf>
    <xf numFmtId="2" fontId="49" fillId="12" borderId="40" xfId="372" applyNumberFormat="1" applyFont="1" applyFill="1" applyBorder="1" applyAlignment="1">
      <alignment horizontal="center"/>
    </xf>
    <xf numFmtId="2" fontId="17" fillId="0" borderId="4" xfId="372" applyNumberFormat="1" applyBorder="1" applyAlignment="1">
      <alignment horizontal="center"/>
    </xf>
    <xf numFmtId="2" fontId="17" fillId="0" borderId="40" xfId="372" applyNumberFormat="1" applyBorder="1" applyAlignment="1">
      <alignment horizontal="center"/>
    </xf>
    <xf numFmtId="0" fontId="15" fillId="0" borderId="0" xfId="0" applyFont="1" applyAlignment="1">
      <alignment horizontal="center"/>
    </xf>
    <xf numFmtId="0" fontId="49" fillId="5" borderId="41" xfId="372" applyFont="1" applyFill="1" applyBorder="1" applyAlignment="1">
      <alignment horizontal="left" wrapText="1"/>
    </xf>
    <xf numFmtId="0" fontId="49" fillId="5" borderId="45" xfId="372" applyFont="1" applyFill="1" applyBorder="1" applyAlignment="1">
      <alignment horizontal="left" wrapText="1"/>
    </xf>
    <xf numFmtId="0" fontId="17" fillId="8" borderId="68" xfId="372" applyFill="1" applyBorder="1" applyAlignment="1" applyProtection="1">
      <alignment horizontal="left"/>
      <protection locked="0"/>
    </xf>
    <xf numFmtId="0" fontId="17" fillId="8" borderId="69" xfId="372" applyFill="1" applyBorder="1" applyAlignment="1" applyProtection="1">
      <alignment horizontal="left"/>
      <protection locked="0"/>
    </xf>
    <xf numFmtId="0" fontId="17" fillId="8" borderId="67" xfId="372" applyFill="1" applyBorder="1" applyAlignment="1" applyProtection="1">
      <alignment horizontal="left"/>
      <protection locked="0"/>
    </xf>
    <xf numFmtId="0" fontId="15" fillId="31" borderId="0" xfId="0" applyFont="1" applyFill="1" applyAlignment="1">
      <alignment horizontal="center"/>
    </xf>
    <xf numFmtId="0" fontId="15" fillId="24" borderId="0" xfId="0" applyFont="1" applyFill="1" applyAlignment="1">
      <alignment horizontal="center"/>
    </xf>
    <xf numFmtId="0" fontId="15" fillId="15" borderId="0" xfId="0" applyFont="1" applyFill="1" applyAlignment="1">
      <alignment horizontal="center"/>
    </xf>
    <xf numFmtId="0" fontId="15" fillId="25" borderId="0" xfId="0" applyFont="1" applyFill="1" applyAlignment="1">
      <alignment horizontal="center"/>
    </xf>
    <xf numFmtId="0" fontId="67" fillId="23" borderId="23" xfId="372" applyFont="1" applyFill="1" applyBorder="1" applyAlignment="1">
      <alignment horizontal="center"/>
    </xf>
    <xf numFmtId="0" fontId="67" fillId="23" borderId="24" xfId="372" applyFont="1" applyFill="1" applyBorder="1" applyAlignment="1">
      <alignment horizontal="center"/>
    </xf>
    <xf numFmtId="0" fontId="72" fillId="3" borderId="4" xfId="372" applyFont="1" applyFill="1" applyBorder="1" applyAlignment="1">
      <alignment horizontal="center" vertical="center" wrapText="1"/>
    </xf>
    <xf numFmtId="0" fontId="72" fillId="3" borderId="5" xfId="372" applyFont="1" applyFill="1" applyBorder="1" applyAlignment="1">
      <alignment horizontal="center" vertical="center" wrapText="1"/>
    </xf>
    <xf numFmtId="0" fontId="71" fillId="0" borderId="33" xfId="372" applyFont="1" applyBorder="1" applyAlignment="1">
      <alignment horizontal="center" vertical="center" wrapText="1"/>
    </xf>
    <xf numFmtId="0" fontId="71" fillId="0" borderId="0" xfId="372" applyFont="1" applyAlignment="1">
      <alignment horizontal="center" vertical="center" wrapText="1"/>
    </xf>
    <xf numFmtId="0" fontId="71" fillId="0" borderId="46" xfId="372" applyFont="1" applyBorder="1" applyAlignment="1">
      <alignment horizontal="center" vertical="center" wrapText="1"/>
    </xf>
    <xf numFmtId="0" fontId="71" fillId="0" borderId="58" xfId="372" applyFont="1" applyBorder="1" applyAlignment="1">
      <alignment horizontal="center" vertical="center" wrapText="1"/>
    </xf>
    <xf numFmtId="0" fontId="71" fillId="0" borderId="27" xfId="372" applyFont="1" applyBorder="1" applyAlignment="1">
      <alignment horizontal="center" vertical="center" wrapText="1"/>
    </xf>
    <xf numFmtId="0" fontId="71" fillId="0" borderId="19" xfId="372" applyFont="1" applyBorder="1" applyAlignment="1">
      <alignment horizontal="center" vertical="center" wrapText="1"/>
    </xf>
    <xf numFmtId="0" fontId="17" fillId="8" borderId="4" xfId="372" applyFill="1" applyBorder="1" applyAlignment="1" applyProtection="1">
      <alignment horizontal="left"/>
      <protection locked="0"/>
    </xf>
    <xf numFmtId="0" fontId="17" fillId="8" borderId="5" xfId="372" applyFill="1" applyBorder="1" applyAlignment="1" applyProtection="1">
      <alignment horizontal="left"/>
      <protection locked="0"/>
    </xf>
    <xf numFmtId="0" fontId="17" fillId="8" borderId="6" xfId="372" applyFill="1" applyBorder="1" applyAlignment="1" applyProtection="1">
      <alignment horizontal="left"/>
      <protection locked="0"/>
    </xf>
    <xf numFmtId="0" fontId="65" fillId="4" borderId="36" xfId="372" applyFont="1" applyFill="1" applyBorder="1" applyAlignment="1">
      <alignment horizontal="center" vertical="center"/>
    </xf>
    <xf numFmtId="0" fontId="65" fillId="4" borderId="56" xfId="372" applyFont="1" applyFill="1" applyBorder="1" applyAlignment="1">
      <alignment horizontal="center" vertical="center"/>
    </xf>
    <xf numFmtId="0" fontId="65" fillId="4" borderId="57" xfId="372" applyFont="1" applyFill="1" applyBorder="1" applyAlignment="1">
      <alignment horizontal="center" vertical="center"/>
    </xf>
    <xf numFmtId="0" fontId="65" fillId="4" borderId="58" xfId="372" applyFont="1" applyFill="1" applyBorder="1" applyAlignment="1">
      <alignment horizontal="center" vertical="center"/>
    </xf>
    <xf numFmtId="0" fontId="65" fillId="4" borderId="27" xfId="372" applyFont="1" applyFill="1" applyBorder="1" applyAlignment="1">
      <alignment horizontal="center" vertical="center"/>
    </xf>
    <xf numFmtId="0" fontId="65" fillId="4" borderId="19" xfId="372" applyFont="1" applyFill="1" applyBorder="1" applyAlignment="1">
      <alignment horizontal="center" vertical="center"/>
    </xf>
    <xf numFmtId="0" fontId="100" fillId="4" borderId="4" xfId="372" applyFont="1" applyFill="1" applyBorder="1" applyAlignment="1">
      <alignment horizontal="center" vertical="center" wrapText="1"/>
    </xf>
    <xf numFmtId="0" fontId="100" fillId="4" borderId="40" xfId="372" applyFont="1" applyFill="1" applyBorder="1" applyAlignment="1">
      <alignment horizontal="center" vertical="center" wrapText="1"/>
    </xf>
    <xf numFmtId="0" fontId="65" fillId="4" borderId="37" xfId="372" applyFont="1" applyFill="1" applyBorder="1" applyAlignment="1">
      <alignment horizontal="center" vertical="center"/>
    </xf>
    <xf numFmtId="0" fontId="65" fillId="4" borderId="39" xfId="372" applyFont="1" applyFill="1" applyBorder="1" applyAlignment="1">
      <alignment horizontal="center" vertical="center"/>
    </xf>
    <xf numFmtId="2" fontId="17" fillId="2" borderId="4" xfId="372" applyNumberFormat="1" applyFill="1" applyBorder="1" applyAlignment="1">
      <alignment horizontal="center"/>
    </xf>
    <xf numFmtId="2" fontId="17" fillId="2" borderId="40" xfId="372" applyNumberFormat="1" applyFill="1" applyBorder="1" applyAlignment="1">
      <alignment horizontal="center"/>
    </xf>
    <xf numFmtId="176" fontId="17" fillId="0" borderId="0" xfId="372" applyNumberFormat="1" applyAlignment="1">
      <alignment horizontal="center"/>
    </xf>
    <xf numFmtId="176" fontId="17" fillId="0" borderId="45" xfId="372" applyNumberFormat="1" applyBorder="1" applyAlignment="1">
      <alignment horizontal="center"/>
    </xf>
    <xf numFmtId="0" fontId="32" fillId="0" borderId="74" xfId="372" applyFont="1" applyBorder="1" applyAlignment="1">
      <alignment horizontal="center" vertical="center" wrapText="1"/>
    </xf>
    <xf numFmtId="0" fontId="32" fillId="0" borderId="12" xfId="372" applyFont="1" applyBorder="1" applyAlignment="1">
      <alignment horizontal="center" vertical="center" wrapText="1"/>
    </xf>
    <xf numFmtId="0" fontId="49" fillId="5" borderId="45" xfId="372" applyFont="1" applyFill="1" applyBorder="1" applyAlignment="1">
      <alignment horizontal="center" wrapText="1"/>
    </xf>
    <xf numFmtId="0" fontId="101" fillId="5" borderId="23" xfId="372" applyFont="1" applyFill="1" applyBorder="1" applyAlignment="1">
      <alignment horizontal="center"/>
    </xf>
    <xf numFmtId="0" fontId="101" fillId="5" borderId="24" xfId="372" applyFont="1" applyFill="1" applyBorder="1" applyAlignment="1">
      <alignment horizontal="center"/>
    </xf>
    <xf numFmtId="0" fontId="101" fillId="5" borderId="25" xfId="372" applyFont="1" applyFill="1" applyBorder="1" applyAlignment="1">
      <alignment horizontal="center"/>
    </xf>
    <xf numFmtId="0" fontId="72" fillId="3" borderId="13" xfId="372" applyFont="1" applyFill="1" applyBorder="1" applyAlignment="1">
      <alignment horizontal="center" vertical="center" wrapText="1"/>
    </xf>
    <xf numFmtId="0" fontId="72" fillId="3" borderId="40" xfId="372" applyFont="1" applyFill="1" applyBorder="1" applyAlignment="1">
      <alignment horizontal="center" vertical="center" wrapText="1"/>
    </xf>
    <xf numFmtId="0" fontId="67" fillId="23" borderId="36" xfId="372" applyFont="1" applyFill="1" applyBorder="1" applyAlignment="1">
      <alignment horizontal="center"/>
    </xf>
    <xf numFmtId="0" fontId="67" fillId="23" borderId="60" xfId="372" applyFont="1" applyFill="1" applyBorder="1" applyAlignment="1">
      <alignment horizontal="center"/>
    </xf>
    <xf numFmtId="0" fontId="32" fillId="0" borderId="33" xfId="372" applyFont="1" applyBorder="1" applyAlignment="1">
      <alignment horizontal="center" vertical="center" wrapText="1"/>
    </xf>
    <xf numFmtId="0" fontId="32" fillId="0" borderId="73" xfId="372" applyFont="1" applyBorder="1" applyAlignment="1">
      <alignment horizontal="center" vertical="center" wrapText="1"/>
    </xf>
    <xf numFmtId="0" fontId="17" fillId="5" borderId="24" xfId="372" applyFill="1" applyBorder="1" applyAlignment="1">
      <alignment horizontal="left" wrapText="1"/>
    </xf>
    <xf numFmtId="0" fontId="67" fillId="23" borderId="56" xfId="372" applyFont="1" applyFill="1" applyBorder="1" applyAlignment="1">
      <alignment horizontal="center"/>
    </xf>
    <xf numFmtId="0" fontId="49" fillId="5" borderId="27" xfId="372" applyFont="1" applyFill="1" applyBorder="1" applyAlignment="1">
      <alignment horizontal="left" wrapText="1"/>
    </xf>
    <xf numFmtId="0" fontId="32" fillId="5" borderId="27" xfId="372" applyFont="1" applyFill="1" applyBorder="1" applyAlignment="1">
      <alignment horizontal="center"/>
    </xf>
    <xf numFmtId="0" fontId="17" fillId="0" borderId="4" xfId="372" applyBorder="1" applyAlignment="1">
      <alignment horizontal="center" vertical="center" wrapText="1"/>
    </xf>
    <xf numFmtId="0" fontId="17" fillId="0" borderId="6" xfId="372" applyBorder="1" applyAlignment="1">
      <alignment horizontal="center" vertical="center" wrapText="1"/>
    </xf>
    <xf numFmtId="0" fontId="65" fillId="0" borderId="75" xfId="372" applyFont="1" applyBorder="1" applyAlignment="1">
      <alignment horizontal="center" vertical="center" wrapText="1"/>
    </xf>
    <xf numFmtId="0" fontId="65" fillId="0" borderId="56" xfId="372" applyFont="1" applyBorder="1" applyAlignment="1">
      <alignment horizontal="center" vertical="center" wrapText="1"/>
    </xf>
    <xf numFmtId="0" fontId="65" fillId="0" borderId="57" xfId="372" applyFont="1" applyBorder="1" applyAlignment="1">
      <alignment horizontal="center" vertical="center" wrapText="1"/>
    </xf>
    <xf numFmtId="0" fontId="65" fillId="0" borderId="3" xfId="372" applyFont="1" applyBorder="1" applyAlignment="1">
      <alignment horizontal="center" vertical="center" wrapText="1"/>
    </xf>
    <xf numFmtId="0" fontId="65" fillId="0" borderId="0" xfId="372" applyFont="1" applyAlignment="1">
      <alignment horizontal="center" vertical="center" wrapText="1"/>
    </xf>
    <xf numFmtId="0" fontId="65" fillId="0" borderId="46" xfId="372" applyFont="1" applyBorder="1" applyAlignment="1">
      <alignment horizontal="center" vertical="center" wrapText="1"/>
    </xf>
    <xf numFmtId="0" fontId="65" fillId="0" borderId="34" xfId="372" applyFont="1" applyBorder="1" applyAlignment="1">
      <alignment horizontal="center" vertical="center" wrapText="1"/>
    </xf>
    <xf numFmtId="0" fontId="65" fillId="0" borderId="27" xfId="372" applyFont="1" applyBorder="1" applyAlignment="1">
      <alignment horizontal="center" vertical="center" wrapText="1"/>
    </xf>
    <xf numFmtId="0" fontId="65" fillId="0" borderId="19" xfId="372" applyFont="1" applyBorder="1" applyAlignment="1">
      <alignment horizontal="center" vertical="center" wrapText="1"/>
    </xf>
    <xf numFmtId="0" fontId="32" fillId="0" borderId="8" xfId="372" applyFont="1" applyBorder="1" applyAlignment="1">
      <alignment horizontal="center" vertical="center" wrapText="1"/>
    </xf>
    <xf numFmtId="0" fontId="53" fillId="25" borderId="0" xfId="372" applyFont="1" applyFill="1" applyAlignment="1">
      <alignment horizontal="left"/>
    </xf>
    <xf numFmtId="0" fontId="65" fillId="4" borderId="54" xfId="372" applyFont="1" applyFill="1" applyBorder="1" applyAlignment="1">
      <alignment horizontal="center" vertical="center"/>
    </xf>
    <xf numFmtId="0" fontId="65" fillId="4" borderId="55" xfId="372" applyFont="1" applyFill="1" applyBorder="1" applyAlignment="1">
      <alignment horizontal="center" vertical="center"/>
    </xf>
    <xf numFmtId="0" fontId="17" fillId="0" borderId="9" xfId="372" applyBorder="1" applyAlignment="1">
      <alignment horizontal="left"/>
    </xf>
    <xf numFmtId="0" fontId="17" fillId="0" borderId="1" xfId="372" applyBorder="1" applyAlignment="1">
      <alignment horizontal="left"/>
    </xf>
    <xf numFmtId="0" fontId="17" fillId="21" borderId="9" xfId="372" applyFill="1" applyBorder="1" applyAlignment="1">
      <alignment horizontal="left"/>
    </xf>
    <xf numFmtId="0" fontId="17" fillId="21" borderId="1" xfId="372" applyFill="1" applyBorder="1" applyAlignment="1">
      <alignment horizontal="left"/>
    </xf>
    <xf numFmtId="0" fontId="53" fillId="15" borderId="0" xfId="372" applyFont="1" applyFill="1" applyAlignment="1">
      <alignment horizontal="left"/>
    </xf>
    <xf numFmtId="0" fontId="92" fillId="24" borderId="0" xfId="372" applyFont="1" applyFill="1" applyAlignment="1">
      <alignment horizontal="left"/>
    </xf>
    <xf numFmtId="0" fontId="53" fillId="30" borderId="9" xfId="372" applyFont="1" applyFill="1" applyBorder="1" applyAlignment="1">
      <alignment horizontal="left"/>
    </xf>
    <xf numFmtId="0" fontId="53" fillId="30" borderId="1" xfId="372" applyFont="1" applyFill="1" applyBorder="1" applyAlignment="1">
      <alignment horizontal="left"/>
    </xf>
    <xf numFmtId="0" fontId="49" fillId="32" borderId="13" xfId="372" applyFont="1" applyFill="1" applyBorder="1" applyAlignment="1">
      <alignment horizontal="left"/>
    </xf>
    <xf numFmtId="0" fontId="49" fillId="32" borderId="5" xfId="372" applyFont="1" applyFill="1" applyBorder="1" applyAlignment="1">
      <alignment horizontal="left"/>
    </xf>
    <xf numFmtId="0" fontId="49" fillId="32" borderId="6" xfId="372" applyFont="1" applyFill="1" applyBorder="1" applyAlignment="1">
      <alignment horizontal="left"/>
    </xf>
    <xf numFmtId="0" fontId="14" fillId="43" borderId="0" xfId="0" applyFont="1" applyFill="1" applyAlignment="1">
      <alignment horizontal="center"/>
    </xf>
    <xf numFmtId="0" fontId="14" fillId="44" borderId="0" xfId="0" applyFont="1" applyFill="1" applyAlignment="1">
      <alignment horizontal="center"/>
    </xf>
    <xf numFmtId="0" fontId="50" fillId="0" borderId="58" xfId="372" applyFont="1" applyBorder="1" applyAlignment="1">
      <alignment horizontal="center" vertical="center" wrapText="1"/>
    </xf>
    <xf numFmtId="0" fontId="50" fillId="0" borderId="27" xfId="372" applyFont="1" applyBorder="1" applyAlignment="1">
      <alignment horizontal="center" vertical="center" wrapText="1"/>
    </xf>
    <xf numFmtId="0" fontId="50" fillId="0" borderId="70" xfId="372" applyFont="1" applyBorder="1" applyAlignment="1">
      <alignment horizontal="center" vertical="center" wrapText="1"/>
    </xf>
    <xf numFmtId="0" fontId="72" fillId="3" borderId="6" xfId="372" applyFont="1" applyFill="1" applyBorder="1" applyAlignment="1">
      <alignment horizontal="center" vertical="center" wrapText="1"/>
    </xf>
    <xf numFmtId="0" fontId="32" fillId="0" borderId="75" xfId="372" applyFont="1" applyBorder="1" applyAlignment="1">
      <alignment horizontal="center" vertical="center" wrapText="1"/>
    </xf>
    <xf numFmtId="0" fontId="32" fillId="0" borderId="34" xfId="372" applyFont="1" applyBorder="1" applyAlignment="1">
      <alignment horizontal="center" vertical="center" wrapText="1"/>
    </xf>
    <xf numFmtId="0" fontId="92" fillId="2" borderId="0" xfId="372" applyFont="1" applyFill="1" applyAlignment="1">
      <alignment horizontal="left"/>
    </xf>
    <xf numFmtId="0" fontId="65" fillId="4" borderId="36" xfId="372" applyFont="1" applyFill="1" applyBorder="1" applyAlignment="1">
      <alignment horizontal="center"/>
    </xf>
    <xf numFmtId="0" fontId="65" fillId="4" borderId="56" xfId="372" applyFont="1" applyFill="1" applyBorder="1" applyAlignment="1">
      <alignment horizontal="center"/>
    </xf>
    <xf numFmtId="0" fontId="65" fillId="4" borderId="57" xfId="372" applyFont="1" applyFill="1" applyBorder="1" applyAlignment="1">
      <alignment horizontal="center"/>
    </xf>
    <xf numFmtId="0" fontId="106" fillId="0" borderId="0" xfId="0" applyFont="1" applyAlignment="1">
      <alignment horizontal="left" vertical="center" wrapText="1"/>
    </xf>
    <xf numFmtId="0" fontId="106" fillId="0" borderId="45" xfId="0" applyFont="1" applyBorder="1" applyAlignment="1">
      <alignment horizontal="left" vertical="center" wrapText="1"/>
    </xf>
    <xf numFmtId="0" fontId="67" fillId="23" borderId="25" xfId="372" applyFont="1" applyFill="1" applyBorder="1" applyAlignment="1">
      <alignment horizontal="center"/>
    </xf>
    <xf numFmtId="176" fontId="17" fillId="0" borderId="56" xfId="372" applyNumberFormat="1" applyBorder="1" applyAlignment="1">
      <alignment horizontal="center"/>
    </xf>
    <xf numFmtId="0" fontId="65" fillId="4" borderId="58" xfId="372" applyFont="1" applyFill="1" applyBorder="1" applyAlignment="1">
      <alignment horizontal="center"/>
    </xf>
    <xf numFmtId="0" fontId="65" fillId="4" borderId="27" xfId="372" applyFont="1" applyFill="1" applyBorder="1" applyAlignment="1">
      <alignment horizontal="center"/>
    </xf>
    <xf numFmtId="0" fontId="70" fillId="23" borderId="13" xfId="0" applyFont="1" applyFill="1" applyBorder="1" applyAlignment="1">
      <alignment horizontal="center"/>
    </xf>
    <xf numFmtId="0" fontId="70" fillId="23" borderId="5" xfId="0" applyFont="1" applyFill="1" applyBorder="1" applyAlignment="1">
      <alignment horizontal="center"/>
    </xf>
    <xf numFmtId="0" fontId="65" fillId="4" borderId="36" xfId="372" applyFont="1" applyFill="1" applyBorder="1" applyAlignment="1">
      <alignment horizontal="left" wrapText="1"/>
    </xf>
    <xf numFmtId="0" fontId="65" fillId="4" borderId="56" xfId="372" applyFont="1" applyFill="1" applyBorder="1" applyAlignment="1">
      <alignment horizontal="left" wrapText="1"/>
    </xf>
    <xf numFmtId="0" fontId="65" fillId="4" borderId="57" xfId="372" applyFont="1" applyFill="1" applyBorder="1" applyAlignment="1">
      <alignment horizontal="left" wrapText="1"/>
    </xf>
    <xf numFmtId="0" fontId="65" fillId="4" borderId="58" xfId="372" applyFont="1" applyFill="1" applyBorder="1" applyAlignment="1">
      <alignment horizontal="left" wrapText="1"/>
    </xf>
    <xf numFmtId="0" fontId="65" fillId="4" borderId="27" xfId="372" applyFont="1" applyFill="1" applyBorder="1" applyAlignment="1">
      <alignment horizontal="left" wrapText="1"/>
    </xf>
    <xf numFmtId="0" fontId="65" fillId="4" borderId="19" xfId="372" applyFont="1" applyFill="1" applyBorder="1" applyAlignment="1">
      <alignment horizontal="left" wrapText="1"/>
    </xf>
    <xf numFmtId="0" fontId="63" fillId="5" borderId="13" xfId="0" applyFont="1" applyFill="1" applyBorder="1" applyAlignment="1">
      <alignment horizontal="left" vertical="center"/>
    </xf>
    <xf numFmtId="0" fontId="63" fillId="5" borderId="5" xfId="0" applyFont="1" applyFill="1" applyBorder="1" applyAlignment="1">
      <alignment horizontal="left" vertical="center"/>
    </xf>
    <xf numFmtId="0" fontId="63" fillId="5" borderId="6" xfId="0" applyFont="1" applyFill="1" applyBorder="1" applyAlignment="1">
      <alignment horizontal="left" vertical="center"/>
    </xf>
    <xf numFmtId="0" fontId="63" fillId="5" borderId="4" xfId="0" applyFont="1" applyFill="1" applyBorder="1" applyAlignment="1">
      <alignment horizontal="left" vertical="center"/>
    </xf>
    <xf numFmtId="49" fontId="6" fillId="4" borderId="43" xfId="0" applyNumberFormat="1" applyFont="1" applyFill="1" applyBorder="1" applyAlignment="1">
      <alignment horizontal="left" wrapText="1"/>
    </xf>
    <xf numFmtId="49" fontId="6" fillId="4" borderId="32" xfId="0" applyNumberFormat="1" applyFont="1" applyFill="1" applyBorder="1" applyAlignment="1">
      <alignment horizontal="left" wrapText="1"/>
    </xf>
    <xf numFmtId="0" fontId="56" fillId="4" borderId="55" xfId="0" applyFont="1" applyFill="1" applyBorder="1" applyAlignment="1">
      <alignment horizontal="left" vertical="center"/>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49" fontId="0" fillId="4" borderId="23" xfId="0" applyNumberFormat="1" applyFill="1" applyBorder="1" applyAlignment="1">
      <alignment horizontal="left" wrapText="1"/>
    </xf>
    <xf numFmtId="49" fontId="0" fillId="4" borderId="24" xfId="0" applyNumberFormat="1" applyFill="1" applyBorder="1" applyAlignment="1">
      <alignment horizontal="left" wrapText="1"/>
    </xf>
    <xf numFmtId="49" fontId="0" fillId="4" borderId="28" xfId="0" applyNumberFormat="1" applyFill="1" applyBorder="1" applyAlignment="1">
      <alignment horizontal="left" wrapText="1"/>
    </xf>
    <xf numFmtId="49" fontId="0" fillId="5" borderId="27" xfId="0" applyNumberFormat="1" applyFill="1" applyBorder="1" applyAlignment="1">
      <alignment horizontal="left"/>
    </xf>
    <xf numFmtId="49" fontId="0" fillId="5" borderId="19" xfId="0" applyNumberFormat="1" applyFill="1" applyBorder="1" applyAlignment="1">
      <alignment horizontal="left"/>
    </xf>
    <xf numFmtId="49" fontId="6" fillId="3" borderId="23" xfId="0" applyNumberFormat="1" applyFont="1" applyFill="1" applyBorder="1" applyAlignment="1" applyProtection="1">
      <alignment horizontal="center" wrapText="1"/>
      <protection locked="0"/>
    </xf>
    <xf numFmtId="49" fontId="6" fillId="3" borderId="24" xfId="0" applyNumberFormat="1" applyFont="1" applyFill="1" applyBorder="1" applyAlignment="1" applyProtection="1">
      <alignment horizontal="center" wrapText="1"/>
      <protection locked="0"/>
    </xf>
    <xf numFmtId="49" fontId="6" fillId="3" borderId="25" xfId="0" applyNumberFormat="1" applyFont="1" applyFill="1" applyBorder="1" applyAlignment="1" applyProtection="1">
      <alignment horizontal="center" wrapText="1"/>
      <protection locked="0"/>
    </xf>
    <xf numFmtId="49" fontId="6" fillId="4" borderId="23" xfId="0" applyNumberFormat="1" applyFont="1" applyFill="1" applyBorder="1" applyAlignment="1">
      <alignment horizontal="left" wrapText="1"/>
    </xf>
    <xf numFmtId="49" fontId="6" fillId="4" borderId="24" xfId="0" applyNumberFormat="1" applyFont="1" applyFill="1" applyBorder="1" applyAlignment="1">
      <alignment horizontal="left" wrapText="1"/>
    </xf>
    <xf numFmtId="49" fontId="6" fillId="4" borderId="25" xfId="0" applyNumberFormat="1" applyFont="1" applyFill="1" applyBorder="1" applyAlignment="1">
      <alignment horizontal="left" wrapText="1"/>
    </xf>
    <xf numFmtId="0" fontId="0" fillId="5" borderId="13"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76" fillId="2" borderId="0" xfId="0" applyNumberFormat="1" applyFont="1" applyFill="1" applyAlignment="1">
      <alignment horizontal="left" wrapText="1"/>
    </xf>
    <xf numFmtId="2" fontId="74" fillId="2" borderId="0" xfId="0" applyNumberFormat="1" applyFont="1" applyFill="1" applyAlignment="1">
      <alignment horizontal="left" wrapText="1"/>
    </xf>
    <xf numFmtId="2" fontId="77" fillId="2" borderId="45" xfId="0" applyNumberFormat="1" applyFont="1" applyFill="1" applyBorder="1" applyAlignment="1">
      <alignment horizontal="left" wrapText="1"/>
    </xf>
    <xf numFmtId="0" fontId="6" fillId="4" borderId="13" xfId="0" applyFont="1" applyFill="1" applyBorder="1" applyAlignment="1">
      <alignment horizontal="left"/>
    </xf>
    <xf numFmtId="0" fontId="6" fillId="4" borderId="5" xfId="0" applyFont="1" applyFill="1" applyBorder="1" applyAlignment="1">
      <alignment horizontal="left"/>
    </xf>
    <xf numFmtId="0" fontId="6" fillId="4" borderId="6" xfId="0" applyFont="1" applyFill="1" applyBorder="1" applyAlignment="1">
      <alignment horizontal="lef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49" fontId="0" fillId="5" borderId="19"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6" xfId="0" applyNumberFormat="1"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0" fillId="5" borderId="13"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49" xfId="0" applyFill="1" applyBorder="1" applyAlignment="1">
      <alignment horizontal="left" wrapText="1"/>
    </xf>
    <xf numFmtId="0" fontId="0" fillId="5" borderId="10" xfId="0" applyFill="1" applyBorder="1" applyAlignment="1">
      <alignment horizontal="left" wrapText="1"/>
    </xf>
    <xf numFmtId="0" fontId="0" fillId="5" borderId="7" xfId="0" applyFill="1" applyBorder="1" applyAlignment="1">
      <alignment horizontal="left" wrapText="1"/>
    </xf>
    <xf numFmtId="0" fontId="6" fillId="5" borderId="88" xfId="0" applyFont="1" applyFill="1" applyBorder="1" applyAlignment="1">
      <alignment horizontal="left"/>
    </xf>
    <xf numFmtId="0" fontId="6" fillId="5" borderId="81" xfId="0" applyFont="1" applyFill="1" applyBorder="1" applyAlignment="1">
      <alignment horizontal="left"/>
    </xf>
    <xf numFmtId="0" fontId="6" fillId="5" borderId="82" xfId="0" applyFont="1" applyFill="1" applyBorder="1" applyAlignment="1">
      <alignment horizontal="left"/>
    </xf>
    <xf numFmtId="0" fontId="5" fillId="4" borderId="36" xfId="0" applyFont="1" applyFill="1" applyBorder="1" applyAlignment="1">
      <alignment horizontal="center" wrapText="1"/>
    </xf>
    <xf numFmtId="0" fontId="5" fillId="4" borderId="56" xfId="0" applyFont="1" applyFill="1" applyBorder="1" applyAlignment="1">
      <alignment horizontal="center" wrapText="1"/>
    </xf>
    <xf numFmtId="0" fontId="5" fillId="4" borderId="60" xfId="0" applyFont="1" applyFill="1" applyBorder="1" applyAlignment="1">
      <alignment horizontal="center" wrapText="1"/>
    </xf>
    <xf numFmtId="1" fontId="0" fillId="5" borderId="1" xfId="0" applyNumberFormat="1" applyFill="1" applyBorder="1" applyAlignment="1">
      <alignment horizontal="right"/>
    </xf>
    <xf numFmtId="4" fontId="6" fillId="3" borderId="24" xfId="0" applyNumberFormat="1" applyFont="1" applyFill="1" applyBorder="1" applyAlignment="1" applyProtection="1">
      <alignment horizontal="right"/>
      <protection locked="0"/>
    </xf>
    <xf numFmtId="0" fontId="112" fillId="5" borderId="23" xfId="0" applyFont="1" applyFill="1" applyBorder="1" applyAlignment="1">
      <alignment horizontal="left" wrapText="1"/>
    </xf>
    <xf numFmtId="0" fontId="112" fillId="5" borderId="24" xfId="0" applyFont="1" applyFill="1" applyBorder="1" applyAlignment="1">
      <alignment horizontal="left" wrapText="1"/>
    </xf>
    <xf numFmtId="0" fontId="112" fillId="5" borderId="28" xfId="0" applyFont="1" applyFill="1" applyBorder="1" applyAlignment="1">
      <alignment horizontal="left" wrapText="1"/>
    </xf>
    <xf numFmtId="2" fontId="6" fillId="42" borderId="89" xfId="0" applyNumberFormat="1" applyFont="1" applyFill="1" applyBorder="1" applyAlignment="1">
      <alignment horizontal="center"/>
    </xf>
    <xf numFmtId="2" fontId="6" fillId="42" borderId="25" xfId="0" applyNumberFormat="1" applyFont="1" applyFill="1" applyBorder="1" applyAlignment="1">
      <alignment horizontal="center"/>
    </xf>
    <xf numFmtId="49" fontId="0" fillId="7" borderId="6" xfId="0" applyNumberFormat="1" applyFill="1" applyBorder="1" applyAlignment="1">
      <alignment horizontal="left" wrapText="1"/>
    </xf>
    <xf numFmtId="49" fontId="0" fillId="7" borderId="1" xfId="0" applyNumberFormat="1" applyFill="1" applyBorder="1" applyAlignment="1">
      <alignment horizontal="left" wrapText="1"/>
    </xf>
    <xf numFmtId="0" fontId="8" fillId="33" borderId="13" xfId="0" applyFont="1" applyFill="1" applyBorder="1" applyAlignment="1">
      <alignment horizontal="left"/>
    </xf>
    <xf numFmtId="0" fontId="8" fillId="33" borderId="5" xfId="0" applyFont="1" applyFill="1" applyBorder="1" applyAlignment="1">
      <alignment horizontal="left"/>
    </xf>
    <xf numFmtId="0" fontId="8" fillId="33" borderId="6" xfId="0" applyFont="1" applyFill="1" applyBorder="1" applyAlignment="1">
      <alignment horizontal="left"/>
    </xf>
    <xf numFmtId="1" fontId="0" fillId="5" borderId="8" xfId="0" applyNumberFormat="1" applyFill="1" applyBorder="1" applyAlignment="1">
      <alignment horizontal="right"/>
    </xf>
    <xf numFmtId="4" fontId="6" fillId="5" borderId="83" xfId="0" applyNumberFormat="1" applyFont="1" applyFill="1" applyBorder="1" applyAlignment="1">
      <alignment horizontal="right"/>
    </xf>
    <xf numFmtId="2" fontId="0" fillId="5" borderId="2" xfId="0" applyNumberFormat="1" applyFill="1" applyBorder="1" applyAlignment="1">
      <alignment horizontal="center"/>
    </xf>
    <xf numFmtId="2" fontId="0" fillId="5" borderId="72" xfId="0" applyNumberFormat="1" applyFill="1" applyBorder="1" applyAlignment="1">
      <alignment horizontal="center"/>
    </xf>
    <xf numFmtId="2" fontId="6" fillId="5" borderId="80" xfId="0" applyNumberFormat="1" applyFont="1" applyFill="1" applyBorder="1" applyAlignment="1">
      <alignment horizontal="center"/>
    </xf>
    <xf numFmtId="2" fontId="6" fillId="5" borderId="84" xfId="0" applyNumberFormat="1" applyFont="1" applyFill="1" applyBorder="1" applyAlignment="1">
      <alignment horizontal="center"/>
    </xf>
    <xf numFmtId="0" fontId="73" fillId="23" borderId="76" xfId="0" applyFont="1" applyFill="1" applyBorder="1" applyAlignment="1">
      <alignment horizontal="center" vertical="center"/>
    </xf>
    <xf numFmtId="0" fontId="73" fillId="23" borderId="77" xfId="0" applyFont="1" applyFill="1" applyBorder="1" applyAlignment="1">
      <alignment horizontal="center" vertical="center"/>
    </xf>
    <xf numFmtId="0" fontId="0" fillId="0" borderId="45" xfId="0" applyBorder="1" applyAlignment="1">
      <alignment horizontal="center"/>
    </xf>
    <xf numFmtId="0" fontId="5" fillId="4" borderId="38" xfId="0" applyFont="1" applyFill="1" applyBorder="1" applyAlignment="1">
      <alignment horizontal="center" vertical="center"/>
    </xf>
    <xf numFmtId="0" fontId="5" fillId="4" borderId="39" xfId="0" applyFont="1" applyFill="1" applyBorder="1" applyAlignment="1">
      <alignment horizontal="center" vertical="center"/>
    </xf>
    <xf numFmtId="0" fontId="73" fillId="26" borderId="76" xfId="0" applyFont="1" applyFill="1" applyBorder="1" applyAlignment="1">
      <alignment horizontal="center" vertical="center"/>
    </xf>
    <xf numFmtId="0" fontId="73" fillId="26" borderId="77" xfId="0" applyFont="1" applyFill="1" applyBorder="1" applyAlignment="1">
      <alignment horizontal="center" vertical="center"/>
    </xf>
    <xf numFmtId="0" fontId="73" fillId="26" borderId="79" xfId="0" applyFont="1" applyFill="1" applyBorder="1" applyAlignment="1">
      <alignment horizontal="center" vertical="center"/>
    </xf>
    <xf numFmtId="0" fontId="90" fillId="4" borderId="58" xfId="0" applyFont="1" applyFill="1" applyBorder="1" applyAlignment="1">
      <alignment horizontal="center" vertical="center" wrapText="1"/>
    </xf>
    <xf numFmtId="0" fontId="90" fillId="4" borderId="27" xfId="0" applyFont="1" applyFill="1" applyBorder="1" applyAlignment="1">
      <alignment horizontal="center" vertical="center" wrapText="1"/>
    </xf>
    <xf numFmtId="0" fontId="90" fillId="4" borderId="70" xfId="0" applyFont="1" applyFill="1" applyBorder="1" applyAlignment="1">
      <alignment horizontal="center" vertical="center" wrapText="1"/>
    </xf>
    <xf numFmtId="0" fontId="73" fillId="23" borderId="36" xfId="0" applyFont="1" applyFill="1" applyBorder="1" applyAlignment="1">
      <alignment horizontal="center" vertical="center"/>
    </xf>
    <xf numFmtId="0" fontId="73" fillId="23" borderId="33" xfId="0" applyFont="1" applyFill="1" applyBorder="1" applyAlignment="1">
      <alignment horizontal="center" vertical="center"/>
    </xf>
    <xf numFmtId="0" fontId="73" fillId="23" borderId="41" xfId="0" applyFont="1" applyFill="1" applyBorder="1" applyAlignment="1">
      <alignment horizontal="center" vertical="center"/>
    </xf>
    <xf numFmtId="0" fontId="0" fillId="5" borderId="1" xfId="0" applyFill="1" applyBorder="1" applyAlignment="1">
      <alignment horizontal="right"/>
    </xf>
    <xf numFmtId="0" fontId="5" fillId="4" borderId="11" xfId="0" applyFont="1" applyFill="1" applyBorder="1" applyAlignment="1">
      <alignment horizontal="center"/>
    </xf>
    <xf numFmtId="0" fontId="5" fillId="4" borderId="38" xfId="0" applyFont="1" applyFill="1" applyBorder="1" applyAlignment="1">
      <alignment horizontal="center"/>
    </xf>
    <xf numFmtId="0" fontId="5" fillId="4" borderId="39" xfId="0" applyFont="1" applyFill="1" applyBorder="1" applyAlignment="1">
      <alignment horizontal="center"/>
    </xf>
    <xf numFmtId="0" fontId="56" fillId="4" borderId="49" xfId="0" applyFont="1" applyFill="1" applyBorder="1" applyAlignment="1">
      <alignment horizontal="center" vertical="center" wrapText="1"/>
    </xf>
    <xf numFmtId="0" fontId="56" fillId="4" borderId="10" xfId="0" applyFont="1" applyFill="1" applyBorder="1" applyAlignment="1">
      <alignment horizontal="center" vertical="center" wrapText="1"/>
    </xf>
    <xf numFmtId="0" fontId="56" fillId="4" borderId="72" xfId="0" applyFont="1" applyFill="1" applyBorder="1" applyAlignment="1">
      <alignment horizontal="center" vertical="center" wrapText="1"/>
    </xf>
    <xf numFmtId="2" fontId="0" fillId="5" borderId="4" xfId="0" applyNumberFormat="1" applyFill="1" applyBorder="1" applyAlignment="1">
      <alignment horizontal="center"/>
    </xf>
    <xf numFmtId="2" fontId="0" fillId="5" borderId="40" xfId="0" applyNumberFormat="1" applyFill="1" applyBorder="1" applyAlignment="1">
      <alignment horizontal="center"/>
    </xf>
    <xf numFmtId="0" fontId="63" fillId="5" borderId="29" xfId="0" applyFont="1" applyFill="1" applyBorder="1" applyAlignment="1">
      <alignment horizontal="left" vertical="center"/>
    </xf>
    <xf numFmtId="0" fontId="63" fillId="5" borderId="43" xfId="0" applyFont="1" applyFill="1" applyBorder="1" applyAlignment="1">
      <alignment horizontal="left" vertical="center"/>
    </xf>
    <xf numFmtId="0" fontId="63" fillId="5" borderId="32" xfId="0" applyFont="1" applyFill="1" applyBorder="1" applyAlignment="1">
      <alignment horizontal="left" vertical="center"/>
    </xf>
    <xf numFmtId="0" fontId="73" fillId="23" borderId="79"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31" xfId="0" applyFont="1" applyFill="1" applyBorder="1" applyAlignment="1">
      <alignment horizontal="center" vertical="center"/>
    </xf>
    <xf numFmtId="0" fontId="11" fillId="0" borderId="24" xfId="0" applyFont="1" applyBorder="1" applyAlignment="1">
      <alignment horizontal="center" vertical="center"/>
    </xf>
    <xf numFmtId="0" fontId="73" fillId="0" borderId="41" xfId="0" applyFont="1" applyBorder="1" applyAlignment="1">
      <alignment horizontal="center" vertical="center"/>
    </xf>
    <xf numFmtId="0" fontId="73" fillId="0" borderId="45" xfId="0" applyFont="1" applyBorder="1" applyAlignment="1">
      <alignment horizontal="center" vertical="center"/>
    </xf>
    <xf numFmtId="0" fontId="0" fillId="0" borderId="24" xfId="0" applyBorder="1" applyAlignment="1">
      <alignment horizontal="center"/>
    </xf>
    <xf numFmtId="0" fontId="63" fillId="5" borderId="42" xfId="0" applyFont="1" applyFill="1" applyBorder="1" applyAlignment="1">
      <alignment horizontal="left" vertical="center"/>
    </xf>
    <xf numFmtId="0" fontId="73" fillId="23" borderId="76" xfId="0" applyFont="1" applyFill="1" applyBorder="1" applyAlignment="1">
      <alignment horizontal="center" vertical="center" textRotation="90"/>
    </xf>
    <xf numFmtId="0" fontId="73" fillId="23" borderId="77" xfId="0" applyFont="1" applyFill="1" applyBorder="1" applyAlignment="1">
      <alignment horizontal="center" vertical="center" textRotation="90"/>
    </xf>
    <xf numFmtId="0" fontId="73" fillId="23" borderId="79" xfId="0" applyFont="1" applyFill="1" applyBorder="1" applyAlignment="1">
      <alignment horizontal="center" vertical="center" textRotation="90"/>
    </xf>
    <xf numFmtId="0" fontId="0" fillId="0" borderId="1" xfId="0" applyBorder="1" applyAlignment="1">
      <alignment horizontal="left"/>
    </xf>
    <xf numFmtId="0" fontId="0" fillId="2" borderId="54" xfId="0" applyFill="1" applyBorder="1" applyAlignment="1">
      <alignment horizontal="left"/>
    </xf>
    <xf numFmtId="0" fontId="0" fillId="2" borderId="55" xfId="0" applyFill="1" applyBorder="1" applyAlignment="1">
      <alignment horizontal="left"/>
    </xf>
    <xf numFmtId="14" fontId="84" fillId="23" borderId="0" xfId="0" applyNumberFormat="1" applyFont="1" applyFill="1" applyAlignment="1">
      <alignment horizontal="center"/>
    </xf>
    <xf numFmtId="0" fontId="0" fillId="0" borderId="9" xfId="0" applyBorder="1" applyAlignment="1">
      <alignment horizontal="left"/>
    </xf>
    <xf numFmtId="0" fontId="0" fillId="0" borderId="16" xfId="0" applyBorder="1" applyAlignment="1">
      <alignment horizontal="left"/>
    </xf>
    <xf numFmtId="0" fontId="84" fillId="23" borderId="54" xfId="0" applyFont="1" applyFill="1" applyBorder="1" applyAlignment="1">
      <alignment horizontal="center" vertical="center" textRotation="90"/>
    </xf>
    <xf numFmtId="0" fontId="84" fillId="23" borderId="26" xfId="0" applyFont="1" applyFill="1" applyBorder="1" applyAlignment="1">
      <alignment horizontal="center" vertical="center" textRotation="90"/>
    </xf>
    <xf numFmtId="0" fontId="84" fillId="23" borderId="9" xfId="0" applyFont="1" applyFill="1" applyBorder="1" applyAlignment="1">
      <alignment horizontal="center" vertical="center" textRotation="90"/>
    </xf>
    <xf numFmtId="0" fontId="84" fillId="23" borderId="15" xfId="0" applyFont="1" applyFill="1" applyBorder="1" applyAlignment="1">
      <alignment horizontal="center" vertical="center" textRotation="90"/>
    </xf>
    <xf numFmtId="0" fontId="84" fillId="23" borderId="75" xfId="0" applyFont="1" applyFill="1" applyBorder="1" applyAlignment="1">
      <alignment horizontal="center"/>
    </xf>
    <xf numFmtId="0" fontId="84" fillId="23" borderId="56" xfId="0" applyFont="1" applyFill="1" applyBorder="1" applyAlignment="1">
      <alignment horizontal="center"/>
    </xf>
    <xf numFmtId="0" fontId="84" fillId="23" borderId="37" xfId="0" applyFont="1" applyFill="1" applyBorder="1" applyAlignment="1">
      <alignment horizontal="center"/>
    </xf>
    <xf numFmtId="0" fontId="84" fillId="23" borderId="38" xfId="0" applyFont="1" applyFill="1" applyBorder="1" applyAlignment="1">
      <alignment horizontal="center"/>
    </xf>
    <xf numFmtId="0" fontId="0" fillId="4" borderId="29" xfId="0" applyFill="1" applyBorder="1" applyAlignment="1">
      <alignment horizontal="center"/>
    </xf>
    <xf numFmtId="0" fontId="0" fillId="4" borderId="43" xfId="0" applyFill="1" applyBorder="1" applyAlignment="1">
      <alignment horizontal="center"/>
    </xf>
    <xf numFmtId="0" fontId="0" fillId="4" borderId="44" xfId="0" applyFill="1" applyBorder="1" applyAlignment="1">
      <alignment horizontal="center"/>
    </xf>
    <xf numFmtId="0" fontId="84" fillId="23" borderId="23" xfId="0" applyFont="1" applyFill="1" applyBorder="1" applyAlignment="1">
      <alignment horizontal="left"/>
    </xf>
    <xf numFmtId="0" fontId="84" fillId="23" borderId="24" xfId="0" applyFont="1" applyFill="1" applyBorder="1" applyAlignment="1">
      <alignment horizontal="left"/>
    </xf>
    <xf numFmtId="2" fontId="14" fillId="28" borderId="29" xfId="0" applyNumberFormat="1" applyFont="1" applyFill="1" applyBorder="1" applyAlignment="1">
      <alignment horizontal="center"/>
    </xf>
    <xf numFmtId="2" fontId="14" fillId="28" borderId="43" xfId="0" applyNumberFormat="1" applyFont="1" applyFill="1" applyBorder="1" applyAlignment="1">
      <alignment horizontal="center"/>
    </xf>
    <xf numFmtId="2" fontId="14" fillId="28" borderId="44" xfId="0" applyNumberFormat="1" applyFont="1" applyFill="1" applyBorder="1" applyAlignment="1">
      <alignment horizontal="center"/>
    </xf>
    <xf numFmtId="2" fontId="16" fillId="2" borderId="36" xfId="0" applyNumberFormat="1" applyFont="1" applyFill="1" applyBorder="1" applyAlignment="1">
      <alignment horizontal="left" wrapText="1"/>
    </xf>
    <xf numFmtId="2" fontId="16" fillId="2" borderId="56" xfId="0" applyNumberFormat="1" applyFont="1" applyFill="1" applyBorder="1" applyAlignment="1">
      <alignment horizontal="left" wrapText="1"/>
    </xf>
    <xf numFmtId="2" fontId="16" fillId="2" borderId="60" xfId="0" applyNumberFormat="1" applyFont="1" applyFill="1" applyBorder="1" applyAlignment="1">
      <alignment horizontal="left" wrapText="1"/>
    </xf>
    <xf numFmtId="2" fontId="16" fillId="2" borderId="33" xfId="0" applyNumberFormat="1" applyFont="1" applyFill="1" applyBorder="1" applyAlignment="1">
      <alignment horizontal="left" wrapText="1"/>
    </xf>
    <xf numFmtId="2" fontId="16" fillId="2" borderId="0" xfId="0" applyNumberFormat="1" applyFont="1" applyFill="1" applyAlignment="1">
      <alignment horizontal="left" wrapText="1"/>
    </xf>
    <xf numFmtId="2" fontId="16" fillId="2" borderId="73" xfId="0" applyNumberFormat="1" applyFont="1" applyFill="1" applyBorder="1" applyAlignment="1">
      <alignment horizontal="left" wrapText="1"/>
    </xf>
    <xf numFmtId="2" fontId="16" fillId="2" borderId="41" xfId="0" applyNumberFormat="1" applyFont="1" applyFill="1" applyBorder="1" applyAlignment="1">
      <alignment horizontal="left" wrapText="1"/>
    </xf>
    <xf numFmtId="2" fontId="16" fillId="2" borderId="45" xfId="0" applyNumberFormat="1" applyFont="1" applyFill="1" applyBorder="1" applyAlignment="1">
      <alignment horizontal="left" wrapText="1"/>
    </xf>
    <xf numFmtId="2" fontId="16" fillId="2" borderId="71" xfId="0" applyNumberFormat="1" applyFont="1" applyFill="1" applyBorder="1" applyAlignment="1">
      <alignment horizontal="left" wrapText="1"/>
    </xf>
    <xf numFmtId="0" fontId="103" fillId="0" borderId="0" xfId="0" applyFont="1" applyAlignment="1">
      <alignment horizontal="left" wrapText="1"/>
    </xf>
    <xf numFmtId="14" fontId="84" fillId="23" borderId="45" xfId="0" applyNumberFormat="1" applyFont="1" applyFill="1" applyBorder="1" applyAlignment="1">
      <alignment horizontal="center"/>
    </xf>
    <xf numFmtId="14" fontId="84" fillId="23" borderId="71" xfId="0" applyNumberFormat="1" applyFont="1" applyFill="1" applyBorder="1" applyAlignment="1">
      <alignment horizontal="center"/>
    </xf>
    <xf numFmtId="0" fontId="84" fillId="23" borderId="11" xfId="0" applyFont="1" applyFill="1" applyBorder="1" applyAlignment="1">
      <alignment horizontal="center"/>
    </xf>
    <xf numFmtId="0" fontId="84" fillId="23" borderId="39" xfId="0" applyFont="1" applyFill="1" applyBorder="1" applyAlignment="1">
      <alignment horizontal="center"/>
    </xf>
    <xf numFmtId="0" fontId="55" fillId="44" borderId="4" xfId="374" applyFont="1" applyFill="1" applyBorder="1" applyAlignment="1">
      <alignment horizontal="left"/>
    </xf>
    <xf numFmtId="0" fontId="55" fillId="44" borderId="5" xfId="374" applyFont="1" applyFill="1" applyBorder="1" applyAlignment="1">
      <alignment horizontal="left"/>
    </xf>
    <xf numFmtId="0" fontId="55" fillId="44" borderId="6" xfId="374" applyFont="1" applyFill="1" applyBorder="1" applyAlignment="1">
      <alignment horizontal="left"/>
    </xf>
    <xf numFmtId="0" fontId="55" fillId="45" borderId="5" xfId="0" applyFont="1" applyFill="1" applyBorder="1" applyAlignment="1">
      <alignment horizontal="center"/>
    </xf>
    <xf numFmtId="0" fontId="55" fillId="45" borderId="6" xfId="0" applyFont="1" applyFill="1" applyBorder="1" applyAlignment="1">
      <alignment horizontal="center"/>
    </xf>
    <xf numFmtId="0" fontId="32" fillId="34" borderId="4" xfId="374" applyFont="1" applyFill="1" applyBorder="1" applyAlignment="1">
      <alignment horizontal="left"/>
    </xf>
    <xf numFmtId="0" fontId="32" fillId="34" borderId="5" xfId="374" applyFont="1" applyFill="1" applyBorder="1" applyAlignment="1">
      <alignment horizontal="left"/>
    </xf>
    <xf numFmtId="0" fontId="32" fillId="34" borderId="6" xfId="374" applyFont="1" applyFill="1" applyBorder="1" applyAlignment="1">
      <alignment horizontal="left"/>
    </xf>
    <xf numFmtId="0" fontId="32" fillId="24" borderId="4" xfId="374" applyFont="1" applyFill="1" applyBorder="1" applyAlignment="1">
      <alignment horizontal="left"/>
    </xf>
    <xf numFmtId="0" fontId="32" fillId="24" borderId="5" xfId="374" applyFont="1" applyFill="1" applyBorder="1" applyAlignment="1">
      <alignment horizontal="left"/>
    </xf>
    <xf numFmtId="0" fontId="32" fillId="24" borderId="6" xfId="374" applyFont="1" applyFill="1" applyBorder="1" applyAlignment="1">
      <alignment horizontal="left"/>
    </xf>
    <xf numFmtId="0" fontId="55" fillId="15" borderId="4" xfId="374" applyFont="1" applyFill="1" applyBorder="1" applyAlignment="1">
      <alignment horizontal="left"/>
    </xf>
    <xf numFmtId="0" fontId="55" fillId="15" borderId="5" xfId="374" applyFont="1" applyFill="1" applyBorder="1" applyAlignment="1">
      <alignment horizontal="left"/>
    </xf>
    <xf numFmtId="0" fontId="55" fillId="15" borderId="6" xfId="374" applyFont="1" applyFill="1" applyBorder="1" applyAlignment="1">
      <alignment horizontal="left"/>
    </xf>
    <xf numFmtId="0" fontId="55" fillId="25" borderId="4" xfId="374" applyFont="1" applyFill="1" applyBorder="1" applyAlignment="1">
      <alignment horizontal="left"/>
    </xf>
    <xf numFmtId="0" fontId="55" fillId="25" borderId="5" xfId="374" applyFont="1" applyFill="1" applyBorder="1" applyAlignment="1">
      <alignment horizontal="left"/>
    </xf>
    <xf numFmtId="0" fontId="55" fillId="25" borderId="6" xfId="374" applyFont="1" applyFill="1" applyBorder="1" applyAlignment="1">
      <alignment horizontal="left"/>
    </xf>
    <xf numFmtId="0" fontId="55" fillId="43" borderId="4" xfId="374" applyFont="1" applyFill="1" applyBorder="1" applyAlignment="1">
      <alignment horizontal="left"/>
    </xf>
    <xf numFmtId="0" fontId="55" fillId="43" borderId="5" xfId="374" applyFont="1" applyFill="1" applyBorder="1" applyAlignment="1">
      <alignment horizontal="left"/>
    </xf>
    <xf numFmtId="0" fontId="55" fillId="43" borderId="6" xfId="374" applyFont="1" applyFill="1"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6" fillId="4" borderId="23" xfId="0" applyFont="1" applyFill="1" applyBorder="1" applyAlignment="1">
      <alignment horizontal="left" wrapText="1"/>
    </xf>
    <xf numFmtId="0" fontId="6" fillId="4" borderId="28" xfId="0" applyFont="1" applyFill="1" applyBorder="1" applyAlignment="1">
      <alignment horizontal="left" wrapText="1"/>
    </xf>
    <xf numFmtId="0" fontId="0" fillId="0" borderId="0" xfId="0" applyAlignment="1">
      <alignment wrapText="1"/>
    </xf>
    <xf numFmtId="0" fontId="0" fillId="5" borderId="4" xfId="0" applyFill="1" applyBorder="1" applyAlignment="1">
      <alignment horizontal="center"/>
    </xf>
    <xf numFmtId="0" fontId="0" fillId="5" borderId="1" xfId="0" applyFill="1" applyBorder="1" applyAlignment="1">
      <alignment horizontal="center"/>
    </xf>
    <xf numFmtId="0" fontId="12"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3" fillId="4" borderId="4" xfId="0" applyFont="1" applyFill="1" applyBorder="1" applyAlignment="1">
      <alignment horizontal="center"/>
    </xf>
    <xf numFmtId="0" fontId="13" fillId="4" borderId="5" xfId="0" applyFont="1" applyFill="1" applyBorder="1" applyAlignment="1">
      <alignment horizontal="center"/>
    </xf>
    <xf numFmtId="0" fontId="13" fillId="4" borderId="6" xfId="0" applyFont="1" applyFill="1" applyBorder="1" applyAlignment="1">
      <alignment horizontal="center"/>
    </xf>
    <xf numFmtId="0" fontId="0" fillId="4" borderId="4" xfId="0" applyFill="1" applyBorder="1" applyAlignment="1">
      <alignment horizontal="left" wrapText="1"/>
    </xf>
    <xf numFmtId="0" fontId="0" fillId="4" borderId="6" xfId="0" applyFill="1" applyBorder="1" applyAlignment="1">
      <alignment horizontal="left" wrapText="1"/>
    </xf>
    <xf numFmtId="0" fontId="12" fillId="5" borderId="4"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9" fillId="5" borderId="8" xfId="0" applyFont="1" applyFill="1" applyBorder="1" applyAlignment="1">
      <alignment horizontal="center" vertical="center" textRotation="90" wrapText="1"/>
    </xf>
    <xf numFmtId="0" fontId="9" fillId="5" borderId="35" xfId="0" applyFont="1" applyFill="1" applyBorder="1" applyAlignment="1">
      <alignment horizontal="center" vertical="center" textRotation="90" wrapText="1"/>
    </xf>
    <xf numFmtId="0" fontId="9" fillId="5" borderId="12" xfId="0" applyFont="1" applyFill="1" applyBorder="1" applyAlignment="1">
      <alignment horizontal="center" vertical="center" textRotation="90" wrapText="1"/>
    </xf>
    <xf numFmtId="175" fontId="70" fillId="23" borderId="5" xfId="0" applyNumberFormat="1" applyFont="1" applyFill="1" applyBorder="1" applyAlignment="1">
      <alignment horizontal="center"/>
    </xf>
    <xf numFmtId="175" fontId="70" fillId="23" borderId="40" xfId="0" applyNumberFormat="1" applyFont="1" applyFill="1" applyBorder="1" applyAlignment="1">
      <alignment horizontal="center"/>
    </xf>
    <xf numFmtId="175" fontId="70" fillId="23" borderId="27" xfId="0" applyNumberFormat="1" applyFont="1" applyFill="1" applyBorder="1" applyAlignment="1">
      <alignment horizontal="left"/>
    </xf>
    <xf numFmtId="175" fontId="70" fillId="23" borderId="70" xfId="0" applyNumberFormat="1" applyFont="1" applyFill="1" applyBorder="1" applyAlignment="1">
      <alignment horizontal="left"/>
    </xf>
    <xf numFmtId="0" fontId="42" fillId="4" borderId="5" xfId="372" applyFont="1" applyFill="1" applyBorder="1" applyAlignment="1" applyProtection="1">
      <alignment horizontal="center"/>
      <protection locked="0"/>
    </xf>
    <xf numFmtId="0" fontId="42" fillId="4" borderId="6" xfId="372" applyFont="1" applyFill="1" applyBorder="1" applyAlignment="1" applyProtection="1">
      <alignment horizontal="center"/>
      <protection locked="0"/>
    </xf>
    <xf numFmtId="0" fontId="18" fillId="0" borderId="11" xfId="372" applyFont="1" applyBorder="1" applyAlignment="1">
      <alignment horizontal="center"/>
    </xf>
    <xf numFmtId="0" fontId="18" fillId="0" borderId="38" xfId="372" applyFont="1" applyBorder="1" applyAlignment="1">
      <alignment horizontal="center"/>
    </xf>
    <xf numFmtId="0" fontId="18" fillId="0" borderId="39" xfId="372" applyFont="1" applyBorder="1" applyAlignment="1">
      <alignment horizontal="center"/>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548">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patternType="solid">
          <bgColor theme="4" tint="0.59996337778862885"/>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patternType="solid">
          <bgColor theme="4" tint="0.7999816888943144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0"/>
      </font>
      <fill>
        <patternFill patternType="solid">
          <bgColor theme="9" tint="-0.24994659260841701"/>
        </patternFill>
      </fill>
    </dxf>
    <dxf>
      <font>
        <color theme="1"/>
      </font>
      <fill>
        <patternFill>
          <bgColor theme="7" tint="0.39994506668294322"/>
        </patternFill>
      </fill>
    </dxf>
    <dxf>
      <font>
        <color theme="0"/>
      </font>
      <fill>
        <patternFill patternType="solid">
          <bgColor theme="9" tint="-0.499984740745262"/>
        </patternFill>
      </fill>
    </dxf>
    <dxf>
      <font>
        <color theme="0"/>
      </font>
      <fill>
        <patternFill>
          <bgColor theme="4" tint="-0.24994659260841701"/>
        </patternFill>
      </fill>
    </dxf>
    <dxf>
      <font>
        <color theme="1"/>
      </font>
      <fill>
        <patternFill>
          <bgColor theme="4"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1"/>
        </patternFill>
      </fill>
    </dxf>
    <dxf>
      <font>
        <color theme="0"/>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8" tint="0.59996337778862885"/>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6" tint="0.39994506668294322"/>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theme="4"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5" tint="0.7999816888943144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9"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5" tint="0.79998168889431442"/>
        </patternFill>
      </fill>
    </dxf>
    <dxf>
      <font>
        <color theme="0"/>
      </font>
      <fill>
        <patternFill patternType="solid">
          <bgColor theme="2" tint="-0.89996032593768116"/>
        </patternFill>
      </fill>
    </dxf>
    <dxf>
      <font>
        <color theme="1"/>
      </font>
      <fill>
        <patternFill>
          <bgColor rgb="FFFF2F82"/>
        </patternFill>
      </fill>
    </dxf>
    <dxf>
      <font>
        <color theme="0"/>
      </font>
      <fill>
        <patternFill patternType="solid">
          <bgColor theme="2" tint="-0.749961851863155"/>
        </patternFill>
      </fill>
    </dxf>
    <dxf>
      <font>
        <strike val="0"/>
        <color theme="0"/>
      </font>
      <fill>
        <patternFill patternType="solid">
          <bgColor theme="2" tint="-0.499984740745262"/>
        </patternFill>
      </fill>
    </dxf>
    <dxf>
      <font>
        <color theme="1"/>
      </font>
      <fill>
        <patternFill patternType="solid">
          <bgColor theme="2"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rgb="FFFF2F82"/>
        </patternFill>
      </fill>
    </dxf>
    <dxf>
      <font>
        <color theme="0"/>
      </font>
      <fill>
        <patternFill>
          <bgColor theme="1"/>
        </patternFill>
      </fill>
    </dxf>
    <dxf>
      <font>
        <color theme="0"/>
      </font>
      <fill>
        <patternFill>
          <bgColor theme="4" tint="-0.24994659260841701"/>
        </patternFill>
      </fill>
    </dxf>
    <dxf>
      <font>
        <color theme="1"/>
      </font>
      <fill>
        <patternFill patternType="solid">
          <bgColor theme="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rgb="FFFF2F82"/>
        </patternFill>
      </fill>
    </dxf>
    <dxf>
      <font>
        <color theme="1"/>
      </font>
      <fill>
        <patternFill>
          <bgColor theme="7" tint="0.3999450666829432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bgColor rgb="FFFFFF00"/>
        </patternFill>
      </fill>
    </dxf>
    <dxf>
      <font>
        <strike val="0"/>
        <color theme="0"/>
      </font>
      <fill>
        <patternFill patternType="solid">
          <bgColor theme="2" tint="-0.49998474074526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79998168889431442"/>
        </patternFill>
      </fill>
    </dxf>
    <dxf>
      <font>
        <color theme="1"/>
      </font>
      <fill>
        <patternFill patternType="solid">
          <bgColor theme="2"/>
        </patternFill>
      </fill>
    </dxf>
    <dxf>
      <font>
        <color theme="0"/>
      </font>
      <fill>
        <patternFill>
          <bgColor theme="4"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4"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4" tint="0.7999816888943144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2" tint="-0.49998474074526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7"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9"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0" tint="-0.14996795556505021"/>
        </patternFill>
      </fill>
    </dxf>
    <dxf>
      <font>
        <color theme="0"/>
      </font>
      <fill>
        <patternFill>
          <bgColor theme="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8" tint="0.59996337778862885"/>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0"/>
      </font>
      <fill>
        <patternFill patternType="solid">
          <bgColor theme="9" tint="-0.24994659260841701"/>
        </patternFill>
      </fill>
    </dxf>
    <dxf>
      <font>
        <color theme="1"/>
      </font>
      <fill>
        <patternFill>
          <bgColor theme="5" tint="0.59996337778862885"/>
        </patternFill>
      </fill>
    </dxf>
    <dxf>
      <font>
        <color theme="0"/>
      </font>
      <fill>
        <patternFill patternType="solid">
          <bgColor theme="9" tint="-0.24994659260841701"/>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9" tint="-0.49998474074526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9" tint="-0.49998474074526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9" tint="-0.24994659260841701"/>
        </patternFill>
      </fill>
    </dxf>
    <dxf>
      <font>
        <color theme="0"/>
      </font>
      <fill>
        <patternFill patternType="solid">
          <bgColor theme="2" tint="-0.749961851863155"/>
        </patternFill>
      </fill>
    </dxf>
    <dxf>
      <font>
        <color theme="1"/>
      </font>
      <fill>
        <patternFill>
          <bgColor theme="5" tint="0.7999816888943144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0"/>
      </font>
      <fill>
        <patternFill patternType="solid">
          <bgColor theme="6" tint="-0.24994659260841701"/>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patternType="solid">
          <bgColor theme="2" tint="-9.9948118533890809E-2"/>
        </patternFill>
      </fill>
    </dxf>
    <dxf>
      <font>
        <color theme="0"/>
      </font>
      <fill>
        <patternFill patternType="solid">
          <bgColor theme="2" tint="-0.89996032593768116"/>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0"/>
      </font>
      <fill>
        <patternFill>
          <bgColor theme="1"/>
        </patternFill>
      </fill>
    </dxf>
    <dxf>
      <font>
        <color theme="1"/>
      </font>
      <fill>
        <patternFill patternType="solid">
          <bgColor theme="4" tint="0.7999816888943144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0"/>
      </font>
      <fill>
        <patternFill patternType="solid">
          <bgColor theme="9" tint="-0.499984740745262"/>
        </patternFill>
      </fill>
    </dxf>
    <dxf>
      <font>
        <color theme="1"/>
      </font>
      <fill>
        <patternFill patternType="solid">
          <bgColor theme="4" tint="0.7999816888943144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bgColor theme="1"/>
        </patternFill>
      </fill>
    </dxf>
    <dxf>
      <font>
        <color theme="0"/>
      </font>
      <fill>
        <patternFill patternType="solid">
          <bgColor theme="6" tint="-0.24994659260841701"/>
        </patternFill>
      </fill>
    </dxf>
    <dxf>
      <font>
        <color theme="0"/>
      </font>
      <fill>
        <patternFill patternType="solid">
          <bgColor theme="4" tint="0.39994506668294322"/>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8" tint="0.59996337778862885"/>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121248</xdr:colOff>
      <xdr:row>13</xdr:row>
      <xdr:rowOff>3606</xdr:rowOff>
    </xdr:from>
    <xdr:to>
      <xdr:col>0</xdr:col>
      <xdr:colOff>707402</xdr:colOff>
      <xdr:row>14</xdr:row>
      <xdr:rowOff>97274</xdr:rowOff>
    </xdr:to>
    <xdr:pic>
      <xdr:nvPicPr>
        <xdr:cNvPr id="2" name="Billed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1248" y="3229406"/>
          <a:ext cx="586154" cy="373068"/>
        </a:xfrm>
        <a:prstGeom prst="rect">
          <a:avLst/>
        </a:prstGeom>
      </xdr:spPr>
    </xdr:pic>
    <xdr:clientData/>
  </xdr:twoCellAnchor>
  <xdr:twoCellAnchor editAs="oneCell">
    <xdr:from>
      <xdr:col>0</xdr:col>
      <xdr:colOff>108548</xdr:colOff>
      <xdr:row>12</xdr:row>
      <xdr:rowOff>32563</xdr:rowOff>
    </xdr:from>
    <xdr:to>
      <xdr:col>0</xdr:col>
      <xdr:colOff>694702</xdr:colOff>
      <xdr:row>13</xdr:row>
      <xdr:rowOff>6396</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12700</xdr:colOff>
      <xdr:row>22</xdr:row>
      <xdr:rowOff>600373</xdr:rowOff>
    </xdr:from>
    <xdr:to>
      <xdr:col>1</xdr:col>
      <xdr:colOff>499</xdr:colOff>
      <xdr:row>23</xdr:row>
      <xdr:rowOff>91938</xdr:rowOff>
    </xdr:to>
    <xdr:pic>
      <xdr:nvPicPr>
        <xdr:cNvPr id="5" name="Billed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700" y="8474373"/>
          <a:ext cx="769337" cy="685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143934</xdr:colOff>
      <xdr:row>1</xdr:row>
      <xdr:rowOff>169335</xdr:rowOff>
    </xdr:from>
    <xdr:to>
      <xdr:col>3</xdr:col>
      <xdr:colOff>71497</xdr:colOff>
      <xdr:row>2</xdr:row>
      <xdr:rowOff>699911</xdr:rowOff>
    </xdr:to>
    <xdr:pic>
      <xdr:nvPicPr>
        <xdr:cNvPr id="2" name="Billed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74134" y="372535"/>
          <a:ext cx="1388063" cy="860776"/>
        </a:xfrm>
        <a:prstGeom prst="rect">
          <a:avLst/>
        </a:prstGeom>
      </xdr:spPr>
    </xdr:pic>
    <xdr:clientData/>
  </xdr:twoCellAnchor>
  <xdr:twoCellAnchor>
    <xdr:from>
      <xdr:col>8</xdr:col>
      <xdr:colOff>0</xdr:colOff>
      <xdr:row>21</xdr:row>
      <xdr:rowOff>0</xdr:rowOff>
    </xdr:from>
    <xdr:to>
      <xdr:col>13</xdr:col>
      <xdr:colOff>745471</xdr:colOff>
      <xdr:row>27</xdr:row>
      <xdr:rowOff>137107</xdr:rowOff>
    </xdr:to>
    <xdr:sp macro="" textlink="">
      <xdr:nvSpPr>
        <xdr:cNvPr id="3" name="Tekstfelt 2">
          <a:extLst>
            <a:ext uri="{FF2B5EF4-FFF2-40B4-BE49-F238E27FC236}">
              <a16:creationId xmlns:a16="http://schemas.microsoft.com/office/drawing/2014/main" id="{45CB8079-5ACD-2040-BFC4-4CC2A68023EA}"/>
            </a:ext>
          </a:extLst>
        </xdr:cNvPr>
        <xdr:cNvSpPr txBox="1"/>
      </xdr:nvSpPr>
      <xdr:spPr>
        <a:xfrm rot="20935205">
          <a:off x="7467600" y="99822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16934</xdr:colOff>
      <xdr:row>1</xdr:row>
      <xdr:rowOff>207435</xdr:rowOff>
    </xdr:from>
    <xdr:to>
      <xdr:col>2</xdr:col>
      <xdr:colOff>985897</xdr:colOff>
      <xdr:row>2</xdr:row>
      <xdr:rowOff>725311</xdr:rowOff>
    </xdr:to>
    <xdr:pic>
      <xdr:nvPicPr>
        <xdr:cNvPr id="2" name="Billed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47134" y="410635"/>
          <a:ext cx="1388063" cy="860776"/>
        </a:xfrm>
        <a:prstGeom prst="rect">
          <a:avLst/>
        </a:prstGeom>
      </xdr:spPr>
    </xdr:pic>
    <xdr:clientData/>
  </xdr:twoCellAnchor>
  <xdr:twoCellAnchor>
    <xdr:from>
      <xdr:col>9</xdr:col>
      <xdr:colOff>0</xdr:colOff>
      <xdr:row>24</xdr:row>
      <xdr:rowOff>0</xdr:rowOff>
    </xdr:from>
    <xdr:to>
      <xdr:col>13</xdr:col>
      <xdr:colOff>1672571</xdr:colOff>
      <xdr:row>30</xdr:row>
      <xdr:rowOff>137107</xdr:rowOff>
    </xdr:to>
    <xdr:sp macro="" textlink="">
      <xdr:nvSpPr>
        <xdr:cNvPr id="3" name="Tekstfelt 2">
          <a:extLst>
            <a:ext uri="{FF2B5EF4-FFF2-40B4-BE49-F238E27FC236}">
              <a16:creationId xmlns:a16="http://schemas.microsoft.com/office/drawing/2014/main" id="{6EA62B6C-C902-0B41-83CD-FA3C6D7D6F6D}"/>
            </a:ext>
          </a:extLst>
        </xdr:cNvPr>
        <xdr:cNvSpPr txBox="1"/>
      </xdr:nvSpPr>
      <xdr:spPr>
        <a:xfrm rot="20935205">
          <a:off x="8394700" y="106045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55034</xdr:colOff>
      <xdr:row>1</xdr:row>
      <xdr:rowOff>270935</xdr:rowOff>
    </xdr:from>
    <xdr:to>
      <xdr:col>2</xdr:col>
      <xdr:colOff>1023997</xdr:colOff>
      <xdr:row>2</xdr:row>
      <xdr:rowOff>623711</xdr:rowOff>
    </xdr:to>
    <xdr:pic>
      <xdr:nvPicPr>
        <xdr:cNvPr id="2" name="Billed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85234" y="474135"/>
          <a:ext cx="1388063" cy="860776"/>
        </a:xfrm>
        <a:prstGeom prst="rect">
          <a:avLst/>
        </a:prstGeom>
      </xdr:spPr>
    </xdr:pic>
    <xdr:clientData/>
  </xdr:twoCellAnchor>
  <xdr:twoCellAnchor>
    <xdr:from>
      <xdr:col>8</xdr:col>
      <xdr:colOff>0</xdr:colOff>
      <xdr:row>23</xdr:row>
      <xdr:rowOff>0</xdr:rowOff>
    </xdr:from>
    <xdr:to>
      <xdr:col>13</xdr:col>
      <xdr:colOff>745471</xdr:colOff>
      <xdr:row>29</xdr:row>
      <xdr:rowOff>137107</xdr:rowOff>
    </xdr:to>
    <xdr:sp macro="" textlink="">
      <xdr:nvSpPr>
        <xdr:cNvPr id="3" name="Tekstfelt 2">
          <a:extLst>
            <a:ext uri="{FF2B5EF4-FFF2-40B4-BE49-F238E27FC236}">
              <a16:creationId xmlns:a16="http://schemas.microsoft.com/office/drawing/2014/main" id="{7BE972D4-E5FB-BA48-9FEA-D21851C7B489}"/>
            </a:ext>
          </a:extLst>
        </xdr:cNvPr>
        <xdr:cNvSpPr txBox="1"/>
      </xdr:nvSpPr>
      <xdr:spPr>
        <a:xfrm rot="20935205">
          <a:off x="7467600" y="105664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16934</xdr:colOff>
      <xdr:row>1</xdr:row>
      <xdr:rowOff>194735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47134" y="397935"/>
          <a:ext cx="1388063" cy="860776"/>
        </a:xfrm>
        <a:prstGeom prst="rect">
          <a:avLst/>
        </a:prstGeom>
      </xdr:spPr>
    </xdr:pic>
    <xdr:clientData/>
  </xdr:twoCellAnchor>
  <xdr:twoCellAnchor>
    <xdr:from>
      <xdr:col>8</xdr:col>
      <xdr:colOff>0</xdr:colOff>
      <xdr:row>25</xdr:row>
      <xdr:rowOff>0</xdr:rowOff>
    </xdr:from>
    <xdr:to>
      <xdr:col>13</xdr:col>
      <xdr:colOff>745471</xdr:colOff>
      <xdr:row>31</xdr:row>
      <xdr:rowOff>137107</xdr:rowOff>
    </xdr:to>
    <xdr:sp macro="" textlink="">
      <xdr:nvSpPr>
        <xdr:cNvPr id="3" name="Tekstfelt 2">
          <a:extLst>
            <a:ext uri="{FF2B5EF4-FFF2-40B4-BE49-F238E27FC236}">
              <a16:creationId xmlns:a16="http://schemas.microsoft.com/office/drawing/2014/main" id="{D0781480-F882-5E4E-BC26-8A8DC3412C74}"/>
            </a:ext>
          </a:extLst>
        </xdr:cNvPr>
        <xdr:cNvSpPr txBox="1"/>
      </xdr:nvSpPr>
      <xdr:spPr>
        <a:xfrm rot="20935205">
          <a:off x="7467600" y="108712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309034</xdr:colOff>
      <xdr:row>1</xdr:row>
      <xdr:rowOff>245535</xdr:rowOff>
    </xdr:from>
    <xdr:to>
      <xdr:col>2</xdr:col>
      <xdr:colOff>947797</xdr:colOff>
      <xdr:row>2</xdr:row>
      <xdr:rowOff>649111</xdr:rowOff>
    </xdr:to>
    <xdr:pic>
      <xdr:nvPicPr>
        <xdr:cNvPr id="2" name="Billed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309034" y="448735"/>
          <a:ext cx="1388063" cy="860776"/>
        </a:xfrm>
        <a:prstGeom prst="rect">
          <a:avLst/>
        </a:prstGeom>
      </xdr:spPr>
    </xdr:pic>
    <xdr:clientData/>
  </xdr:twoCellAnchor>
  <xdr:twoCellAnchor>
    <xdr:from>
      <xdr:col>8</xdr:col>
      <xdr:colOff>0</xdr:colOff>
      <xdr:row>21</xdr:row>
      <xdr:rowOff>0</xdr:rowOff>
    </xdr:from>
    <xdr:to>
      <xdr:col>13</xdr:col>
      <xdr:colOff>745471</xdr:colOff>
      <xdr:row>27</xdr:row>
      <xdr:rowOff>137107</xdr:rowOff>
    </xdr:to>
    <xdr:sp macro="" textlink="">
      <xdr:nvSpPr>
        <xdr:cNvPr id="3" name="Tekstfelt 2">
          <a:extLst>
            <a:ext uri="{FF2B5EF4-FFF2-40B4-BE49-F238E27FC236}">
              <a16:creationId xmlns:a16="http://schemas.microsoft.com/office/drawing/2014/main" id="{ED498B94-3458-1144-84F6-A90AAAFD4A19}"/>
            </a:ext>
          </a:extLst>
        </xdr:cNvPr>
        <xdr:cNvSpPr txBox="1"/>
      </xdr:nvSpPr>
      <xdr:spPr>
        <a:xfrm rot="20935205">
          <a:off x="7467600" y="101092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232834</xdr:colOff>
      <xdr:row>1</xdr:row>
      <xdr:rowOff>321735</xdr:rowOff>
    </xdr:from>
    <xdr:to>
      <xdr:col>2</xdr:col>
      <xdr:colOff>871597</xdr:colOff>
      <xdr:row>1</xdr:row>
      <xdr:rowOff>1182511</xdr:rowOff>
    </xdr:to>
    <xdr:pic>
      <xdr:nvPicPr>
        <xdr:cNvPr id="2" name="Billed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232834" y="524935"/>
          <a:ext cx="1388063" cy="860776"/>
        </a:xfrm>
        <a:prstGeom prst="rect">
          <a:avLst/>
        </a:prstGeom>
      </xdr:spPr>
    </xdr:pic>
    <xdr:clientData/>
  </xdr:twoCellAnchor>
  <xdr:twoCellAnchor>
    <xdr:from>
      <xdr:col>8</xdr:col>
      <xdr:colOff>0</xdr:colOff>
      <xdr:row>25</xdr:row>
      <xdr:rowOff>0</xdr:rowOff>
    </xdr:from>
    <xdr:to>
      <xdr:col>13</xdr:col>
      <xdr:colOff>745471</xdr:colOff>
      <xdr:row>31</xdr:row>
      <xdr:rowOff>137107</xdr:rowOff>
    </xdr:to>
    <xdr:sp macro="" textlink="">
      <xdr:nvSpPr>
        <xdr:cNvPr id="3" name="Tekstfelt 2">
          <a:extLst>
            <a:ext uri="{FF2B5EF4-FFF2-40B4-BE49-F238E27FC236}">
              <a16:creationId xmlns:a16="http://schemas.microsoft.com/office/drawing/2014/main" id="{403CBB3C-17E8-7241-AF12-837898BD06D3}"/>
            </a:ext>
          </a:extLst>
        </xdr:cNvPr>
        <xdr:cNvSpPr txBox="1"/>
      </xdr:nvSpPr>
      <xdr:spPr>
        <a:xfrm rot="20935205">
          <a:off x="7467600" y="109347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80434</xdr:colOff>
      <xdr:row>1</xdr:row>
      <xdr:rowOff>410635</xdr:rowOff>
    </xdr:from>
    <xdr:to>
      <xdr:col>3</xdr:col>
      <xdr:colOff>7997</xdr:colOff>
      <xdr:row>2</xdr:row>
      <xdr:rowOff>547511</xdr:rowOff>
    </xdr:to>
    <xdr:pic>
      <xdr:nvPicPr>
        <xdr:cNvPr id="2" name="Billed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10634" y="613835"/>
          <a:ext cx="1388063" cy="860776"/>
        </a:xfrm>
        <a:prstGeom prst="rect">
          <a:avLst/>
        </a:prstGeom>
      </xdr:spPr>
    </xdr:pic>
    <xdr:clientData/>
  </xdr:twoCellAnchor>
  <xdr:twoCellAnchor>
    <xdr:from>
      <xdr:col>7</xdr:col>
      <xdr:colOff>1</xdr:colOff>
      <xdr:row>24</xdr:row>
      <xdr:rowOff>203199</xdr:rowOff>
    </xdr:from>
    <xdr:to>
      <xdr:col>11</xdr:col>
      <xdr:colOff>694672</xdr:colOff>
      <xdr:row>31</xdr:row>
      <xdr:rowOff>137106</xdr:rowOff>
    </xdr:to>
    <xdr:sp macro="" textlink="">
      <xdr:nvSpPr>
        <xdr:cNvPr id="3" name="Tekstfelt 2">
          <a:extLst>
            <a:ext uri="{FF2B5EF4-FFF2-40B4-BE49-F238E27FC236}">
              <a16:creationId xmlns:a16="http://schemas.microsoft.com/office/drawing/2014/main" id="{58F78584-AA6D-A849-8BFD-CB602B4AEDA6}"/>
            </a:ext>
          </a:extLst>
        </xdr:cNvPr>
        <xdr:cNvSpPr txBox="1"/>
      </xdr:nvSpPr>
      <xdr:spPr>
        <a:xfrm rot="20935205">
          <a:off x="5740401" y="11188699"/>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80434</xdr:colOff>
      <xdr:row>1</xdr:row>
      <xdr:rowOff>270935</xdr:rowOff>
    </xdr:from>
    <xdr:to>
      <xdr:col>3</xdr:col>
      <xdr:colOff>7997</xdr:colOff>
      <xdr:row>2</xdr:row>
      <xdr:rowOff>572911</xdr:rowOff>
    </xdr:to>
    <xdr:pic>
      <xdr:nvPicPr>
        <xdr:cNvPr id="2" name="Billed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10634" y="474135"/>
          <a:ext cx="1388063" cy="860776"/>
        </a:xfrm>
        <a:prstGeom prst="rect">
          <a:avLst/>
        </a:prstGeom>
      </xdr:spPr>
    </xdr:pic>
    <xdr:clientData/>
  </xdr:twoCellAnchor>
  <xdr:twoCellAnchor>
    <xdr:from>
      <xdr:col>7</xdr:col>
      <xdr:colOff>0</xdr:colOff>
      <xdr:row>22</xdr:row>
      <xdr:rowOff>0</xdr:rowOff>
    </xdr:from>
    <xdr:to>
      <xdr:col>11</xdr:col>
      <xdr:colOff>694671</xdr:colOff>
      <xdr:row>28</xdr:row>
      <xdr:rowOff>137107</xdr:rowOff>
    </xdr:to>
    <xdr:sp macro="" textlink="">
      <xdr:nvSpPr>
        <xdr:cNvPr id="3" name="Tekstfelt 2">
          <a:extLst>
            <a:ext uri="{FF2B5EF4-FFF2-40B4-BE49-F238E27FC236}">
              <a16:creationId xmlns:a16="http://schemas.microsoft.com/office/drawing/2014/main" id="{8CF18A81-5DEB-3548-BF21-368E1F19D172}"/>
            </a:ext>
          </a:extLst>
        </xdr:cNvPr>
        <xdr:cNvSpPr txBox="1"/>
      </xdr:nvSpPr>
      <xdr:spPr>
        <a:xfrm rot="20935205">
          <a:off x="5740400" y="104140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113146</xdr:colOff>
      <xdr:row>1</xdr:row>
      <xdr:rowOff>355896</xdr:rowOff>
    </xdr:from>
    <xdr:to>
      <xdr:col>1</xdr:col>
      <xdr:colOff>596901</xdr:colOff>
      <xdr:row>2</xdr:row>
      <xdr:rowOff>240594</xdr:rowOff>
    </xdr:to>
    <xdr:pic>
      <xdr:nvPicPr>
        <xdr:cNvPr id="2" name="Billed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13146" y="828768"/>
          <a:ext cx="1132266" cy="708847"/>
        </a:xfrm>
        <a:prstGeom prst="rect">
          <a:avLst/>
        </a:prstGeom>
      </xdr:spPr>
    </xdr:pic>
    <xdr:clientData/>
  </xdr:twoCellAnchor>
  <xdr:twoCellAnchor>
    <xdr:from>
      <xdr:col>2</xdr:col>
      <xdr:colOff>571501</xdr:colOff>
      <xdr:row>29</xdr:row>
      <xdr:rowOff>165101</xdr:rowOff>
    </xdr:from>
    <xdr:to>
      <xdr:col>7</xdr:col>
      <xdr:colOff>720072</xdr:colOff>
      <xdr:row>36</xdr:row>
      <xdr:rowOff>10108</xdr:rowOff>
    </xdr:to>
    <xdr:sp macro="" textlink="">
      <xdr:nvSpPr>
        <xdr:cNvPr id="3" name="Tekstfelt 2">
          <a:extLst>
            <a:ext uri="{FF2B5EF4-FFF2-40B4-BE49-F238E27FC236}">
              <a16:creationId xmlns:a16="http://schemas.microsoft.com/office/drawing/2014/main" id="{0993F18E-D1D8-104F-9429-3DCA96137915}"/>
            </a:ext>
          </a:extLst>
        </xdr:cNvPr>
        <xdr:cNvSpPr txBox="1"/>
      </xdr:nvSpPr>
      <xdr:spPr>
        <a:xfrm rot="20935205">
          <a:off x="2019301" y="13017501"/>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2552700</xdr:colOff>
      <xdr:row>16</xdr:row>
      <xdr:rowOff>50800</xdr:rowOff>
    </xdr:from>
    <xdr:to>
      <xdr:col>4</xdr:col>
      <xdr:colOff>1774171</xdr:colOff>
      <xdr:row>22</xdr:row>
      <xdr:rowOff>86307</xdr:rowOff>
    </xdr:to>
    <xdr:sp macro="" textlink="">
      <xdr:nvSpPr>
        <xdr:cNvPr id="2" name="Tekstfelt 1">
          <a:extLst>
            <a:ext uri="{FF2B5EF4-FFF2-40B4-BE49-F238E27FC236}">
              <a16:creationId xmlns:a16="http://schemas.microsoft.com/office/drawing/2014/main" id="{B372BCAA-ADA7-C642-AFE7-A9F3CFA09A35}"/>
            </a:ext>
          </a:extLst>
        </xdr:cNvPr>
        <xdr:cNvSpPr txBox="1"/>
      </xdr:nvSpPr>
      <xdr:spPr>
        <a:xfrm rot="20935205">
          <a:off x="3378200" y="36957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1</xdr:col>
      <xdr:colOff>2794000</xdr:colOff>
      <xdr:row>37</xdr:row>
      <xdr:rowOff>190500</xdr:rowOff>
    </xdr:from>
    <xdr:to>
      <xdr:col>5</xdr:col>
      <xdr:colOff>212071</xdr:colOff>
      <xdr:row>41</xdr:row>
      <xdr:rowOff>187907</xdr:rowOff>
    </xdr:to>
    <xdr:sp macro="" textlink="">
      <xdr:nvSpPr>
        <xdr:cNvPr id="3" name="Tekstfelt 2">
          <a:extLst>
            <a:ext uri="{FF2B5EF4-FFF2-40B4-BE49-F238E27FC236}">
              <a16:creationId xmlns:a16="http://schemas.microsoft.com/office/drawing/2014/main" id="{A5432B4F-7D71-AB4A-923E-446164EBDA7F}"/>
            </a:ext>
          </a:extLst>
        </xdr:cNvPr>
        <xdr:cNvSpPr txBox="1"/>
      </xdr:nvSpPr>
      <xdr:spPr>
        <a:xfrm rot="20935205">
          <a:off x="3619500" y="92837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787400</xdr:colOff>
          <xdr:row>89</xdr:row>
          <xdr:rowOff>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16</xdr:col>
      <xdr:colOff>203201</xdr:colOff>
      <xdr:row>17</xdr:row>
      <xdr:rowOff>63498</xdr:rowOff>
    </xdr:from>
    <xdr:to>
      <xdr:col>29</xdr:col>
      <xdr:colOff>224772</xdr:colOff>
      <xdr:row>21</xdr:row>
      <xdr:rowOff>200605</xdr:rowOff>
    </xdr:to>
    <xdr:sp macro="" textlink="">
      <xdr:nvSpPr>
        <xdr:cNvPr id="2" name="Tekstfelt 1">
          <a:extLst>
            <a:ext uri="{FF2B5EF4-FFF2-40B4-BE49-F238E27FC236}">
              <a16:creationId xmlns:a16="http://schemas.microsoft.com/office/drawing/2014/main" id="{77B82147-373A-D54B-945E-805A7D9411C1}"/>
            </a:ext>
          </a:extLst>
        </xdr:cNvPr>
        <xdr:cNvSpPr txBox="1"/>
      </xdr:nvSpPr>
      <xdr:spPr>
        <a:xfrm rot="20935205">
          <a:off x="6756401" y="5321298"/>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0</xdr:colOff>
      <xdr:row>12</xdr:row>
      <xdr:rowOff>0</xdr:rowOff>
    </xdr:from>
    <xdr:to>
      <xdr:col>15</xdr:col>
      <xdr:colOff>113646</xdr:colOff>
      <xdr:row>16</xdr:row>
      <xdr:rowOff>213307</xdr:rowOff>
    </xdr:to>
    <xdr:sp macro="" textlink="">
      <xdr:nvSpPr>
        <xdr:cNvPr id="2" name="Tekstfelt 1">
          <a:extLst>
            <a:ext uri="{FF2B5EF4-FFF2-40B4-BE49-F238E27FC236}">
              <a16:creationId xmlns:a16="http://schemas.microsoft.com/office/drawing/2014/main" id="{03021EFC-6DA7-4A4B-9B0A-FC7B87F31043}"/>
            </a:ext>
          </a:extLst>
        </xdr:cNvPr>
        <xdr:cNvSpPr txBox="1"/>
      </xdr:nvSpPr>
      <xdr:spPr>
        <a:xfrm rot="20935205">
          <a:off x="4445000" y="3603625"/>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269874</xdr:colOff>
      <xdr:row>11</xdr:row>
      <xdr:rowOff>190500</xdr:rowOff>
    </xdr:from>
    <xdr:to>
      <xdr:col>18</xdr:col>
      <xdr:colOff>1336020</xdr:colOff>
      <xdr:row>16</xdr:row>
      <xdr:rowOff>118057</xdr:rowOff>
    </xdr:to>
    <xdr:sp macro="" textlink="">
      <xdr:nvSpPr>
        <xdr:cNvPr id="2" name="Tekstfelt 1">
          <a:extLst>
            <a:ext uri="{FF2B5EF4-FFF2-40B4-BE49-F238E27FC236}">
              <a16:creationId xmlns:a16="http://schemas.microsoft.com/office/drawing/2014/main" id="{977AA457-5154-784E-8DB5-75AD1A8C7AED}"/>
            </a:ext>
          </a:extLst>
        </xdr:cNvPr>
        <xdr:cNvSpPr txBox="1"/>
      </xdr:nvSpPr>
      <xdr:spPr>
        <a:xfrm rot="20935205">
          <a:off x="6857999" y="3508375"/>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508000</xdr:colOff>
      <xdr:row>14</xdr:row>
      <xdr:rowOff>127000</xdr:rowOff>
    </xdr:from>
    <xdr:to>
      <xdr:col>5</xdr:col>
      <xdr:colOff>1177271</xdr:colOff>
      <xdr:row>19</xdr:row>
      <xdr:rowOff>213307</xdr:rowOff>
    </xdr:to>
    <xdr:sp macro="" textlink="">
      <xdr:nvSpPr>
        <xdr:cNvPr id="2" name="Tekstfelt 1">
          <a:extLst>
            <a:ext uri="{FF2B5EF4-FFF2-40B4-BE49-F238E27FC236}">
              <a16:creationId xmlns:a16="http://schemas.microsoft.com/office/drawing/2014/main" id="{961F4E7B-47B1-0F47-8C7B-8570B41A1515}"/>
            </a:ext>
          </a:extLst>
        </xdr:cNvPr>
        <xdr:cNvSpPr txBox="1"/>
      </xdr:nvSpPr>
      <xdr:spPr>
        <a:xfrm rot="20935205">
          <a:off x="1333500" y="41402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101600</xdr:colOff>
      <xdr:row>14</xdr:row>
      <xdr:rowOff>241300</xdr:rowOff>
    </xdr:from>
    <xdr:to>
      <xdr:col>6</xdr:col>
      <xdr:colOff>389871</xdr:colOff>
      <xdr:row>20</xdr:row>
      <xdr:rowOff>73607</xdr:rowOff>
    </xdr:to>
    <xdr:sp macro="" textlink="">
      <xdr:nvSpPr>
        <xdr:cNvPr id="2" name="Tekstfelt 1">
          <a:extLst>
            <a:ext uri="{FF2B5EF4-FFF2-40B4-BE49-F238E27FC236}">
              <a16:creationId xmlns:a16="http://schemas.microsoft.com/office/drawing/2014/main" id="{DADBA576-7025-AA41-983A-0DF2905966F3}"/>
            </a:ext>
          </a:extLst>
        </xdr:cNvPr>
        <xdr:cNvSpPr txBox="1"/>
      </xdr:nvSpPr>
      <xdr:spPr>
        <a:xfrm rot="20935205">
          <a:off x="1752600" y="42545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393701</xdr:colOff>
      <xdr:row>9</xdr:row>
      <xdr:rowOff>177800</xdr:rowOff>
    </xdr:from>
    <xdr:to>
      <xdr:col>5</xdr:col>
      <xdr:colOff>1062972</xdr:colOff>
      <xdr:row>15</xdr:row>
      <xdr:rowOff>10107</xdr:rowOff>
    </xdr:to>
    <xdr:sp macro="" textlink="">
      <xdr:nvSpPr>
        <xdr:cNvPr id="2" name="Tekstfelt 1">
          <a:extLst>
            <a:ext uri="{FF2B5EF4-FFF2-40B4-BE49-F238E27FC236}">
              <a16:creationId xmlns:a16="http://schemas.microsoft.com/office/drawing/2014/main" id="{33794150-17DE-C64A-A7B1-82219699D003}"/>
            </a:ext>
          </a:extLst>
        </xdr:cNvPr>
        <xdr:cNvSpPr txBox="1"/>
      </xdr:nvSpPr>
      <xdr:spPr>
        <a:xfrm rot="20935205">
          <a:off x="1219201" y="29210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673099</xdr:colOff>
      <xdr:row>11</xdr:row>
      <xdr:rowOff>127000</xdr:rowOff>
    </xdr:from>
    <xdr:to>
      <xdr:col>6</xdr:col>
      <xdr:colOff>135870</xdr:colOff>
      <xdr:row>16</xdr:row>
      <xdr:rowOff>213307</xdr:rowOff>
    </xdr:to>
    <xdr:sp macro="" textlink="">
      <xdr:nvSpPr>
        <xdr:cNvPr id="2" name="Tekstfelt 1">
          <a:extLst>
            <a:ext uri="{FF2B5EF4-FFF2-40B4-BE49-F238E27FC236}">
              <a16:creationId xmlns:a16="http://schemas.microsoft.com/office/drawing/2014/main" id="{AEA90CD1-9349-D448-B3E4-9047165D3CB6}"/>
            </a:ext>
          </a:extLst>
        </xdr:cNvPr>
        <xdr:cNvSpPr txBox="1"/>
      </xdr:nvSpPr>
      <xdr:spPr>
        <a:xfrm rot="20935205">
          <a:off x="1498599" y="33782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584199</xdr:colOff>
      <xdr:row>8</xdr:row>
      <xdr:rowOff>139700</xdr:rowOff>
    </xdr:from>
    <xdr:to>
      <xdr:col>6</xdr:col>
      <xdr:colOff>46970</xdr:colOff>
      <xdr:row>13</xdr:row>
      <xdr:rowOff>226007</xdr:rowOff>
    </xdr:to>
    <xdr:sp macro="" textlink="">
      <xdr:nvSpPr>
        <xdr:cNvPr id="2" name="Tekstfelt 1">
          <a:extLst>
            <a:ext uri="{FF2B5EF4-FFF2-40B4-BE49-F238E27FC236}">
              <a16:creationId xmlns:a16="http://schemas.microsoft.com/office/drawing/2014/main" id="{0729C082-CFB9-E948-9839-912E657C3BCD}"/>
            </a:ext>
          </a:extLst>
        </xdr:cNvPr>
        <xdr:cNvSpPr txBox="1"/>
      </xdr:nvSpPr>
      <xdr:spPr>
        <a:xfrm rot="20935205">
          <a:off x="1409699" y="26289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609601</xdr:colOff>
      <xdr:row>9</xdr:row>
      <xdr:rowOff>215900</xdr:rowOff>
    </xdr:from>
    <xdr:to>
      <xdr:col>6</xdr:col>
      <xdr:colOff>72372</xdr:colOff>
      <xdr:row>15</xdr:row>
      <xdr:rowOff>48207</xdr:rowOff>
    </xdr:to>
    <xdr:sp macro="" textlink="">
      <xdr:nvSpPr>
        <xdr:cNvPr id="2" name="Tekstfelt 1">
          <a:extLst>
            <a:ext uri="{FF2B5EF4-FFF2-40B4-BE49-F238E27FC236}">
              <a16:creationId xmlns:a16="http://schemas.microsoft.com/office/drawing/2014/main" id="{96770306-A292-C14B-9F05-F8C6CD713995}"/>
            </a:ext>
          </a:extLst>
        </xdr:cNvPr>
        <xdr:cNvSpPr txBox="1"/>
      </xdr:nvSpPr>
      <xdr:spPr>
        <a:xfrm rot="20935205">
          <a:off x="1435101" y="29591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279399</xdr:colOff>
      <xdr:row>8</xdr:row>
      <xdr:rowOff>241299</xdr:rowOff>
    </xdr:from>
    <xdr:to>
      <xdr:col>6</xdr:col>
      <xdr:colOff>567670</xdr:colOff>
      <xdr:row>14</xdr:row>
      <xdr:rowOff>73606</xdr:rowOff>
    </xdr:to>
    <xdr:sp macro="" textlink="">
      <xdr:nvSpPr>
        <xdr:cNvPr id="2" name="Tekstfelt 1">
          <a:extLst>
            <a:ext uri="{FF2B5EF4-FFF2-40B4-BE49-F238E27FC236}">
              <a16:creationId xmlns:a16="http://schemas.microsoft.com/office/drawing/2014/main" id="{8CA6311A-C3E8-F14F-8D85-7F9DFE86CC0B}"/>
            </a:ext>
          </a:extLst>
        </xdr:cNvPr>
        <xdr:cNvSpPr txBox="1"/>
      </xdr:nvSpPr>
      <xdr:spPr>
        <a:xfrm rot="20935205">
          <a:off x="1930399" y="2730499"/>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18</xdr:row>
      <xdr:rowOff>38100</xdr:rowOff>
    </xdr:from>
    <xdr:to>
      <xdr:col>1</xdr:col>
      <xdr:colOff>533401</xdr:colOff>
      <xdr:row>20</xdr:row>
      <xdr:rowOff>144274</xdr:rowOff>
    </xdr:to>
    <xdr:pic>
      <xdr:nvPicPr>
        <xdr:cNvPr id="3" name="Billed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2</xdr:row>
      <xdr:rowOff>609600</xdr:rowOff>
    </xdr:from>
    <xdr:to>
      <xdr:col>1</xdr:col>
      <xdr:colOff>482600</xdr:colOff>
      <xdr:row>2</xdr:row>
      <xdr:rowOff>1312674</xdr:rowOff>
    </xdr:to>
    <xdr:pic>
      <xdr:nvPicPr>
        <xdr:cNvPr id="4" name="Billed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twoCellAnchor>
    <xdr:from>
      <xdr:col>0</xdr:col>
      <xdr:colOff>310825</xdr:colOff>
      <xdr:row>6</xdr:row>
      <xdr:rowOff>122292</xdr:rowOff>
    </xdr:from>
    <xdr:to>
      <xdr:col>5</xdr:col>
      <xdr:colOff>311675</xdr:colOff>
      <xdr:row>12</xdr:row>
      <xdr:rowOff>74915</xdr:rowOff>
    </xdr:to>
    <xdr:sp macro="" textlink="">
      <xdr:nvSpPr>
        <xdr:cNvPr id="2" name="Tekstfelt 1">
          <a:extLst>
            <a:ext uri="{FF2B5EF4-FFF2-40B4-BE49-F238E27FC236}">
              <a16:creationId xmlns:a16="http://schemas.microsoft.com/office/drawing/2014/main" id="{3B5D6931-FDCA-2742-B659-0ECC495D7FA1}"/>
            </a:ext>
          </a:extLst>
        </xdr:cNvPr>
        <xdr:cNvSpPr txBox="1"/>
      </xdr:nvSpPr>
      <xdr:spPr>
        <a:xfrm rot="20935205">
          <a:off x="310825" y="8098783"/>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0</xdr:col>
      <xdr:colOff>1139657</xdr:colOff>
      <xdr:row>0</xdr:row>
      <xdr:rowOff>1168400</xdr:rowOff>
    </xdr:to>
    <xdr:pic>
      <xdr:nvPicPr>
        <xdr:cNvPr id="4" name="Billed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241300" y="609600"/>
          <a:ext cx="898357" cy="558800"/>
        </a:xfrm>
        <a:prstGeom prst="rect">
          <a:avLst/>
        </a:prstGeom>
      </xdr:spPr>
    </xdr:pic>
    <xdr:clientData/>
  </xdr:twoCellAnchor>
  <xdr:twoCellAnchor editAs="oneCell">
    <xdr:from>
      <xdr:col>0</xdr:col>
      <xdr:colOff>279400</xdr:colOff>
      <xdr:row>88</xdr:row>
      <xdr:rowOff>177800</xdr:rowOff>
    </xdr:from>
    <xdr:to>
      <xdr:col>1</xdr:col>
      <xdr:colOff>177800</xdr:colOff>
      <xdr:row>92</xdr:row>
      <xdr:rowOff>68074</xdr:rowOff>
    </xdr:to>
    <xdr:pic>
      <xdr:nvPicPr>
        <xdr:cNvPr id="5" name="Billed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0</xdr:col>
      <xdr:colOff>279399</xdr:colOff>
      <xdr:row>1</xdr:row>
      <xdr:rowOff>12700</xdr:rowOff>
    </xdr:from>
    <xdr:to>
      <xdr:col>0</xdr:col>
      <xdr:colOff>1155700</xdr:colOff>
      <xdr:row>1</xdr:row>
      <xdr:rowOff>557780</xdr:rowOff>
    </xdr:to>
    <xdr:pic>
      <xdr:nvPicPr>
        <xdr:cNvPr id="3" name="Bille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279399" y="1981200"/>
          <a:ext cx="876301" cy="545080"/>
        </a:xfrm>
        <a:prstGeom prst="rect">
          <a:avLst/>
        </a:prstGeom>
      </xdr:spPr>
    </xdr:pic>
    <xdr:clientData/>
  </xdr:twoCellAnchor>
  <xdr:twoCellAnchor>
    <xdr:from>
      <xdr:col>9</xdr:col>
      <xdr:colOff>253999</xdr:colOff>
      <xdr:row>9</xdr:row>
      <xdr:rowOff>50800</xdr:rowOff>
    </xdr:from>
    <xdr:to>
      <xdr:col>16</xdr:col>
      <xdr:colOff>199370</xdr:colOff>
      <xdr:row>12</xdr:row>
      <xdr:rowOff>149807</xdr:rowOff>
    </xdr:to>
    <xdr:sp macro="" textlink="">
      <xdr:nvSpPr>
        <xdr:cNvPr id="2" name="Tekstfelt 1">
          <a:extLst>
            <a:ext uri="{FF2B5EF4-FFF2-40B4-BE49-F238E27FC236}">
              <a16:creationId xmlns:a16="http://schemas.microsoft.com/office/drawing/2014/main" id="{E8CBA03E-264C-5242-9670-64A2C596DAC3}"/>
            </a:ext>
          </a:extLst>
        </xdr:cNvPr>
        <xdr:cNvSpPr txBox="1"/>
      </xdr:nvSpPr>
      <xdr:spPr>
        <a:xfrm rot="20935205">
          <a:off x="6616699" y="59690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26</xdr:col>
      <xdr:colOff>673100</xdr:colOff>
      <xdr:row>10</xdr:row>
      <xdr:rowOff>38100</xdr:rowOff>
    </xdr:from>
    <xdr:to>
      <xdr:col>33</xdr:col>
      <xdr:colOff>110471</xdr:colOff>
      <xdr:row>13</xdr:row>
      <xdr:rowOff>137107</xdr:rowOff>
    </xdr:to>
    <xdr:sp macro="" textlink="">
      <xdr:nvSpPr>
        <xdr:cNvPr id="6" name="Tekstfelt 5">
          <a:extLst>
            <a:ext uri="{FF2B5EF4-FFF2-40B4-BE49-F238E27FC236}">
              <a16:creationId xmlns:a16="http://schemas.microsoft.com/office/drawing/2014/main" id="{A940403E-E827-2B4C-B6BF-E4502C4F3828}"/>
            </a:ext>
          </a:extLst>
        </xdr:cNvPr>
        <xdr:cNvSpPr txBox="1"/>
      </xdr:nvSpPr>
      <xdr:spPr>
        <a:xfrm rot="20935205">
          <a:off x="17919700" y="63754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43</xdr:col>
      <xdr:colOff>546100</xdr:colOff>
      <xdr:row>10</xdr:row>
      <xdr:rowOff>12700</xdr:rowOff>
    </xdr:from>
    <xdr:to>
      <xdr:col>52</xdr:col>
      <xdr:colOff>262871</xdr:colOff>
      <xdr:row>13</xdr:row>
      <xdr:rowOff>111707</xdr:rowOff>
    </xdr:to>
    <xdr:sp macro="" textlink="">
      <xdr:nvSpPr>
        <xdr:cNvPr id="7" name="Tekstfelt 6">
          <a:extLst>
            <a:ext uri="{FF2B5EF4-FFF2-40B4-BE49-F238E27FC236}">
              <a16:creationId xmlns:a16="http://schemas.microsoft.com/office/drawing/2014/main" id="{D27CD5B9-C330-C34D-8418-26FC17C54788}"/>
            </a:ext>
          </a:extLst>
        </xdr:cNvPr>
        <xdr:cNvSpPr txBox="1"/>
      </xdr:nvSpPr>
      <xdr:spPr>
        <a:xfrm rot="20935205">
          <a:off x="30099000" y="63500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56</xdr:col>
      <xdr:colOff>1219200</xdr:colOff>
      <xdr:row>9</xdr:row>
      <xdr:rowOff>292099</xdr:rowOff>
    </xdr:from>
    <xdr:to>
      <xdr:col>65</xdr:col>
      <xdr:colOff>21571</xdr:colOff>
      <xdr:row>12</xdr:row>
      <xdr:rowOff>391106</xdr:rowOff>
    </xdr:to>
    <xdr:sp macro="" textlink="">
      <xdr:nvSpPr>
        <xdr:cNvPr id="8" name="Tekstfelt 7">
          <a:extLst>
            <a:ext uri="{FF2B5EF4-FFF2-40B4-BE49-F238E27FC236}">
              <a16:creationId xmlns:a16="http://schemas.microsoft.com/office/drawing/2014/main" id="{48B74D5F-D475-9542-8003-3E5F148EC687}"/>
            </a:ext>
          </a:extLst>
        </xdr:cNvPr>
        <xdr:cNvSpPr txBox="1"/>
      </xdr:nvSpPr>
      <xdr:spPr>
        <a:xfrm rot="20935205">
          <a:off x="38963600" y="6210299"/>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72</xdr:col>
      <xdr:colOff>546100</xdr:colOff>
      <xdr:row>9</xdr:row>
      <xdr:rowOff>355599</xdr:rowOff>
    </xdr:from>
    <xdr:to>
      <xdr:col>81</xdr:col>
      <xdr:colOff>262871</xdr:colOff>
      <xdr:row>13</xdr:row>
      <xdr:rowOff>35506</xdr:rowOff>
    </xdr:to>
    <xdr:sp macro="" textlink="">
      <xdr:nvSpPr>
        <xdr:cNvPr id="9" name="Tekstfelt 8">
          <a:extLst>
            <a:ext uri="{FF2B5EF4-FFF2-40B4-BE49-F238E27FC236}">
              <a16:creationId xmlns:a16="http://schemas.microsoft.com/office/drawing/2014/main" id="{3C2DC27C-B565-044B-9215-7E4D8445ACEE}"/>
            </a:ext>
          </a:extLst>
        </xdr:cNvPr>
        <xdr:cNvSpPr txBox="1"/>
      </xdr:nvSpPr>
      <xdr:spPr>
        <a:xfrm rot="20935205">
          <a:off x="49771300" y="6273799"/>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165100</xdr:colOff>
      <xdr:row>0</xdr:row>
      <xdr:rowOff>736600</xdr:rowOff>
    </xdr:from>
    <xdr:to>
      <xdr:col>0</xdr:col>
      <xdr:colOff>736782</xdr:colOff>
      <xdr:row>0</xdr:row>
      <xdr:rowOff>1092200</xdr:rowOff>
    </xdr:to>
    <xdr:pic>
      <xdr:nvPicPr>
        <xdr:cNvPr id="2" name="Billed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65100" y="736600"/>
          <a:ext cx="571682" cy="355600"/>
        </a:xfrm>
        <a:prstGeom prst="rect">
          <a:avLst/>
        </a:prstGeom>
      </xdr:spPr>
    </xdr:pic>
    <xdr:clientData/>
  </xdr:twoCellAnchor>
  <xdr:twoCellAnchor editAs="oneCell">
    <xdr:from>
      <xdr:col>0</xdr:col>
      <xdr:colOff>0</xdr:colOff>
      <xdr:row>44</xdr:row>
      <xdr:rowOff>139700</xdr:rowOff>
    </xdr:from>
    <xdr:to>
      <xdr:col>0</xdr:col>
      <xdr:colOff>1130300</xdr:colOff>
      <xdr:row>47</xdr:row>
      <xdr:rowOff>233174</xdr:rowOff>
    </xdr:to>
    <xdr:pic>
      <xdr:nvPicPr>
        <xdr:cNvPr id="3" name="Billed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54000" y="14173200"/>
          <a:ext cx="1130300" cy="703074"/>
        </a:xfrm>
        <a:prstGeom prst="rect">
          <a:avLst/>
        </a:prstGeom>
      </xdr:spPr>
    </xdr:pic>
    <xdr:clientData/>
  </xdr:twoCellAnchor>
  <xdr:twoCellAnchor editAs="oneCell">
    <xdr:from>
      <xdr:col>0</xdr:col>
      <xdr:colOff>127000</xdr:colOff>
      <xdr:row>1</xdr:row>
      <xdr:rowOff>83003</xdr:rowOff>
    </xdr:from>
    <xdr:to>
      <xdr:col>0</xdr:col>
      <xdr:colOff>735932</xdr:colOff>
      <xdr:row>1</xdr:row>
      <xdr:rowOff>461774</xdr:rowOff>
    </xdr:to>
    <xdr:pic>
      <xdr:nvPicPr>
        <xdr:cNvPr id="4" name="Bille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27000" y="1975303"/>
          <a:ext cx="608932" cy="378771"/>
        </a:xfrm>
        <a:prstGeom prst="rect">
          <a:avLst/>
        </a:prstGeom>
      </xdr:spPr>
    </xdr:pic>
    <xdr:clientData/>
  </xdr:twoCellAnchor>
  <xdr:twoCellAnchor>
    <xdr:from>
      <xdr:col>1</xdr:col>
      <xdr:colOff>787399</xdr:colOff>
      <xdr:row>9</xdr:row>
      <xdr:rowOff>228600</xdr:rowOff>
    </xdr:from>
    <xdr:to>
      <xdr:col>10</xdr:col>
      <xdr:colOff>504170</xdr:colOff>
      <xdr:row>12</xdr:row>
      <xdr:rowOff>327607</xdr:rowOff>
    </xdr:to>
    <xdr:sp macro="" textlink="">
      <xdr:nvSpPr>
        <xdr:cNvPr id="5" name="Tekstfelt 4">
          <a:extLst>
            <a:ext uri="{FF2B5EF4-FFF2-40B4-BE49-F238E27FC236}">
              <a16:creationId xmlns:a16="http://schemas.microsoft.com/office/drawing/2014/main" id="{AAF1A96B-59B2-994B-954B-38F558597889}"/>
            </a:ext>
          </a:extLst>
        </xdr:cNvPr>
        <xdr:cNvSpPr txBox="1"/>
      </xdr:nvSpPr>
      <xdr:spPr>
        <a:xfrm rot="20935205">
          <a:off x="2349499" y="64643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194734</xdr:colOff>
      <xdr:row>3</xdr:row>
      <xdr:rowOff>461435</xdr:rowOff>
    </xdr:from>
    <xdr:to>
      <xdr:col>2</xdr:col>
      <xdr:colOff>833497</xdr:colOff>
      <xdr:row>4</xdr:row>
      <xdr:rowOff>306788</xdr:rowOff>
    </xdr:to>
    <xdr:pic>
      <xdr:nvPicPr>
        <xdr:cNvPr id="2" name="Billed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94734" y="2188635"/>
          <a:ext cx="1388063" cy="860776"/>
        </a:xfrm>
        <a:prstGeom prst="rect">
          <a:avLst/>
        </a:prstGeom>
      </xdr:spPr>
    </xdr:pic>
    <xdr:clientData/>
  </xdr:twoCellAnchor>
  <xdr:twoCellAnchor>
    <xdr:from>
      <xdr:col>8</xdr:col>
      <xdr:colOff>0</xdr:colOff>
      <xdr:row>27</xdr:row>
      <xdr:rowOff>0</xdr:rowOff>
    </xdr:from>
    <xdr:to>
      <xdr:col>13</xdr:col>
      <xdr:colOff>755862</xdr:colOff>
      <xdr:row>33</xdr:row>
      <xdr:rowOff>144035</xdr:rowOff>
    </xdr:to>
    <xdr:sp macro="" textlink="">
      <xdr:nvSpPr>
        <xdr:cNvPr id="3" name="Tekstfelt 2">
          <a:extLst>
            <a:ext uri="{FF2B5EF4-FFF2-40B4-BE49-F238E27FC236}">
              <a16:creationId xmlns:a16="http://schemas.microsoft.com/office/drawing/2014/main" id="{ABBCF135-F32F-444C-B347-6C74A554CF10}"/>
            </a:ext>
          </a:extLst>
        </xdr:cNvPr>
        <xdr:cNvSpPr txBox="1"/>
      </xdr:nvSpPr>
      <xdr:spPr>
        <a:xfrm rot="20935205">
          <a:off x="7461250" y="14157614"/>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207434</xdr:colOff>
      <xdr:row>1</xdr:row>
      <xdr:rowOff>245535</xdr:rowOff>
    </xdr:from>
    <xdr:to>
      <xdr:col>2</xdr:col>
      <xdr:colOff>846197</xdr:colOff>
      <xdr:row>2</xdr:row>
      <xdr:rowOff>636411</xdr:rowOff>
    </xdr:to>
    <xdr:pic>
      <xdr:nvPicPr>
        <xdr:cNvPr id="2" name="Bille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07434" y="448735"/>
          <a:ext cx="1388063" cy="860776"/>
        </a:xfrm>
        <a:prstGeom prst="rect">
          <a:avLst/>
        </a:prstGeom>
      </xdr:spPr>
    </xdr:pic>
    <xdr:clientData/>
  </xdr:twoCellAnchor>
  <xdr:twoCellAnchor>
    <xdr:from>
      <xdr:col>8</xdr:col>
      <xdr:colOff>0</xdr:colOff>
      <xdr:row>20</xdr:row>
      <xdr:rowOff>0</xdr:rowOff>
    </xdr:from>
    <xdr:to>
      <xdr:col>13</xdr:col>
      <xdr:colOff>745471</xdr:colOff>
      <xdr:row>26</xdr:row>
      <xdr:rowOff>137107</xdr:rowOff>
    </xdr:to>
    <xdr:sp macro="" textlink="">
      <xdr:nvSpPr>
        <xdr:cNvPr id="3" name="Tekstfelt 2">
          <a:extLst>
            <a:ext uri="{FF2B5EF4-FFF2-40B4-BE49-F238E27FC236}">
              <a16:creationId xmlns:a16="http://schemas.microsoft.com/office/drawing/2014/main" id="{E5D1C8E5-CAED-B94D-A4F7-7CD7B5A5C933}"/>
            </a:ext>
          </a:extLst>
        </xdr:cNvPr>
        <xdr:cNvSpPr txBox="1"/>
      </xdr:nvSpPr>
      <xdr:spPr>
        <a:xfrm rot="20935205">
          <a:off x="7467600" y="99187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16934</xdr:colOff>
      <xdr:row>1</xdr:row>
      <xdr:rowOff>169335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47134" y="372535"/>
          <a:ext cx="1388063" cy="860776"/>
        </a:xfrm>
        <a:prstGeom prst="rect">
          <a:avLst/>
        </a:prstGeom>
      </xdr:spPr>
    </xdr:pic>
    <xdr:clientData/>
  </xdr:twoCellAnchor>
  <xdr:twoCellAnchor>
    <xdr:from>
      <xdr:col>8</xdr:col>
      <xdr:colOff>0</xdr:colOff>
      <xdr:row>20</xdr:row>
      <xdr:rowOff>0</xdr:rowOff>
    </xdr:from>
    <xdr:to>
      <xdr:col>13</xdr:col>
      <xdr:colOff>745471</xdr:colOff>
      <xdr:row>26</xdr:row>
      <xdr:rowOff>137107</xdr:rowOff>
    </xdr:to>
    <xdr:sp macro="" textlink="">
      <xdr:nvSpPr>
        <xdr:cNvPr id="3" name="Tekstfelt 2">
          <a:extLst>
            <a:ext uri="{FF2B5EF4-FFF2-40B4-BE49-F238E27FC236}">
              <a16:creationId xmlns:a16="http://schemas.microsoft.com/office/drawing/2014/main" id="{C22BACE0-2015-4145-8B35-2A289451816B}"/>
            </a:ext>
          </a:extLst>
        </xdr:cNvPr>
        <xdr:cNvSpPr txBox="1"/>
      </xdr:nvSpPr>
      <xdr:spPr>
        <a:xfrm rot="20935205">
          <a:off x="7467600" y="98298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42334</xdr:colOff>
      <xdr:row>1</xdr:row>
      <xdr:rowOff>220135</xdr:rowOff>
    </xdr:from>
    <xdr:to>
      <xdr:col>2</xdr:col>
      <xdr:colOff>1011297</xdr:colOff>
      <xdr:row>2</xdr:row>
      <xdr:rowOff>699911</xdr:rowOff>
    </xdr:to>
    <xdr:pic>
      <xdr:nvPicPr>
        <xdr:cNvPr id="2" name="Bille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72534" y="423335"/>
          <a:ext cx="1388063" cy="860776"/>
        </a:xfrm>
        <a:prstGeom prst="rect">
          <a:avLst/>
        </a:prstGeom>
      </xdr:spPr>
    </xdr:pic>
    <xdr:clientData/>
  </xdr:twoCellAnchor>
  <xdr:twoCellAnchor>
    <xdr:from>
      <xdr:col>8</xdr:col>
      <xdr:colOff>0</xdr:colOff>
      <xdr:row>23</xdr:row>
      <xdr:rowOff>0</xdr:rowOff>
    </xdr:from>
    <xdr:to>
      <xdr:col>13</xdr:col>
      <xdr:colOff>745471</xdr:colOff>
      <xdr:row>29</xdr:row>
      <xdr:rowOff>137107</xdr:rowOff>
    </xdr:to>
    <xdr:sp macro="" textlink="">
      <xdr:nvSpPr>
        <xdr:cNvPr id="3" name="Tekstfelt 2">
          <a:extLst>
            <a:ext uri="{FF2B5EF4-FFF2-40B4-BE49-F238E27FC236}">
              <a16:creationId xmlns:a16="http://schemas.microsoft.com/office/drawing/2014/main" id="{DF87C288-43E4-B741-ACC6-50FF796581BB}"/>
            </a:ext>
          </a:extLst>
        </xdr:cNvPr>
        <xdr:cNvSpPr txBox="1"/>
      </xdr:nvSpPr>
      <xdr:spPr>
        <a:xfrm rot="20935205">
          <a:off x="7467600" y="10439400"/>
          <a:ext cx="5114271" cy="13563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riskoler.dk/Users/tove/Library/Application%20Support/Microsoft/Office/Office%202011%20AutoRecovery/KAL1516%20(version%201).xlsb"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tove/Documents/Kurser/Skolea&#778;rets%20planl&#230;gning/2024-2025/Kalender2024-2025.2.xlsx" TargetMode="External"/><Relationship Id="rId1" Type="http://schemas.openxmlformats.org/officeDocument/2006/relationships/externalLinkPath" Target="/Users/tove/Documents/Kurser/Skolea&#778;rets%20planl&#230;gning/2024-2025/Kalender2024-202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jledning2015"/>
      <sheetName val="Maaned"/>
      <sheetName val="Aar"/>
      <sheetName val="1.halvaar"/>
      <sheetName val="2.halvaar"/>
      <sheetName val="Aar (tom)"/>
      <sheetName val="1.halvaar (tom)"/>
      <sheetName val="2.halvaar (tom)"/>
      <sheetName val="Minikalender"/>
    </sheetNames>
    <sheetDataSet>
      <sheetData sheetId="0"/>
      <sheetData sheetId="1">
        <row r="3">
          <cell r="A3">
            <v>2015</v>
          </cell>
        </row>
        <row r="5">
          <cell r="C5" t="str">
            <v>lø</v>
          </cell>
          <cell r="H5" t="str">
            <v>ti</v>
          </cell>
          <cell r="M5" t="str">
            <v>to</v>
          </cell>
          <cell r="R5" t="str">
            <v>sø</v>
          </cell>
          <cell r="W5" t="str">
            <v>ti</v>
          </cell>
          <cell r="AB5" t="str">
            <v>fr</v>
          </cell>
          <cell r="AG5" t="str">
            <v>ma</v>
          </cell>
          <cell r="AL5" t="str">
            <v>ti</v>
          </cell>
          <cell r="AQ5" t="str">
            <v>fr</v>
          </cell>
          <cell r="AV5" t="str">
            <v>sø</v>
          </cell>
          <cell r="BA5" t="str">
            <v>on</v>
          </cell>
          <cell r="BF5" t="str">
            <v>fr</v>
          </cell>
        </row>
        <row r="6">
          <cell r="C6" t="str">
            <v>sø</v>
          </cell>
          <cell r="H6" t="str">
            <v>on</v>
          </cell>
          <cell r="M6" t="str">
            <v>fr</v>
          </cell>
          <cell r="R6" t="str">
            <v>ma</v>
          </cell>
          <cell r="W6" t="str">
            <v>on</v>
          </cell>
          <cell r="AB6" t="str">
            <v>lø</v>
          </cell>
          <cell r="AG6" t="str">
            <v>ti</v>
          </cell>
          <cell r="AL6" t="str">
            <v>on</v>
          </cell>
          <cell r="AQ6" t="str">
            <v>lø</v>
          </cell>
          <cell r="AV6" t="str">
            <v>ma</v>
          </cell>
          <cell r="BA6" t="str">
            <v>to</v>
          </cell>
          <cell r="BF6" t="str">
            <v>lø</v>
          </cell>
        </row>
        <row r="7">
          <cell r="C7" t="str">
            <v>ma</v>
          </cell>
          <cell r="H7" t="str">
            <v>to</v>
          </cell>
          <cell r="M7" t="str">
            <v>lø</v>
          </cell>
          <cell r="R7" t="str">
            <v>ti</v>
          </cell>
          <cell r="W7" t="str">
            <v>to</v>
          </cell>
          <cell r="AB7" t="str">
            <v>sø</v>
          </cell>
          <cell r="AG7" t="str">
            <v>on</v>
          </cell>
          <cell r="AL7" t="str">
            <v>to</v>
          </cell>
          <cell r="AQ7" t="str">
            <v>sø</v>
          </cell>
          <cell r="AV7" t="str">
            <v>ti</v>
          </cell>
          <cell r="BA7" t="str">
            <v>fr</v>
          </cell>
          <cell r="BF7" t="str">
            <v>sø</v>
          </cell>
        </row>
        <row r="8">
          <cell r="C8" t="str">
            <v>ti</v>
          </cell>
          <cell r="H8" t="str">
            <v>fr</v>
          </cell>
          <cell r="M8" t="str">
            <v>sø</v>
          </cell>
          <cell r="R8" t="str">
            <v>on</v>
          </cell>
          <cell r="W8" t="str">
            <v>fr</v>
          </cell>
          <cell r="AB8" t="str">
            <v>ma</v>
          </cell>
          <cell r="AG8" t="str">
            <v>to</v>
          </cell>
          <cell r="AL8" t="str">
            <v>fr</v>
          </cell>
          <cell r="AQ8" t="str">
            <v>ma</v>
          </cell>
          <cell r="AV8" t="str">
            <v>on</v>
          </cell>
          <cell r="BA8" t="str">
            <v>lø</v>
          </cell>
          <cell r="BF8" t="str">
            <v>ma</v>
          </cell>
        </row>
        <row r="9">
          <cell r="C9" t="str">
            <v>on</v>
          </cell>
          <cell r="H9" t="str">
            <v>lø</v>
          </cell>
          <cell r="M9" t="str">
            <v>ma</v>
          </cell>
          <cell r="R9" t="str">
            <v>to</v>
          </cell>
          <cell r="W9" t="str">
            <v>lø</v>
          </cell>
          <cell r="AB9" t="str">
            <v>ti</v>
          </cell>
          <cell r="AG9" t="str">
            <v>fr</v>
          </cell>
          <cell r="AL9" t="str">
            <v>lø</v>
          </cell>
          <cell r="AQ9" t="str">
            <v>ti</v>
          </cell>
          <cell r="AV9" t="str">
            <v>to</v>
          </cell>
          <cell r="BA9" t="str">
            <v>sø</v>
          </cell>
          <cell r="BF9" t="str">
            <v>ti</v>
          </cell>
        </row>
        <row r="10">
          <cell r="C10" t="str">
            <v>to</v>
          </cell>
          <cell r="H10" t="str">
            <v>sø</v>
          </cell>
          <cell r="M10" t="str">
            <v>ti</v>
          </cell>
          <cell r="R10" t="str">
            <v>fr</v>
          </cell>
          <cell r="W10" t="str">
            <v>sø</v>
          </cell>
          <cell r="AB10" t="str">
            <v>on</v>
          </cell>
          <cell r="AG10" t="str">
            <v>lø</v>
          </cell>
          <cell r="AL10" t="str">
            <v>sø</v>
          </cell>
          <cell r="AQ10" t="str">
            <v>on</v>
          </cell>
          <cell r="AV10" t="str">
            <v>fr</v>
          </cell>
          <cell r="BA10" t="str">
            <v>ma</v>
          </cell>
          <cell r="BF10" t="str">
            <v>on</v>
          </cell>
        </row>
        <row r="11">
          <cell r="C11" t="str">
            <v>fr</v>
          </cell>
          <cell r="H11" t="str">
            <v>ma</v>
          </cell>
          <cell r="M11" t="str">
            <v>on</v>
          </cell>
          <cell r="R11" t="str">
            <v>lø</v>
          </cell>
          <cell r="W11" t="str">
            <v>ma</v>
          </cell>
          <cell r="AB11" t="str">
            <v>to</v>
          </cell>
          <cell r="AG11" t="str">
            <v>sø</v>
          </cell>
          <cell r="AL11" t="str">
            <v>ma</v>
          </cell>
          <cell r="AQ11" t="str">
            <v>to</v>
          </cell>
          <cell r="AV11" t="str">
            <v>lø</v>
          </cell>
          <cell r="BA11" t="str">
            <v>ti</v>
          </cell>
          <cell r="BF11" t="str">
            <v>to</v>
          </cell>
        </row>
        <row r="12">
          <cell r="C12" t="str">
            <v>lø</v>
          </cell>
          <cell r="H12" t="str">
            <v>ti</v>
          </cell>
          <cell r="M12" t="str">
            <v>to</v>
          </cell>
          <cell r="R12" t="str">
            <v>sø</v>
          </cell>
          <cell r="W12" t="str">
            <v>ti</v>
          </cell>
          <cell r="AB12" t="str">
            <v>fr</v>
          </cell>
          <cell r="AG12" t="str">
            <v>ma</v>
          </cell>
          <cell r="AL12" t="str">
            <v>ti</v>
          </cell>
          <cell r="AQ12" t="str">
            <v>fr</v>
          </cell>
          <cell r="AV12" t="str">
            <v>sø</v>
          </cell>
          <cell r="BA12" t="str">
            <v>on</v>
          </cell>
          <cell r="BF12" t="str">
            <v>fr</v>
          </cell>
        </row>
        <row r="13">
          <cell r="C13" t="str">
            <v>sø</v>
          </cell>
          <cell r="H13" t="str">
            <v>on</v>
          </cell>
          <cell r="M13" t="str">
            <v>fr</v>
          </cell>
          <cell r="R13" t="str">
            <v>ma</v>
          </cell>
          <cell r="W13" t="str">
            <v>on</v>
          </cell>
          <cell r="AB13" t="str">
            <v>lø</v>
          </cell>
          <cell r="AG13" t="str">
            <v>ti</v>
          </cell>
          <cell r="AL13" t="str">
            <v>on</v>
          </cell>
          <cell r="AQ13" t="str">
            <v>lø</v>
          </cell>
          <cell r="AV13" t="str">
            <v>ma</v>
          </cell>
          <cell r="BA13" t="str">
            <v>to</v>
          </cell>
          <cell r="BF13" t="str">
            <v>lø</v>
          </cell>
        </row>
        <row r="14">
          <cell r="C14" t="str">
            <v>ma</v>
          </cell>
          <cell r="H14" t="str">
            <v>to</v>
          </cell>
          <cell r="M14" t="str">
            <v>lø</v>
          </cell>
          <cell r="R14" t="str">
            <v>ti</v>
          </cell>
          <cell r="W14" t="str">
            <v>to</v>
          </cell>
          <cell r="AB14" t="str">
            <v>sø</v>
          </cell>
          <cell r="AG14" t="str">
            <v>on</v>
          </cell>
          <cell r="AL14" t="str">
            <v>to</v>
          </cell>
          <cell r="AQ14" t="str">
            <v>sø</v>
          </cell>
          <cell r="AV14" t="str">
            <v>ti</v>
          </cell>
          <cell r="BA14" t="str">
            <v>fr</v>
          </cell>
          <cell r="BF14" t="str">
            <v>sø</v>
          </cell>
        </row>
        <row r="15">
          <cell r="C15" t="str">
            <v>ti</v>
          </cell>
          <cell r="H15" t="str">
            <v>fr</v>
          </cell>
          <cell r="M15" t="str">
            <v>sø</v>
          </cell>
          <cell r="R15" t="str">
            <v>on</v>
          </cell>
          <cell r="W15" t="str">
            <v>fr</v>
          </cell>
          <cell r="AB15" t="str">
            <v>ma</v>
          </cell>
          <cell r="AG15" t="str">
            <v>to</v>
          </cell>
          <cell r="AL15" t="str">
            <v>fr</v>
          </cell>
          <cell r="AQ15" t="str">
            <v>ma</v>
          </cell>
          <cell r="AV15" t="str">
            <v>on</v>
          </cell>
          <cell r="BA15" t="str">
            <v>lø</v>
          </cell>
          <cell r="BF15" t="str">
            <v>ma</v>
          </cell>
        </row>
        <row r="16">
          <cell r="C16" t="str">
            <v>on</v>
          </cell>
          <cell r="H16" t="str">
            <v>lø</v>
          </cell>
          <cell r="M16" t="str">
            <v>ma</v>
          </cell>
          <cell r="R16" t="str">
            <v>to</v>
          </cell>
          <cell r="W16" t="str">
            <v>lø</v>
          </cell>
          <cell r="AB16" t="str">
            <v>ti</v>
          </cell>
          <cell r="AG16" t="str">
            <v>fr</v>
          </cell>
          <cell r="AL16" t="str">
            <v>lø</v>
          </cell>
          <cell r="AQ16" t="str">
            <v>ti</v>
          </cell>
          <cell r="AV16" t="str">
            <v>to</v>
          </cell>
          <cell r="BA16" t="str">
            <v>sø</v>
          </cell>
          <cell r="BF16" t="str">
            <v>ti</v>
          </cell>
        </row>
        <row r="17">
          <cell r="C17" t="str">
            <v>to</v>
          </cell>
          <cell r="H17" t="str">
            <v>sø</v>
          </cell>
          <cell r="M17" t="str">
            <v>ti</v>
          </cell>
          <cell r="R17" t="str">
            <v>fr</v>
          </cell>
          <cell r="W17" t="str">
            <v>sø</v>
          </cell>
          <cell r="AB17" t="str">
            <v>on</v>
          </cell>
          <cell r="AG17" t="str">
            <v>lø</v>
          </cell>
          <cell r="AL17" t="str">
            <v>sø</v>
          </cell>
          <cell r="AQ17" t="str">
            <v>on</v>
          </cell>
          <cell r="AV17" t="str">
            <v>fr</v>
          </cell>
          <cell r="BA17" t="str">
            <v>ma</v>
          </cell>
          <cell r="BF17" t="str">
            <v>on</v>
          </cell>
        </row>
        <row r="18">
          <cell r="C18" t="str">
            <v>fr</v>
          </cell>
          <cell r="H18" t="str">
            <v>ma</v>
          </cell>
          <cell r="M18" t="str">
            <v>on</v>
          </cell>
          <cell r="R18" t="str">
            <v>lø</v>
          </cell>
          <cell r="W18" t="str">
            <v>ma</v>
          </cell>
          <cell r="AB18" t="str">
            <v>to</v>
          </cell>
          <cell r="AG18" t="str">
            <v>sø</v>
          </cell>
          <cell r="AL18" t="str">
            <v>ma</v>
          </cell>
          <cell r="AQ18" t="str">
            <v>to</v>
          </cell>
          <cell r="AV18" t="str">
            <v>lø</v>
          </cell>
          <cell r="BA18" t="str">
            <v>ti</v>
          </cell>
          <cell r="BF18" t="str">
            <v>to</v>
          </cell>
        </row>
        <row r="19">
          <cell r="C19" t="str">
            <v>lø</v>
          </cell>
          <cell r="H19" t="str">
            <v>ti</v>
          </cell>
          <cell r="M19" t="str">
            <v>to</v>
          </cell>
          <cell r="R19" t="str">
            <v>sø</v>
          </cell>
          <cell r="W19" t="str">
            <v>ti</v>
          </cell>
          <cell r="AB19" t="str">
            <v>fr</v>
          </cell>
          <cell r="AG19" t="str">
            <v>ma</v>
          </cell>
          <cell r="AL19" t="str">
            <v>ti</v>
          </cell>
          <cell r="AQ19" t="str">
            <v>fr</v>
          </cell>
          <cell r="AV19" t="str">
            <v>sø</v>
          </cell>
          <cell r="BA19" t="str">
            <v>on</v>
          </cell>
          <cell r="BF19" t="str">
            <v>fr</v>
          </cell>
        </row>
        <row r="20">
          <cell r="C20" t="str">
            <v>sø</v>
          </cell>
          <cell r="H20" t="str">
            <v>on</v>
          </cell>
          <cell r="M20" t="str">
            <v>fr</v>
          </cell>
          <cell r="R20" t="str">
            <v>ma</v>
          </cell>
          <cell r="W20" t="str">
            <v>on</v>
          </cell>
          <cell r="AB20" t="str">
            <v>lø</v>
          </cell>
          <cell r="AG20" t="str">
            <v>ti</v>
          </cell>
          <cell r="AL20" t="str">
            <v>on</v>
          </cell>
          <cell r="AQ20" t="str">
            <v>lø</v>
          </cell>
          <cell r="AV20" t="str">
            <v>ma</v>
          </cell>
          <cell r="BA20" t="str">
            <v>to</v>
          </cell>
          <cell r="BF20" t="str">
            <v>lø</v>
          </cell>
        </row>
        <row r="21">
          <cell r="C21" t="str">
            <v>ma</v>
          </cell>
          <cell r="H21" t="str">
            <v>to</v>
          </cell>
          <cell r="M21" t="str">
            <v>lø</v>
          </cell>
          <cell r="R21" t="str">
            <v>ti</v>
          </cell>
          <cell r="W21" t="str">
            <v>to</v>
          </cell>
          <cell r="AB21" t="str">
            <v>sø</v>
          </cell>
          <cell r="AG21" t="str">
            <v>on</v>
          </cell>
          <cell r="AL21" t="str">
            <v>to</v>
          </cell>
          <cell r="AQ21" t="str">
            <v>sø</v>
          </cell>
          <cell r="AV21" t="str">
            <v>ti</v>
          </cell>
          <cell r="BA21" t="str">
            <v>fr</v>
          </cell>
          <cell r="BF21" t="str">
            <v>sø</v>
          </cell>
        </row>
        <row r="22">
          <cell r="C22" t="str">
            <v>ti</v>
          </cell>
          <cell r="H22" t="str">
            <v>fr</v>
          </cell>
          <cell r="M22" t="str">
            <v>sø</v>
          </cell>
          <cell r="R22" t="str">
            <v>on</v>
          </cell>
          <cell r="W22" t="str">
            <v>fr</v>
          </cell>
          <cell r="AB22" t="str">
            <v>ma</v>
          </cell>
          <cell r="AG22" t="str">
            <v>to</v>
          </cell>
          <cell r="AL22" t="str">
            <v>fr</v>
          </cell>
          <cell r="AQ22" t="str">
            <v>ma</v>
          </cell>
          <cell r="AV22" t="str">
            <v>on</v>
          </cell>
          <cell r="BA22" t="str">
            <v>lø</v>
          </cell>
          <cell r="BF22" t="str">
            <v>ma</v>
          </cell>
        </row>
        <row r="23">
          <cell r="C23" t="str">
            <v>on</v>
          </cell>
          <cell r="H23" t="str">
            <v>lø</v>
          </cell>
          <cell r="M23" t="str">
            <v>ma</v>
          </cell>
          <cell r="R23" t="str">
            <v>to</v>
          </cell>
          <cell r="W23" t="str">
            <v>lø</v>
          </cell>
          <cell r="AB23" t="str">
            <v>ti</v>
          </cell>
          <cell r="AG23" t="str">
            <v>fr</v>
          </cell>
          <cell r="AL23" t="str">
            <v>lø</v>
          </cell>
          <cell r="AQ23" t="str">
            <v>ti</v>
          </cell>
          <cell r="AV23" t="str">
            <v>to</v>
          </cell>
          <cell r="BA23" t="str">
            <v>sø</v>
          </cell>
          <cell r="BF23" t="str">
            <v>ti</v>
          </cell>
        </row>
        <row r="24">
          <cell r="C24" t="str">
            <v>to</v>
          </cell>
          <cell r="H24" t="str">
            <v>sø</v>
          </cell>
          <cell r="M24" t="str">
            <v>ti</v>
          </cell>
          <cell r="R24" t="str">
            <v>fr</v>
          </cell>
          <cell r="W24" t="str">
            <v>sø</v>
          </cell>
          <cell r="AB24" t="str">
            <v>on</v>
          </cell>
          <cell r="AG24" t="str">
            <v>lø</v>
          </cell>
          <cell r="AL24" t="str">
            <v>sø</v>
          </cell>
          <cell r="AQ24" t="str">
            <v>on</v>
          </cell>
          <cell r="AV24" t="str">
            <v>fr</v>
          </cell>
          <cell r="BA24" t="str">
            <v>ma</v>
          </cell>
          <cell r="BF24" t="str">
            <v>on</v>
          </cell>
        </row>
        <row r="25">
          <cell r="C25" t="str">
            <v>fr</v>
          </cell>
          <cell r="H25" t="str">
            <v>ma</v>
          </cell>
          <cell r="M25" t="str">
            <v>on</v>
          </cell>
          <cell r="R25" t="str">
            <v>lø</v>
          </cell>
          <cell r="W25" t="str">
            <v>ma</v>
          </cell>
          <cell r="AB25" t="str">
            <v>to</v>
          </cell>
          <cell r="AG25" t="str">
            <v>sø</v>
          </cell>
          <cell r="AL25" t="str">
            <v>ma</v>
          </cell>
          <cell r="AQ25" t="str">
            <v>to</v>
          </cell>
          <cell r="AV25" t="str">
            <v>lø</v>
          </cell>
          <cell r="BA25" t="str">
            <v>ti</v>
          </cell>
          <cell r="BF25" t="str">
            <v>to</v>
          </cell>
        </row>
        <row r="26">
          <cell r="C26" t="str">
            <v>lø</v>
          </cell>
          <cell r="H26" t="str">
            <v>ti</v>
          </cell>
          <cell r="M26" t="str">
            <v>to</v>
          </cell>
          <cell r="R26" t="str">
            <v>sø</v>
          </cell>
          <cell r="W26" t="str">
            <v>ti</v>
          </cell>
          <cell r="AB26" t="str">
            <v>fr</v>
          </cell>
          <cell r="AG26" t="str">
            <v>ma</v>
          </cell>
          <cell r="AL26" t="str">
            <v>ti</v>
          </cell>
          <cell r="AQ26" t="str">
            <v>fr</v>
          </cell>
          <cell r="AV26" t="str">
            <v>sø</v>
          </cell>
          <cell r="BA26" t="str">
            <v>on</v>
          </cell>
          <cell r="BF26" t="str">
            <v>fr</v>
          </cell>
        </row>
        <row r="27">
          <cell r="C27" t="str">
            <v>sø</v>
          </cell>
          <cell r="H27" t="str">
            <v>on</v>
          </cell>
          <cell r="M27" t="str">
            <v>fr</v>
          </cell>
          <cell r="R27" t="str">
            <v>ma</v>
          </cell>
          <cell r="W27" t="str">
            <v>on</v>
          </cell>
          <cell r="AB27" t="str">
            <v>lø</v>
          </cell>
          <cell r="AG27" t="str">
            <v>ti</v>
          </cell>
          <cell r="AL27" t="str">
            <v>on</v>
          </cell>
          <cell r="AQ27" t="str">
            <v>lø</v>
          </cell>
          <cell r="AV27" t="str">
            <v>ma</v>
          </cell>
          <cell r="BA27" t="str">
            <v>to</v>
          </cell>
          <cell r="BF27" t="str">
            <v>lø</v>
          </cell>
        </row>
        <row r="28">
          <cell r="C28" t="str">
            <v>ma</v>
          </cell>
          <cell r="H28" t="str">
            <v>to</v>
          </cell>
          <cell r="M28" t="str">
            <v>lø</v>
          </cell>
          <cell r="R28" t="str">
            <v>ti</v>
          </cell>
          <cell r="W28" t="str">
            <v>to</v>
          </cell>
          <cell r="AB28" t="str">
            <v>sø</v>
          </cell>
          <cell r="AG28" t="str">
            <v>on</v>
          </cell>
          <cell r="AL28" t="str">
            <v>to</v>
          </cell>
          <cell r="AQ28" t="str">
            <v>sø</v>
          </cell>
          <cell r="AV28" t="str">
            <v>ti</v>
          </cell>
          <cell r="BA28" t="str">
            <v>fr</v>
          </cell>
          <cell r="BF28" t="str">
            <v>sø</v>
          </cell>
        </row>
        <row r="29">
          <cell r="C29" t="str">
            <v>ti</v>
          </cell>
          <cell r="H29" t="str">
            <v>fr</v>
          </cell>
          <cell r="M29" t="str">
            <v>sø</v>
          </cell>
          <cell r="R29" t="str">
            <v>on</v>
          </cell>
          <cell r="W29" t="str">
            <v>fr</v>
          </cell>
          <cell r="AB29" t="str">
            <v>ma</v>
          </cell>
          <cell r="AG29" t="str">
            <v>to</v>
          </cell>
          <cell r="AL29" t="str">
            <v>fr</v>
          </cell>
          <cell r="AQ29" t="str">
            <v>ma</v>
          </cell>
          <cell r="AV29" t="str">
            <v>on</v>
          </cell>
          <cell r="BA29" t="str">
            <v>lø</v>
          </cell>
          <cell r="BF29" t="str">
            <v>ma</v>
          </cell>
        </row>
        <row r="30">
          <cell r="C30" t="str">
            <v>on</v>
          </cell>
          <cell r="H30" t="str">
            <v>lø</v>
          </cell>
          <cell r="M30" t="str">
            <v>ma</v>
          </cell>
          <cell r="R30" t="str">
            <v>to</v>
          </cell>
          <cell r="W30" t="str">
            <v>lø</v>
          </cell>
          <cell r="AB30" t="str">
            <v>ti</v>
          </cell>
          <cell r="AG30" t="str">
            <v>fr</v>
          </cell>
          <cell r="AL30" t="str">
            <v>lø</v>
          </cell>
          <cell r="AQ30" t="str">
            <v>ti</v>
          </cell>
          <cell r="AV30" t="str">
            <v>to</v>
          </cell>
          <cell r="BA30" t="str">
            <v>sø</v>
          </cell>
          <cell r="BF30" t="str">
            <v>ti</v>
          </cell>
        </row>
        <row r="31">
          <cell r="C31" t="str">
            <v>to</v>
          </cell>
          <cell r="H31" t="str">
            <v>sø</v>
          </cell>
          <cell r="M31" t="str">
            <v>ti</v>
          </cell>
          <cell r="R31" t="str">
            <v>fr</v>
          </cell>
          <cell r="W31" t="str">
            <v>sø</v>
          </cell>
          <cell r="AB31" t="str">
            <v>on</v>
          </cell>
          <cell r="AG31" t="str">
            <v>lø</v>
          </cell>
          <cell r="AL31" t="str">
            <v>sø</v>
          </cell>
          <cell r="AQ31" t="str">
            <v>on</v>
          </cell>
          <cell r="AV31" t="str">
            <v>fr</v>
          </cell>
          <cell r="BA31" t="str">
            <v>ma</v>
          </cell>
          <cell r="BF31" t="str">
            <v>on</v>
          </cell>
        </row>
        <row r="32">
          <cell r="C32" t="str">
            <v>fr</v>
          </cell>
          <cell r="H32" t="str">
            <v>ma</v>
          </cell>
          <cell r="M32" t="str">
            <v>on</v>
          </cell>
          <cell r="R32" t="str">
            <v>lø</v>
          </cell>
          <cell r="W32" t="str">
            <v>ma</v>
          </cell>
          <cell r="AB32" t="str">
            <v>to</v>
          </cell>
          <cell r="AG32" t="str">
            <v>sø</v>
          </cell>
          <cell r="AL32" t="str">
            <v>ma</v>
          </cell>
          <cell r="AQ32" t="str">
            <v>to</v>
          </cell>
          <cell r="AV32" t="str">
            <v>lø</v>
          </cell>
          <cell r="BA32" t="str">
            <v>ti</v>
          </cell>
          <cell r="BF32" t="str">
            <v>to</v>
          </cell>
        </row>
        <row r="33">
          <cell r="C33" t="str">
            <v>lø</v>
          </cell>
          <cell r="H33" t="str">
            <v>ti</v>
          </cell>
          <cell r="M33" t="str">
            <v>to</v>
          </cell>
          <cell r="R33" t="str">
            <v>sø</v>
          </cell>
          <cell r="W33" t="str">
            <v>ti</v>
          </cell>
          <cell r="AB33" t="str">
            <v>fr</v>
          </cell>
          <cell r="AG33" t="str">
            <v>ma</v>
          </cell>
          <cell r="AL33" t="str">
            <v>ti</v>
          </cell>
          <cell r="AQ33" t="str">
            <v>fr</v>
          </cell>
          <cell r="AV33" t="str">
            <v>sø</v>
          </cell>
          <cell r="BA33" t="str">
            <v>on</v>
          </cell>
          <cell r="BF33" t="str">
            <v>fr</v>
          </cell>
        </row>
        <row r="34">
          <cell r="C34" t="str">
            <v>sø</v>
          </cell>
          <cell r="H34" t="str">
            <v>on</v>
          </cell>
          <cell r="M34" t="str">
            <v>fr</v>
          </cell>
          <cell r="R34" t="str">
            <v>ma</v>
          </cell>
          <cell r="W34" t="str">
            <v>on</v>
          </cell>
          <cell r="AB34" t="str">
            <v>lø</v>
          </cell>
          <cell r="AL34" t="str">
            <v>on</v>
          </cell>
          <cell r="AQ34" t="str">
            <v>lø</v>
          </cell>
          <cell r="AV34" t="str">
            <v>ma</v>
          </cell>
          <cell r="BA34" t="str">
            <v>to</v>
          </cell>
          <cell r="BF34" t="str">
            <v>lø</v>
          </cell>
        </row>
        <row r="35">
          <cell r="C35" t="str">
            <v>ma</v>
          </cell>
          <cell r="M35" t="str">
            <v>sø</v>
          </cell>
          <cell r="W35" t="str">
            <v>to</v>
          </cell>
          <cell r="AB35" t="str">
            <v>sø</v>
          </cell>
          <cell r="AL35" t="str">
            <v>to</v>
          </cell>
          <cell r="AV35" t="str">
            <v>ti</v>
          </cell>
          <cell r="BF35" t="str">
            <v>sø</v>
          </cell>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aned"/>
      <sheetName val="TOMT ÅR"/>
      <sheetName val="Vejledning til arb.tidsoversigt"/>
      <sheetName val="Opgaveoversigt"/>
      <sheetName val="Aften-weekendtillæg"/>
      <sheetName val="TOMT 1. HALVÅR"/>
      <sheetName val="TOMT 2. HALVÅR"/>
    </sheetNames>
    <sheetDataSet>
      <sheetData sheetId="0">
        <row r="1">
          <cell r="A1" t="str">
            <v>Min egen skole</v>
          </cell>
        </row>
      </sheetData>
      <sheetData sheetId="1" refreshError="1"/>
      <sheetData sheetId="2" refreshError="1"/>
      <sheetData sheetId="3" refreshError="1"/>
      <sheetData sheetId="4" refreshError="1"/>
      <sheetData sheetId="5" refreshError="1"/>
      <sheetData sheetId="6"/>
    </sheetDataSet>
  </externalBook>
</externalLink>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6" dT="2021-04-07T13:51:15.67" personId="{977470C1-5292-2E41-B06C-4A3108FC6288}" id="{2BE12B20-6EE1-DB41-B134-44AC5D77B008}">
    <text>Beskæftigelsesgraden aftalt i ansættelsesbrevet.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Word-dokument_med_aktiverede_makroer.docm"/><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3.emf"/></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76"/>
  <sheetViews>
    <sheetView tabSelected="1" zoomScale="88" zoomScaleNormal="100" workbookViewId="0">
      <selection activeCell="I9" sqref="I9:M9"/>
    </sheetView>
  </sheetViews>
  <sheetFormatPr baseColWidth="10" defaultRowHeight="16"/>
  <cols>
    <col min="1" max="1" width="10.83203125" style="55"/>
    <col min="2" max="2" width="157.33203125" style="55" customWidth="1"/>
    <col min="3" max="3" width="10.83203125" style="55" customWidth="1"/>
    <col min="4" max="16384" width="10.83203125" style="55"/>
  </cols>
  <sheetData>
    <row r="1" spans="2:7">
      <c r="B1" s="66">
        <v>2021</v>
      </c>
    </row>
    <row r="2" spans="2:7">
      <c r="B2" s="67" t="s">
        <v>417</v>
      </c>
    </row>
    <row r="3" spans="2:7" ht="30" customHeight="1">
      <c r="B3" s="237" t="s">
        <v>184</v>
      </c>
    </row>
    <row r="4" spans="2:7" ht="29" customHeight="1">
      <c r="B4" s="237" t="s">
        <v>306</v>
      </c>
    </row>
    <row r="5" spans="2:7" ht="18" customHeight="1">
      <c r="B5" s="238" t="str">
        <f>"Gældende for skoleåret "&amp;B2&amp;""</f>
        <v>Gældende for skoleåret 2024-2025</v>
      </c>
    </row>
    <row r="6" spans="2:7">
      <c r="B6" s="57"/>
    </row>
    <row r="7" spans="2:7">
      <c r="B7" s="234" t="s">
        <v>160</v>
      </c>
    </row>
    <row r="8" spans="2:7">
      <c r="B8" s="701" t="s">
        <v>307</v>
      </c>
    </row>
    <row r="9" spans="2:7">
      <c r="B9" s="701"/>
    </row>
    <row r="10" spans="2:7">
      <c r="B10" s="64"/>
    </row>
    <row r="11" spans="2:7">
      <c r="B11" s="234" t="s">
        <v>161</v>
      </c>
    </row>
    <row r="12" spans="2:7">
      <c r="B12" s="234" t="s">
        <v>308</v>
      </c>
    </row>
    <row r="13" spans="2:7" ht="33" customHeight="1">
      <c r="B13" s="208" t="s">
        <v>309</v>
      </c>
    </row>
    <row r="14" spans="2:7" ht="22" customHeight="1">
      <c r="B14" s="230" t="s">
        <v>310</v>
      </c>
    </row>
    <row r="15" spans="2:7" ht="46" customHeight="1">
      <c r="B15" s="212" t="s">
        <v>311</v>
      </c>
    </row>
    <row r="16" spans="2:7" ht="72" customHeight="1">
      <c r="B16" s="212" t="s">
        <v>419</v>
      </c>
      <c r="C16" s="212"/>
      <c r="D16" s="212"/>
      <c r="E16" s="212"/>
      <c r="F16" s="212"/>
      <c r="G16" s="212"/>
    </row>
    <row r="17" spans="1:2" ht="41" customHeight="1">
      <c r="B17" s="208" t="s">
        <v>312</v>
      </c>
    </row>
    <row r="18" spans="1:2" ht="20" customHeight="1">
      <c r="B18" s="230" t="s">
        <v>313</v>
      </c>
    </row>
    <row r="19" spans="1:2" ht="19" customHeight="1">
      <c r="B19" s="230" t="s">
        <v>314</v>
      </c>
    </row>
    <row r="20" spans="1:2" ht="19" customHeight="1">
      <c r="B20" s="231" t="s">
        <v>315</v>
      </c>
    </row>
    <row r="21" spans="1:2" ht="110" customHeight="1">
      <c r="B21" s="208" t="s">
        <v>370</v>
      </c>
    </row>
    <row r="22" spans="1:2" ht="51">
      <c r="B22" s="208" t="s">
        <v>368</v>
      </c>
    </row>
    <row r="23" spans="1:2" ht="94" customHeight="1">
      <c r="B23" s="433" t="s">
        <v>420</v>
      </c>
    </row>
    <row r="24" spans="1:2" ht="34" customHeight="1">
      <c r="B24" s="434" t="s">
        <v>421</v>
      </c>
    </row>
    <row r="25" spans="1:2" ht="3" customHeight="1">
      <c r="A25" s="704"/>
      <c r="B25" s="434"/>
    </row>
    <row r="26" spans="1:2" ht="21" customHeight="1">
      <c r="A26" s="704"/>
      <c r="B26" s="703" t="s">
        <v>439</v>
      </c>
    </row>
    <row r="27" spans="1:2" ht="21" customHeight="1">
      <c r="B27" s="703"/>
    </row>
    <row r="28" spans="1:2" ht="54" customHeight="1">
      <c r="B28" s="703"/>
    </row>
    <row r="29" spans="1:2" ht="17" customHeight="1">
      <c r="B29" s="233"/>
    </row>
    <row r="30" spans="1:2" ht="17">
      <c r="B30" s="235" t="s">
        <v>156</v>
      </c>
    </row>
    <row r="31" spans="1:2" ht="68">
      <c r="B31" s="232" t="s">
        <v>316</v>
      </c>
    </row>
    <row r="32" spans="1:2">
      <c r="B32" s="232"/>
    </row>
    <row r="33" spans="2:2" ht="17">
      <c r="B33" s="235" t="s">
        <v>157</v>
      </c>
    </row>
    <row r="34" spans="2:2" ht="68">
      <c r="B34" s="232" t="s">
        <v>422</v>
      </c>
    </row>
    <row r="35" spans="2:2">
      <c r="B35" s="232"/>
    </row>
    <row r="36" spans="2:2" ht="34">
      <c r="B36" s="232" t="s">
        <v>399</v>
      </c>
    </row>
    <row r="37" spans="2:2">
      <c r="B37" s="232"/>
    </row>
    <row r="38" spans="2:2" ht="17">
      <c r="B38" s="235" t="s">
        <v>159</v>
      </c>
    </row>
    <row r="39" spans="2:2">
      <c r="B39" s="65" t="s">
        <v>81</v>
      </c>
    </row>
    <row r="40" spans="2:2">
      <c r="B40" s="106" t="s">
        <v>332</v>
      </c>
    </row>
    <row r="41" spans="2:2" ht="34" customHeight="1">
      <c r="B41" s="108" t="s">
        <v>333</v>
      </c>
    </row>
    <row r="42" spans="2:2" ht="22" customHeight="1">
      <c r="B42" s="107" t="s">
        <v>334</v>
      </c>
    </row>
    <row r="43" spans="2:2" ht="49" customHeight="1">
      <c r="B43" s="236" t="s">
        <v>158</v>
      </c>
    </row>
    <row r="44" spans="2:2" ht="21" customHeight="1">
      <c r="B44" s="575" t="s">
        <v>336</v>
      </c>
    </row>
    <row r="45" spans="2:2" ht="22" customHeight="1">
      <c r="B45" s="367" t="s">
        <v>335</v>
      </c>
    </row>
    <row r="46" spans="2:2" ht="16" hidden="1" customHeight="1">
      <c r="B46" s="96"/>
    </row>
    <row r="47" spans="2:2" ht="62" customHeight="1">
      <c r="B47" s="576" t="s">
        <v>338</v>
      </c>
    </row>
    <row r="48" spans="2:2" ht="17">
      <c r="B48" s="577" t="s">
        <v>339</v>
      </c>
    </row>
    <row r="49" spans="2:2" ht="17">
      <c r="B49" s="578" t="s">
        <v>341</v>
      </c>
    </row>
    <row r="50" spans="2:2" ht="17">
      <c r="B50" s="579" t="s">
        <v>340</v>
      </c>
    </row>
    <row r="51" spans="2:2" ht="17">
      <c r="B51" s="679" t="s">
        <v>423</v>
      </c>
    </row>
    <row r="52" spans="2:2" ht="17">
      <c r="B52" s="680" t="s">
        <v>424</v>
      </c>
    </row>
    <row r="53" spans="2:2" ht="51">
      <c r="B53" s="98" t="s">
        <v>371</v>
      </c>
    </row>
    <row r="54" spans="2:2" ht="34">
      <c r="B54" s="99" t="s">
        <v>337</v>
      </c>
    </row>
    <row r="55" spans="2:2" ht="56" customHeight="1">
      <c r="B55" s="580" t="s">
        <v>342</v>
      </c>
    </row>
    <row r="56" spans="2:2" ht="17">
      <c r="B56" s="581" t="s">
        <v>343</v>
      </c>
    </row>
    <row r="57" spans="2:2" ht="17">
      <c r="B57" s="582" t="s">
        <v>344</v>
      </c>
    </row>
    <row r="58" spans="2:2" ht="17">
      <c r="B58" s="583" t="s">
        <v>345</v>
      </c>
    </row>
    <row r="59" spans="2:2" ht="17">
      <c r="B59" s="584" t="s">
        <v>346</v>
      </c>
    </row>
    <row r="60" spans="2:2" ht="17">
      <c r="B60" s="585" t="s">
        <v>347</v>
      </c>
    </row>
    <row r="61" spans="2:2" ht="34">
      <c r="B61" s="100" t="s">
        <v>349</v>
      </c>
    </row>
    <row r="62" spans="2:2" ht="24" customHeight="1">
      <c r="B62" s="101" t="s">
        <v>348</v>
      </c>
    </row>
    <row r="63" spans="2:2" ht="24" customHeight="1">
      <c r="B63" s="587" t="s">
        <v>352</v>
      </c>
    </row>
    <row r="64" spans="2:2" ht="32" customHeight="1">
      <c r="B64" s="586" t="s">
        <v>350</v>
      </c>
    </row>
    <row r="65" spans="2:2" ht="35" customHeight="1">
      <c r="B65" s="276" t="s">
        <v>351</v>
      </c>
    </row>
    <row r="66" spans="2:2" ht="70" customHeight="1">
      <c r="B66" s="102" t="s">
        <v>353</v>
      </c>
    </row>
    <row r="67" spans="2:2" s="94" customFormat="1" ht="17">
      <c r="B67" s="97" t="s">
        <v>72</v>
      </c>
    </row>
    <row r="68" spans="2:2" ht="16" customHeight="1">
      <c r="B68" s="702" t="s">
        <v>425</v>
      </c>
    </row>
    <row r="69" spans="2:2" ht="16" customHeight="1">
      <c r="B69" s="702"/>
    </row>
    <row r="70" spans="2:2">
      <c r="B70" s="702"/>
    </row>
    <row r="71" spans="2:2" ht="49" customHeight="1">
      <c r="B71" s="702"/>
    </row>
    <row r="72" spans="2:2" ht="66" customHeight="1">
      <c r="B72" s="277" t="s">
        <v>426</v>
      </c>
    </row>
    <row r="73" spans="2:2" ht="65" customHeight="1">
      <c r="B73" s="277"/>
    </row>
    <row r="74" spans="2:2" ht="19" customHeight="1">
      <c r="B74" s="278" t="s">
        <v>187</v>
      </c>
    </row>
    <row r="75" spans="2:2" ht="34" customHeight="1">
      <c r="B75" s="277" t="s">
        <v>180</v>
      </c>
    </row>
    <row r="76" spans="2:2" ht="20" customHeight="1">
      <c r="B76" s="55" t="s">
        <v>181</v>
      </c>
    </row>
  </sheetData>
  <sheetProtection sheet="1" objects="1" scenarios="1"/>
  <mergeCells count="4">
    <mergeCell ref="B8:B9"/>
    <mergeCell ref="B68:B71"/>
    <mergeCell ref="B26:B28"/>
    <mergeCell ref="A25:A26"/>
  </mergeCells>
  <phoneticPr fontId="4" type="noConversion"/>
  <pageMargins left="0.25" right="0.25" top="0.75" bottom="0.75" header="0.3" footer="0.3"/>
  <pageSetup paperSize="9" scale="38"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6742-E945-B846-BFBF-983BB0649541}">
  <sheetPr>
    <tabColor theme="4" tint="-0.249977111117893"/>
    <pageSetUpPr fitToPage="1"/>
  </sheetPr>
  <dimension ref="A1:DM121"/>
  <sheetViews>
    <sheetView topLeftCell="A8"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7" width="10.83203125" hidden="1" customWidth="1"/>
    <col min="118" max="120" width="10.83203125" customWidth="1"/>
    <col min="121" max="121" width="31.1640625" customWidth="1"/>
    <col min="122" max="122" width="10.83203125" customWidth="1"/>
  </cols>
  <sheetData>
    <row r="1" spans="1:116" ht="16" customHeight="1" thickBo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7" customHeight="1">
      <c r="A2" s="953">
        <v>9</v>
      </c>
      <c r="B2" s="953"/>
      <c r="C2" s="953"/>
      <c r="D2" s="953"/>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5"/>
      <c r="B3" s="895"/>
      <c r="C3" s="895"/>
      <c r="D3" s="895"/>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899" t="s">
        <v>143</v>
      </c>
      <c r="B4" s="900"/>
      <c r="C4" s="900"/>
      <c r="D4" s="900"/>
      <c r="E4" s="900"/>
      <c r="F4" s="900"/>
      <c r="G4" s="900"/>
      <c r="H4" s="900"/>
      <c r="I4" s="900"/>
      <c r="J4" s="900"/>
      <c r="K4" s="900"/>
      <c r="L4" s="900"/>
      <c r="M4" s="900"/>
      <c r="N4" s="900"/>
      <c r="O4" s="900"/>
      <c r="P4" s="900"/>
      <c r="Q4" s="900"/>
      <c r="R4" s="900"/>
      <c r="S4" s="900"/>
      <c r="T4" s="900"/>
      <c r="U4" s="901"/>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1" t="s">
        <v>144</v>
      </c>
      <c r="F5" s="911"/>
      <c r="G5" s="911"/>
      <c r="H5" s="383" t="s">
        <v>254</v>
      </c>
      <c r="I5" s="910" t="str">
        <f>August!I10</f>
        <v xml:space="preserve">Hvis den pågældende dag er en anderledes dag, ferieåbning, kolonidag eller ekskursionsdag bliver cellerne herunder gule. Er dagen en pædagogisk dag er det dog kun kolonne "J" der bliver gult. Tast i de gule felter. </v>
      </c>
      <c r="J5" s="910"/>
      <c r="K5" s="898" t="s">
        <v>296</v>
      </c>
      <c r="L5" s="898"/>
      <c r="M5" s="384" t="s">
        <v>185</v>
      </c>
      <c r="N5" s="908" t="s">
        <v>407</v>
      </c>
      <c r="O5" s="908"/>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September måneds kalender for: Simon Hansen. Måneden vedr. normperioden: 01.08.2024 - 31.07.2025.</v>
      </c>
      <c r="B6" s="870"/>
      <c r="C6" s="870"/>
      <c r="D6" s="870"/>
      <c r="E6" s="870"/>
      <c r="F6" s="870"/>
      <c r="G6" s="870"/>
      <c r="H6" s="870"/>
      <c r="I6" s="870"/>
      <c r="J6" s="870"/>
      <c r="K6" s="870"/>
      <c r="L6" s="870"/>
      <c r="M6" s="952"/>
      <c r="N6" s="904" t="s">
        <v>273</v>
      </c>
      <c r="O6" s="905"/>
      <c r="P6" s="904" t="s">
        <v>142</v>
      </c>
      <c r="Q6" s="909"/>
      <c r="R6" s="909"/>
      <c r="S6" s="909"/>
      <c r="T6" s="909"/>
      <c r="U6" s="905"/>
      <c r="V6" s="136"/>
      <c r="W6" s="56"/>
      <c r="Y6" s="56"/>
      <c r="Z6" s="56"/>
      <c r="AA6"/>
      <c r="AB6"/>
      <c r="AK6" s="56"/>
      <c r="AL6" s="56"/>
      <c r="BQ6" s="56"/>
      <c r="BR6" s="56"/>
      <c r="BS6"/>
      <c r="BT6"/>
      <c r="CB6" s="56"/>
      <c r="CC6" s="56"/>
    </row>
    <row r="7" spans="1:116" ht="47" customHeight="1">
      <c r="A7" s="201">
        <f>August!A12</f>
        <v>2024</v>
      </c>
      <c r="B7" s="132"/>
      <c r="C7" s="133"/>
      <c r="D7" s="134"/>
      <c r="E7" s="914" t="s">
        <v>252</v>
      </c>
      <c r="F7" s="915"/>
      <c r="G7" s="916"/>
      <c r="H7" s="198" t="s">
        <v>147</v>
      </c>
      <c r="I7" s="912" t="str">
        <f>August!I12</f>
        <v>Anderledes dage, ferieåbning, koloni, ekskursionsdag og pæd.dage.</v>
      </c>
      <c r="J7" s="913"/>
      <c r="K7" s="896" t="s">
        <v>231</v>
      </c>
      <c r="L7" s="896" t="s">
        <v>232</v>
      </c>
      <c r="M7" s="944" t="s">
        <v>204</v>
      </c>
      <c r="N7" s="906" t="s">
        <v>276</v>
      </c>
      <c r="O7" s="907"/>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938" t="s">
        <v>414</v>
      </c>
      <c r="BE7" s="938"/>
      <c r="BF7" s="938"/>
      <c r="BG7" s="938"/>
      <c r="BH7" s="938"/>
      <c r="BI7" s="939" t="s">
        <v>415</v>
      </c>
      <c r="BJ7" s="939"/>
      <c r="BK7" s="939"/>
      <c r="BL7" s="939"/>
      <c r="BM7" s="939"/>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938" t="s">
        <v>414</v>
      </c>
      <c r="CV7" s="938"/>
      <c r="CW7" s="938"/>
      <c r="CX7" s="938"/>
      <c r="CY7" s="938"/>
      <c r="CZ7" s="939" t="s">
        <v>415</v>
      </c>
      <c r="DA7" s="939"/>
      <c r="DB7" s="939"/>
      <c r="DC7" s="939"/>
      <c r="DD7" s="939"/>
    </row>
    <row r="8" spans="1:116" ht="160" customHeight="1">
      <c r="A8" s="873" t="s">
        <v>119</v>
      </c>
      <c r="B8" s="874"/>
      <c r="C8" s="874"/>
      <c r="D8" s="875"/>
      <c r="E8" s="917"/>
      <c r="F8" s="918"/>
      <c r="G8" s="919"/>
      <c r="H8" s="923" t="s">
        <v>253</v>
      </c>
      <c r="I8" s="200" t="s">
        <v>261</v>
      </c>
      <c r="J8" s="200" t="s">
        <v>260</v>
      </c>
      <c r="K8" s="897"/>
      <c r="L8" s="897"/>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0"/>
      <c r="F9" s="921"/>
      <c r="G9" s="922"/>
      <c r="H9" s="897"/>
      <c r="I9" s="871" t="s">
        <v>148</v>
      </c>
      <c r="J9" s="872"/>
      <c r="K9" s="872"/>
      <c r="L9" s="872"/>
      <c r="M9" s="903"/>
      <c r="N9" s="902" t="s">
        <v>274</v>
      </c>
      <c r="O9" s="903"/>
      <c r="P9" s="902" t="s">
        <v>163</v>
      </c>
      <c r="Q9" s="872"/>
      <c r="R9" s="943"/>
      <c r="S9" s="871" t="s">
        <v>164</v>
      </c>
      <c r="T9" s="872"/>
      <c r="U9" s="903"/>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sø</v>
      </c>
      <c r="C10" s="73" t="s">
        <v>77</v>
      </c>
      <c r="D10" s="74" t="str">
        <f t="shared" ref="D10:D39"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IF(C10="Ferieåbning",J10,0)</f>
        <v>0</v>
      </c>
      <c r="BR10" s="360">
        <f t="shared" ref="BR10:BR39" si="6">IF(C10="Pæd.dag",J10,0)</f>
        <v>0</v>
      </c>
      <c r="BS10" s="360">
        <f t="shared" ref="BS10:BS39" si="7">IF(C10="Ekskursion",J10,0)</f>
        <v>0</v>
      </c>
      <c r="BT10" s="360">
        <f t="shared" ref="BT10:BT39"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9">IF(AND(E10&gt;0,H10&gt;0),""&amp;E10&amp;" og "&amp;H10&amp;"","")</f>
        <v/>
      </c>
      <c r="DG10">
        <f t="shared" ref="DG10:DG39" si="10">IF(H10="",E10,"")</f>
        <v>0</v>
      </c>
      <c r="DH10">
        <f t="shared" ref="DH10:DH39" si="11">IF(E10="",H10,"")</f>
        <v>0</v>
      </c>
      <c r="DI10" t="str">
        <f t="shared" ref="DI10:DK40" si="12">IF(DF10=0,"",DF10)</f>
        <v/>
      </c>
      <c r="DJ10" t="str">
        <f>IF(DG10=0,"",DG10)</f>
        <v/>
      </c>
      <c r="DK10" t="str">
        <f>IF(DH10=0,"",DH10)</f>
        <v/>
      </c>
      <c r="DL10" t="str">
        <f>DI10&amp;""&amp;DJ10&amp;""&amp;DK10</f>
        <v/>
      </c>
    </row>
    <row r="11" spans="1:116">
      <c r="A11" s="135">
        <f t="shared" ref="A11:A39" si="13">IF(ISNUMBER(A10),A10+1,1)</f>
        <v>2</v>
      </c>
      <c r="B11" s="72" t="str">
        <f t="shared" si="0"/>
        <v>ma</v>
      </c>
      <c r="C11" s="73" t="s">
        <v>218</v>
      </c>
      <c r="D11" s="74">
        <f t="shared" si="1"/>
        <v>36</v>
      </c>
      <c r="E11" s="862"/>
      <c r="F11" s="863"/>
      <c r="G11" s="864"/>
      <c r="H11" s="176"/>
      <c r="I11" s="222"/>
      <c r="J11" s="222"/>
      <c r="K11" s="192">
        <f t="shared" ref="K11:K39" si="14">BN11</f>
        <v>6.083333333333333</v>
      </c>
      <c r="L11" s="192">
        <f t="shared" ref="L11:L39" si="15">DE11</f>
        <v>0.41666666666666669</v>
      </c>
      <c r="M11" s="239"/>
      <c r="N11" s="359"/>
      <c r="O11" s="411"/>
      <c r="P11" s="196"/>
      <c r="Q11" s="197"/>
      <c r="R11" s="197"/>
      <c r="S11" s="193"/>
      <c r="T11" s="256"/>
      <c r="U11" s="194"/>
      <c r="V11">
        <f t="shared" ref="V11:V39" si="16">IF(P11="x",S11-K11,0)</f>
        <v>0</v>
      </c>
      <c r="W11">
        <f t="shared" si="2"/>
        <v>0</v>
      </c>
      <c r="X11" s="360">
        <f t="shared" ref="X11:X39" si="17">IF(C11="Anderledes dag",I11,0)</f>
        <v>0</v>
      </c>
      <c r="Y11" s="360">
        <f t="shared" ref="Y11:Y39" si="18">IF(C11="Ferieåbning",I11,0)</f>
        <v>0</v>
      </c>
      <c r="Z11" s="360">
        <f t="shared" si="3"/>
        <v>0</v>
      </c>
      <c r="AA11" s="360">
        <f t="shared" ref="AA11:AA39" si="19">IF(C11="Ekskursion",I11,0)</f>
        <v>0</v>
      </c>
      <c r="AB11" s="360">
        <f t="shared" ref="AB11:AB39"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f>IF(AND(C11="Normal uge 1",B11="ma"),'Normal uger'!$E$38,"")</f>
        <v>6.083333333333333</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6.083333333333333</v>
      </c>
      <c r="BO11" s="125">
        <f t="shared" si="4"/>
        <v>146</v>
      </c>
      <c r="BP11" s="360">
        <f t="shared" si="5"/>
        <v>0</v>
      </c>
      <c r="BQ11" s="360">
        <f t="shared" ref="BQ11:BQ39"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f>IF(AND(C11="Normal uge 1",B11="ma"),'Normal uger'!$E$41,"")</f>
        <v>0.41666666666666669</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0.41666666666666669</v>
      </c>
      <c r="DF11" t="str">
        <f t="shared" si="9"/>
        <v/>
      </c>
      <c r="DG11">
        <f t="shared" si="10"/>
        <v>0</v>
      </c>
      <c r="DH11">
        <f t="shared" si="11"/>
        <v>0</v>
      </c>
      <c r="DI11" t="str">
        <f t="shared" si="12"/>
        <v/>
      </c>
      <c r="DJ11" t="str">
        <f t="shared" si="12"/>
        <v/>
      </c>
      <c r="DK11" t="str">
        <f t="shared" si="12"/>
        <v/>
      </c>
      <c r="DL11" t="str">
        <f t="shared" ref="DL11:DL39" si="24">DI11&amp;""&amp;DJ11&amp;""&amp;DK11</f>
        <v/>
      </c>
    </row>
    <row r="12" spans="1:116">
      <c r="A12" s="135">
        <f t="shared" si="13"/>
        <v>3</v>
      </c>
      <c r="B12" s="72" t="str">
        <f t="shared" si="0"/>
        <v>ti</v>
      </c>
      <c r="C12" s="73" t="s">
        <v>218</v>
      </c>
      <c r="D12" s="74" t="str">
        <f t="shared" si="1"/>
        <v/>
      </c>
      <c r="E12" s="862"/>
      <c r="F12" s="863"/>
      <c r="G12" s="864"/>
      <c r="H12" s="176"/>
      <c r="I12" s="222"/>
      <c r="J12" s="222"/>
      <c r="K12" s="192">
        <f t="shared" si="14"/>
        <v>7.0833333333333339</v>
      </c>
      <c r="L12" s="192">
        <f t="shared" si="15"/>
        <v>0.41666666666666669</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f>IF(AND(C12="Normal uge 1",B12="ti"),'Normal uger'!$G$38,"")</f>
        <v>7.0833333333333339</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7.0833333333333339</v>
      </c>
      <c r="BO12" s="125">
        <f t="shared" si="4"/>
        <v>170</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f>IF(AND(C12="Normal uge 1",B12="ti"),'Normal uger'!$G$41,"")</f>
        <v>0.41666666666666669</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0.41666666666666669</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on</v>
      </c>
      <c r="C13" s="73" t="s">
        <v>218</v>
      </c>
      <c r="D13" s="74" t="str">
        <f t="shared" si="1"/>
        <v/>
      </c>
      <c r="E13" s="862"/>
      <c r="F13" s="863"/>
      <c r="G13" s="864"/>
      <c r="H13" s="176"/>
      <c r="I13" s="222"/>
      <c r="J13" s="222"/>
      <c r="K13" s="192">
        <f t="shared" si="14"/>
        <v>7.0833333333333339</v>
      </c>
      <c r="L13" s="192">
        <f t="shared" si="15"/>
        <v>0.91666666666666674</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f>IF(AND(C13="Normal uge 1",B13="on"),'Normal uger'!$I$38,"")</f>
        <v>7.0833333333333339</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7.0833333333333339</v>
      </c>
      <c r="BO13" s="125">
        <f t="shared" si="4"/>
        <v>170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f>IF(AND(C13="Normal uge 1",B13="on"),'Normal uger'!$I$41,"")</f>
        <v>0.91666666666666674</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0.91666666666666674</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to</v>
      </c>
      <c r="C14" s="73" t="s">
        <v>218</v>
      </c>
      <c r="D14" s="74" t="str">
        <f t="shared" si="1"/>
        <v/>
      </c>
      <c r="E14" s="862"/>
      <c r="F14" s="863"/>
      <c r="G14" s="864"/>
      <c r="H14" s="176"/>
      <c r="I14" s="222"/>
      <c r="J14" s="222"/>
      <c r="K14" s="192">
        <f t="shared" si="14"/>
        <v>6</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f>IF(AND(C14="Normal uge 1",B14="to"),'Normal uger'!$K$38,"")</f>
        <v>6</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6</v>
      </c>
      <c r="BO14" s="125">
        <f t="shared" si="4"/>
        <v>144</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f>IF(AND(C14="Normal uge 1",B14="to"),'Normal uger'!$K$41,"")</f>
        <v>0</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fr</v>
      </c>
      <c r="C15" s="73" t="s">
        <v>219</v>
      </c>
      <c r="D15" s="74" t="str">
        <f t="shared" si="1"/>
        <v/>
      </c>
      <c r="E15" s="862"/>
      <c r="F15" s="863"/>
      <c r="G15" s="864"/>
      <c r="H15" s="176"/>
      <c r="I15" s="222"/>
      <c r="J15" s="222"/>
      <c r="K15" s="192">
        <f t="shared" si="14"/>
        <v>6</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6</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6</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lø</v>
      </c>
      <c r="C16" s="73" t="s">
        <v>77</v>
      </c>
      <c r="D16" s="74" t="str">
        <f t="shared" si="1"/>
        <v/>
      </c>
      <c r="E16" s="862"/>
      <c r="F16" s="863"/>
      <c r="G16" s="864"/>
      <c r="H16" s="176"/>
      <c r="I16" s="222"/>
      <c r="J16" s="222"/>
      <c r="K16" s="192">
        <f t="shared" si="14"/>
        <v>0</v>
      </c>
      <c r="L16" s="192">
        <f t="shared" si="15"/>
        <v>0</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0</v>
      </c>
      <c r="BO16" s="125">
        <f t="shared" si="4"/>
        <v>0</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sø</v>
      </c>
      <c r="C17" s="73" t="s">
        <v>77</v>
      </c>
      <c r="D17" s="74" t="str">
        <f t="shared" si="1"/>
        <v/>
      </c>
      <c r="E17" s="862"/>
      <c r="F17" s="863"/>
      <c r="G17" s="864"/>
      <c r="H17" s="176"/>
      <c r="I17" s="222"/>
      <c r="J17" s="222"/>
      <c r="K17" s="192">
        <f t="shared" si="14"/>
        <v>0</v>
      </c>
      <c r="L17" s="192">
        <f t="shared" si="15"/>
        <v>0</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0</v>
      </c>
      <c r="BO17" s="125">
        <f t="shared" si="4"/>
        <v>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ma</v>
      </c>
      <c r="C18" s="73" t="s">
        <v>218</v>
      </c>
      <c r="D18" s="74">
        <f t="shared" si="1"/>
        <v>37</v>
      </c>
      <c r="E18" s="862"/>
      <c r="F18" s="863"/>
      <c r="G18" s="864"/>
      <c r="H18" s="176"/>
      <c r="I18" s="222"/>
      <c r="J18" s="222"/>
      <c r="K18" s="192">
        <f t="shared" si="14"/>
        <v>6.083333333333333</v>
      </c>
      <c r="L18" s="192">
        <f t="shared" si="15"/>
        <v>0.41666666666666669</v>
      </c>
      <c r="M18" s="239"/>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f>IF(AND(C18="Normal uge 1",B18="ma"),'Normal uger'!$E$38,"")</f>
        <v>6.083333333333333</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6.083333333333333</v>
      </c>
      <c r="BO18" s="125">
        <f t="shared" si="4"/>
        <v>146</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f>IF(AND(C18="Normal uge 1",B18="ma"),'Normal uger'!$E$41,"")</f>
        <v>0.41666666666666669</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0.41666666666666669</v>
      </c>
      <c r="DF18" t="str">
        <f t="shared" si="9"/>
        <v/>
      </c>
      <c r="DG18">
        <f t="shared" si="10"/>
        <v>0</v>
      </c>
      <c r="DH18">
        <f t="shared" si="11"/>
        <v>0</v>
      </c>
      <c r="DI18" t="str">
        <f t="shared" si="12"/>
        <v/>
      </c>
      <c r="DJ18" t="str">
        <f t="shared" si="12"/>
        <v/>
      </c>
      <c r="DK18" t="str">
        <f t="shared" si="12"/>
        <v/>
      </c>
      <c r="DL18" t="str">
        <f t="shared" si="24"/>
        <v/>
      </c>
    </row>
    <row r="19" spans="1:116">
      <c r="A19" s="135">
        <f t="shared" si="13"/>
        <v>10</v>
      </c>
      <c r="B19" s="72" t="str">
        <f t="shared" si="0"/>
        <v>ti</v>
      </c>
      <c r="C19" s="73" t="s">
        <v>218</v>
      </c>
      <c r="D19" s="74" t="str">
        <f t="shared" si="1"/>
        <v/>
      </c>
      <c r="E19" s="862"/>
      <c r="F19" s="863"/>
      <c r="G19" s="864"/>
      <c r="H19" s="176"/>
      <c r="I19" s="222"/>
      <c r="J19" s="222"/>
      <c r="K19" s="192">
        <f t="shared" si="14"/>
        <v>7.0833333333333339</v>
      </c>
      <c r="L19" s="192">
        <f t="shared" si="15"/>
        <v>0.41666666666666669</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f>IF(AND(C19="Normal uge 1",B19="ti"),'Normal uger'!$G$38,"")</f>
        <v>7.0833333333333339</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7.0833333333333339</v>
      </c>
      <c r="BO19" s="125">
        <f t="shared" si="4"/>
        <v>170</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f>IF(AND(C19="Normal uge 1",B19="ti"),'Normal uger'!$G$41,"")</f>
        <v>0.41666666666666669</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0.41666666666666669</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on</v>
      </c>
      <c r="C20" s="73" t="s">
        <v>218</v>
      </c>
      <c r="D20" s="74" t="str">
        <f t="shared" si="1"/>
        <v/>
      </c>
      <c r="E20" s="862"/>
      <c r="F20" s="863"/>
      <c r="G20" s="864"/>
      <c r="H20" s="176"/>
      <c r="I20" s="222"/>
      <c r="J20" s="222"/>
      <c r="K20" s="192">
        <f t="shared" si="14"/>
        <v>7.0833333333333339</v>
      </c>
      <c r="L20" s="192">
        <f t="shared" si="15"/>
        <v>0.91666666666666674</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f>IF(AND(C20="Normal uge 1",B20="on"),'Normal uger'!$I$38,"")</f>
        <v>7.0833333333333339</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7.0833333333333339</v>
      </c>
      <c r="BO20" s="125">
        <f t="shared" si="4"/>
        <v>170</v>
      </c>
      <c r="BP20" s="360">
        <f t="shared" si="5"/>
        <v>0</v>
      </c>
      <c r="BQ20" s="360">
        <f t="shared" si="22"/>
        <v>0</v>
      </c>
      <c r="BR20" s="360">
        <f t="shared" si="6"/>
        <v>0</v>
      </c>
      <c r="BS20" s="360">
        <f t="shared" si="7"/>
        <v>0</v>
      </c>
      <c r="BT20" s="360">
        <f t="shared" si="8"/>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f>IF(AND(C20="Normal uge 1",B20="on"),'Normal uger'!$I$41,"")</f>
        <v>0.91666666666666674</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0.91666666666666674</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to</v>
      </c>
      <c r="C21" s="73" t="s">
        <v>218</v>
      </c>
      <c r="D21" s="74" t="str">
        <f t="shared" si="1"/>
        <v/>
      </c>
      <c r="E21" s="862"/>
      <c r="F21" s="863"/>
      <c r="G21" s="864"/>
      <c r="H21" s="176"/>
      <c r="I21" s="222"/>
      <c r="J21" s="222"/>
      <c r="K21" s="192">
        <f t="shared" si="14"/>
        <v>6</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f>IF(AND(C21="Normal uge 1",B21="to"),'Normal uger'!$K$38,"")</f>
        <v>6</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6</v>
      </c>
      <c r="BO21" s="125">
        <f t="shared" si="4"/>
        <v>144</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f>IF(AND(C21="Normal uge 1",B21="to"),'Normal uger'!$K$41,"")</f>
        <v>0</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fr</v>
      </c>
      <c r="C22" s="73" t="s">
        <v>220</v>
      </c>
      <c r="D22" s="74" t="str">
        <f t="shared" si="1"/>
        <v/>
      </c>
      <c r="E22" s="879"/>
      <c r="F22" s="880"/>
      <c r="G22" s="881"/>
      <c r="H22" s="175"/>
      <c r="I22" s="222"/>
      <c r="J22" s="222"/>
      <c r="K22" s="192">
        <f t="shared" si="14"/>
        <v>5.083333333333333</v>
      </c>
      <c r="L22" s="192">
        <f t="shared" si="15"/>
        <v>0.41666666666666669</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5.083333333333333</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5.083333333333333</v>
      </c>
      <c r="BO22" s="125">
        <f t="shared" si="4"/>
        <v>0</v>
      </c>
      <c r="BP22" s="360">
        <f t="shared" si="5"/>
        <v>0</v>
      </c>
      <c r="BQ22" s="360">
        <f t="shared" si="22"/>
        <v>0</v>
      </c>
      <c r="BR22" s="360">
        <f t="shared" si="6"/>
        <v>0</v>
      </c>
      <c r="BS22" s="360">
        <f t="shared" si="7"/>
        <v>0</v>
      </c>
      <c r="BT22" s="360">
        <f t="shared" si="8"/>
        <v>0</v>
      </c>
      <c r="BU22" s="360">
        <f>IF(C22="Rul 1",Rul!$E$40,0)</f>
        <v>0</v>
      </c>
      <c r="BV22" s="360">
        <f>IF(C22="Rul 2",Rul!$G$40,0)</f>
        <v>0.41666666666666669</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0.41666666666666669</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lø</v>
      </c>
      <c r="C23" s="73" t="s">
        <v>77</v>
      </c>
      <c r="D23" s="74" t="str">
        <f t="shared" si="1"/>
        <v/>
      </c>
      <c r="E23" s="879"/>
      <c r="F23" s="880"/>
      <c r="G23" s="881"/>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sø</v>
      </c>
      <c r="C24" s="73" t="s">
        <v>77</v>
      </c>
      <c r="D24" s="74" t="str">
        <f t="shared" si="1"/>
        <v/>
      </c>
      <c r="E24" s="879"/>
      <c r="F24" s="880"/>
      <c r="G24" s="881"/>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ma</v>
      </c>
      <c r="C25" s="73" t="s">
        <v>218</v>
      </c>
      <c r="D25" s="74">
        <f t="shared" si="1"/>
        <v>38</v>
      </c>
      <c r="E25" s="862"/>
      <c r="F25" s="863"/>
      <c r="G25" s="864"/>
      <c r="H25" s="176"/>
      <c r="I25" s="222"/>
      <c r="J25" s="222"/>
      <c r="K25" s="192">
        <f t="shared" si="14"/>
        <v>6.083333333333333</v>
      </c>
      <c r="L25" s="192">
        <f t="shared" si="15"/>
        <v>0.41666666666666669</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f>IF(AND(C25="Normal uge 1",B25="ma"),'Normal uger'!$E$38,"")</f>
        <v>6.083333333333333</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6.083333333333333</v>
      </c>
      <c r="BO25" s="125">
        <f t="shared" si="4"/>
        <v>146</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f>IF(AND(C25="Normal uge 1",B25="ma"),'Normal uger'!$E$41,"")</f>
        <v>0.41666666666666669</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0.41666666666666669</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ti</v>
      </c>
      <c r="C26" s="73" t="s">
        <v>218</v>
      </c>
      <c r="D26" s="74" t="str">
        <f t="shared" si="1"/>
        <v/>
      </c>
      <c r="E26" s="862"/>
      <c r="F26" s="863"/>
      <c r="G26" s="864"/>
      <c r="H26" s="176"/>
      <c r="I26" s="222"/>
      <c r="J26" s="222"/>
      <c r="K26" s="192">
        <f t="shared" si="14"/>
        <v>7.0833333333333339</v>
      </c>
      <c r="L26" s="192">
        <f t="shared" si="15"/>
        <v>0.41666666666666669</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f>IF(AND(C26="Normal uge 1",B26="ti"),'Normal uger'!$G$38,"")</f>
        <v>7.0833333333333339</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7.0833333333333339</v>
      </c>
      <c r="BO26" s="125">
        <f t="shared" si="4"/>
        <v>170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f>IF(AND(C26="Normal uge 1",B26="ti"),'Normal uger'!$G$41,"")</f>
        <v>0.41666666666666669</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0.41666666666666669</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on</v>
      </c>
      <c r="C27" s="73" t="s">
        <v>218</v>
      </c>
      <c r="D27" s="74" t="str">
        <f t="shared" si="1"/>
        <v/>
      </c>
      <c r="E27" s="862"/>
      <c r="F27" s="863"/>
      <c r="G27" s="864"/>
      <c r="H27" s="176"/>
      <c r="I27" s="222"/>
      <c r="J27" s="222"/>
      <c r="K27" s="192">
        <f t="shared" si="14"/>
        <v>7.0833333333333339</v>
      </c>
      <c r="L27" s="192">
        <f t="shared" si="15"/>
        <v>0.91666666666666674</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f>IF(AND(C27="Normal uge 1",B27="on"),'Normal uger'!$I$38,"")</f>
        <v>7.0833333333333339</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7.0833333333333339</v>
      </c>
      <c r="BO27" s="125">
        <f t="shared" si="4"/>
        <v>170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f>IF(AND(C27="Normal uge 1",B27="on"),'Normal uger'!$I$41,"")</f>
        <v>0.91666666666666674</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0.91666666666666674</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to</v>
      </c>
      <c r="C28" s="73" t="s">
        <v>218</v>
      </c>
      <c r="D28" s="74" t="str">
        <f t="shared" si="1"/>
        <v/>
      </c>
      <c r="E28" s="862"/>
      <c r="F28" s="863"/>
      <c r="G28" s="864"/>
      <c r="H28" s="176"/>
      <c r="I28" s="222"/>
      <c r="J28" s="222"/>
      <c r="K28" s="192">
        <f t="shared" si="14"/>
        <v>6</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f>IF(AND(C28="Normal uge 1",B28="to"),'Normal uger'!$K$38,"")</f>
        <v>6</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6</v>
      </c>
      <c r="BO28" s="125">
        <f t="shared" si="4"/>
        <v>144</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f>IF(AND(C28="Normal uge 1",B28="to"),'Normal uger'!$K$41,"")</f>
        <v>0</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fr</v>
      </c>
      <c r="C29" s="73" t="s">
        <v>221</v>
      </c>
      <c r="D29" s="74" t="str">
        <f t="shared" si="1"/>
        <v/>
      </c>
      <c r="E29" s="862"/>
      <c r="F29" s="863"/>
      <c r="G29" s="864"/>
      <c r="H29" s="176"/>
      <c r="I29" s="222"/>
      <c r="J29" s="222"/>
      <c r="K29" s="192">
        <f t="shared" si="14"/>
        <v>5.083333333333333</v>
      </c>
      <c r="L29" s="192">
        <f t="shared" si="15"/>
        <v>0.41666666666666669</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5.083333333333333</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5.083333333333333</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0.41666666666666669</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0.41666666666666669</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lø</v>
      </c>
      <c r="C30" s="73" t="s">
        <v>77</v>
      </c>
      <c r="D30" s="74" t="str">
        <f t="shared" si="1"/>
        <v/>
      </c>
      <c r="E30" s="862"/>
      <c r="F30" s="863"/>
      <c r="G30" s="864"/>
      <c r="H30" s="176"/>
      <c r="I30" s="222"/>
      <c r="J30" s="222"/>
      <c r="K30" s="192">
        <f t="shared" si="14"/>
        <v>0</v>
      </c>
      <c r="L30" s="192">
        <f t="shared" si="15"/>
        <v>0</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0</v>
      </c>
      <c r="BO30" s="125">
        <f t="shared" si="4"/>
        <v>0</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sø</v>
      </c>
      <c r="C31" s="73" t="s">
        <v>77</v>
      </c>
      <c r="D31" s="74" t="str">
        <f t="shared" si="1"/>
        <v/>
      </c>
      <c r="E31" s="862"/>
      <c r="F31" s="863"/>
      <c r="G31" s="864"/>
      <c r="H31" s="176"/>
      <c r="I31" s="222"/>
      <c r="J31" s="222"/>
      <c r="K31" s="192">
        <f t="shared" si="14"/>
        <v>0</v>
      </c>
      <c r="L31" s="192">
        <f t="shared" si="15"/>
        <v>0</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0</v>
      </c>
      <c r="BO31" s="125">
        <f t="shared" si="4"/>
        <v>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ma</v>
      </c>
      <c r="C32" s="73" t="s">
        <v>218</v>
      </c>
      <c r="D32" s="74">
        <f t="shared" si="1"/>
        <v>39</v>
      </c>
      <c r="E32" s="862"/>
      <c r="F32" s="863"/>
      <c r="G32" s="864"/>
      <c r="H32" s="176"/>
      <c r="I32" s="222"/>
      <c r="J32" s="222"/>
      <c r="K32" s="192">
        <f t="shared" si="14"/>
        <v>6.083333333333333</v>
      </c>
      <c r="L32" s="192">
        <f t="shared" si="15"/>
        <v>0.41666666666666669</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f>IF(AND(C32="Normal uge 1",B32="ma"),'Normal uger'!$E$38,"")</f>
        <v>6.083333333333333</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6.083333333333333</v>
      </c>
      <c r="BO32" s="125">
        <f t="shared" si="4"/>
        <v>146</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f>IF(AND(C32="Normal uge 1",B32="ma"),'Normal uger'!$E$41,"")</f>
        <v>0.41666666666666669</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0.41666666666666669</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ti</v>
      </c>
      <c r="C33" s="73" t="s">
        <v>218</v>
      </c>
      <c r="D33" s="74" t="str">
        <f t="shared" si="1"/>
        <v/>
      </c>
      <c r="E33" s="879"/>
      <c r="F33" s="880"/>
      <c r="G33" s="881"/>
      <c r="H33" s="176" t="s">
        <v>510</v>
      </c>
      <c r="I33" s="222"/>
      <c r="J33" s="222"/>
      <c r="K33" s="192">
        <f t="shared" si="14"/>
        <v>7.0833333333333339</v>
      </c>
      <c r="L33" s="192">
        <f t="shared" si="15"/>
        <v>0.41666666666666669</v>
      </c>
      <c r="M33" s="239"/>
      <c r="N33" s="359"/>
      <c r="O33" s="411"/>
      <c r="P33" s="196"/>
      <c r="Q33" s="197"/>
      <c r="R33" s="197"/>
      <c r="S33" s="193"/>
      <c r="T33" s="256"/>
      <c r="U33" s="194"/>
      <c r="V33">
        <f t="shared" si="16"/>
        <v>0</v>
      </c>
      <c r="W33">
        <f t="shared" si="2"/>
        <v>0</v>
      </c>
      <c r="X33" s="360">
        <f t="shared" si="17"/>
        <v>0</v>
      </c>
      <c r="Y33" s="360">
        <f>IF(C33="Ferieåbning",I33,0)</f>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f>IF(AND(C33="Normal uge 1",B33="ti"),'Normal uger'!$G$38,"")</f>
        <v>7.0833333333333339</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7.0833333333333339</v>
      </c>
      <c r="BO33" s="125">
        <f t="shared" si="4"/>
        <v>170</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f>IF(AND(C33="Normal uge 1",B33="ti"),'Normal uger'!$G$41,"")</f>
        <v>0.41666666666666669</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0.41666666666666669</v>
      </c>
      <c r="DF33" t="str">
        <f t="shared" si="9"/>
        <v/>
      </c>
      <c r="DG33" t="str">
        <f t="shared" si="10"/>
        <v/>
      </c>
      <c r="DH33" t="str">
        <f t="shared" si="11"/>
        <v>P-møde 16:30 - 19:30</v>
      </c>
      <c r="DI33" t="str">
        <f t="shared" si="12"/>
        <v/>
      </c>
      <c r="DJ33" t="str">
        <f t="shared" si="12"/>
        <v/>
      </c>
      <c r="DK33" t="str">
        <f t="shared" si="12"/>
        <v>P-møde 16:30 - 19:30</v>
      </c>
      <c r="DL33" t="str">
        <f t="shared" si="24"/>
        <v>P-møde 16:30 - 19:30</v>
      </c>
    </row>
    <row r="34" spans="1:116">
      <c r="A34" s="135">
        <f t="shared" si="13"/>
        <v>25</v>
      </c>
      <c r="B34" s="72" t="str">
        <f t="shared" si="0"/>
        <v>on</v>
      </c>
      <c r="C34" s="73" t="s">
        <v>218</v>
      </c>
      <c r="D34" s="74" t="str">
        <f t="shared" si="1"/>
        <v/>
      </c>
      <c r="E34" s="862"/>
      <c r="F34" s="863"/>
      <c r="G34" s="864"/>
      <c r="H34" s="176"/>
      <c r="I34" s="222"/>
      <c r="J34" s="222"/>
      <c r="K34" s="192">
        <f t="shared" si="14"/>
        <v>7.0833333333333339</v>
      </c>
      <c r="L34" s="192">
        <f t="shared" si="15"/>
        <v>0.91666666666666674</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f>IF(AND(C34="Normal uge 1",B34="on"),'Normal uger'!$I$38,"")</f>
        <v>7.0833333333333339</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7.0833333333333339</v>
      </c>
      <c r="BO34" s="125">
        <f t="shared" si="4"/>
        <v>170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f>IF(AND(C34="Normal uge 1",B34="on"),'Normal uger'!$I$41,"")</f>
        <v>0.91666666666666674</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0.91666666666666674</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to</v>
      </c>
      <c r="C35" s="73" t="s">
        <v>218</v>
      </c>
      <c r="D35" s="74" t="str">
        <f t="shared" si="1"/>
        <v/>
      </c>
      <c r="E35" s="862"/>
      <c r="F35" s="863"/>
      <c r="G35" s="864"/>
      <c r="H35" s="176"/>
      <c r="I35" s="222"/>
      <c r="J35" s="222"/>
      <c r="K35" s="192">
        <f t="shared" si="14"/>
        <v>6</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f>IF(AND(C35="Normal uge 1",B35="to"),'Normal uger'!$K$38,"")</f>
        <v>6</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6</v>
      </c>
      <c r="BO35" s="125">
        <f t="shared" si="4"/>
        <v>144</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f>IF(AND(C35="Normal uge 1",B35="to"),'Normal uger'!$K$41,"")</f>
        <v>0</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fr</v>
      </c>
      <c r="C36" s="73" t="s">
        <v>222</v>
      </c>
      <c r="D36" s="74" t="str">
        <f t="shared" si="1"/>
        <v/>
      </c>
      <c r="E36" s="862"/>
      <c r="F36" s="863"/>
      <c r="G36" s="864"/>
      <c r="H36" s="176"/>
      <c r="I36" s="222"/>
      <c r="J36" s="222"/>
      <c r="K36" s="192">
        <f t="shared" si="14"/>
        <v>6.3333333333333339</v>
      </c>
      <c r="L36" s="192">
        <f t="shared" si="15"/>
        <v>0.41666666666666669</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6.3333333333333339</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6.3333333333333339</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0.41666666666666669</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0.41666666666666669</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lø</v>
      </c>
      <c r="C37" s="73" t="s">
        <v>83</v>
      </c>
      <c r="D37" s="74" t="str">
        <f t="shared" si="1"/>
        <v/>
      </c>
      <c r="E37" s="862"/>
      <c r="F37" s="863"/>
      <c r="G37" s="864"/>
      <c r="H37" s="176"/>
      <c r="I37" s="222"/>
      <c r="J37" s="222">
        <v>7</v>
      </c>
      <c r="K37" s="192">
        <f t="shared" si="14"/>
        <v>0</v>
      </c>
      <c r="L37" s="192">
        <f t="shared" si="15"/>
        <v>7</v>
      </c>
      <c r="M37" s="239"/>
      <c r="N37" s="359"/>
      <c r="O37" s="411"/>
      <c r="P37" s="196"/>
      <c r="Q37" s="197"/>
      <c r="R37" s="197"/>
      <c r="S37" s="193"/>
      <c r="T37" s="256"/>
      <c r="U37" s="194"/>
      <c r="V37">
        <f t="shared" si="16"/>
        <v>0</v>
      </c>
      <c r="W37">
        <f t="shared" si="2"/>
        <v>0</v>
      </c>
      <c r="X37" s="360">
        <f t="shared" si="17"/>
        <v>0</v>
      </c>
      <c r="Y37" s="360">
        <f t="shared" si="18"/>
        <v>0</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0</v>
      </c>
      <c r="BO37" s="125">
        <f t="shared" si="4"/>
        <v>0</v>
      </c>
      <c r="BP37" s="360">
        <f t="shared" si="5"/>
        <v>0</v>
      </c>
      <c r="BQ37" s="360">
        <f t="shared" si="22"/>
        <v>0</v>
      </c>
      <c r="BR37" s="360">
        <f t="shared" si="6"/>
        <v>7</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7</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sø</v>
      </c>
      <c r="C38" s="73" t="s">
        <v>77</v>
      </c>
      <c r="D38" s="74" t="str">
        <f t="shared" si="1"/>
        <v/>
      </c>
      <c r="E38" s="862"/>
      <c r="F38" s="863"/>
      <c r="G38" s="864"/>
      <c r="H38" s="176"/>
      <c r="I38" s="222"/>
      <c r="J38" s="222"/>
      <c r="K38" s="192">
        <f t="shared" si="14"/>
        <v>0</v>
      </c>
      <c r="L38" s="192">
        <f t="shared" si="15"/>
        <v>0</v>
      </c>
      <c r="M38" s="239"/>
      <c r="N38" s="359"/>
      <c r="O38" s="411"/>
      <c r="P38" s="196"/>
      <c r="Q38" s="197"/>
      <c r="R38" s="197"/>
      <c r="S38" s="193"/>
      <c r="T38" s="256"/>
      <c r="U38" s="194"/>
      <c r="V38">
        <f t="shared" si="16"/>
        <v>0</v>
      </c>
      <c r="W38">
        <f t="shared" si="2"/>
        <v>0</v>
      </c>
      <c r="X38" s="360">
        <f t="shared" si="17"/>
        <v>0</v>
      </c>
      <c r="Y38" s="360">
        <f t="shared" si="18"/>
        <v>0</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0</v>
      </c>
      <c r="BO38" s="125">
        <f t="shared" si="4"/>
        <v>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ma</v>
      </c>
      <c r="C39" s="73" t="s">
        <v>218</v>
      </c>
      <c r="D39" s="74">
        <f t="shared" si="1"/>
        <v>40</v>
      </c>
      <c r="E39" s="862"/>
      <c r="F39" s="863"/>
      <c r="G39" s="864"/>
      <c r="H39" s="176"/>
      <c r="I39" s="222"/>
      <c r="J39" s="222"/>
      <c r="K39" s="192">
        <f t="shared" si="14"/>
        <v>6.083333333333333</v>
      </c>
      <c r="L39" s="192">
        <f t="shared" si="15"/>
        <v>0.41666666666666669</v>
      </c>
      <c r="M39" s="239"/>
      <c r="N39" s="359"/>
      <c r="O39" s="411"/>
      <c r="P39" s="196"/>
      <c r="Q39" s="197"/>
      <c r="R39" s="255"/>
      <c r="S39" s="193"/>
      <c r="T39" s="256"/>
      <c r="U39" s="194"/>
      <c r="V39">
        <f t="shared" si="16"/>
        <v>0</v>
      </c>
      <c r="W39">
        <f t="shared" si="2"/>
        <v>0</v>
      </c>
      <c r="X39" s="360">
        <f t="shared" si="17"/>
        <v>0</v>
      </c>
      <c r="Y39" s="360">
        <f t="shared" si="18"/>
        <v>0</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f>IF(AND(C39="Normal uge 1",B39="ma"),'Normal uger'!$E$38,"")</f>
        <v>6.083333333333333</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6.083333333333333</v>
      </c>
      <c r="BO39" s="125">
        <f t="shared" si="4"/>
        <v>146</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f>IF(AND(C39="Normal uge 1",B39="ma"),'Normal uger'!$E$41,"")</f>
        <v>0.41666666666666669</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0.41666666666666669</v>
      </c>
      <c r="DF39" t="str">
        <f t="shared" si="9"/>
        <v/>
      </c>
      <c r="DG39">
        <f t="shared" si="10"/>
        <v>0</v>
      </c>
      <c r="DH39">
        <f t="shared" si="11"/>
        <v>0</v>
      </c>
      <c r="DI39" t="str">
        <f t="shared" si="12"/>
        <v/>
      </c>
      <c r="DJ39" t="str">
        <f t="shared" si="12"/>
        <v/>
      </c>
      <c r="DK39" t="str">
        <f t="shared" si="12"/>
        <v/>
      </c>
      <c r="DL39" t="str">
        <f t="shared" si="24"/>
        <v/>
      </c>
    </row>
    <row r="40" spans="1:116" ht="17" thickBot="1">
      <c r="A40" s="370" t="s">
        <v>127</v>
      </c>
      <c r="B40" s="371"/>
      <c r="C40" s="371"/>
      <c r="D40" s="371"/>
      <c r="E40" s="371"/>
      <c r="F40" s="371"/>
      <c r="G40" s="371"/>
      <c r="H40" s="371"/>
      <c r="I40" s="195"/>
      <c r="J40" s="195"/>
      <c r="K40" s="195">
        <f>SUM(K10:K39)</f>
        <v>133.58333333333331</v>
      </c>
      <c r="L40" s="195">
        <f>SUM(L10:L39)</f>
        <v>15.666666666666668</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638"/>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 si="26">COUNTIF(AD9:AD39,"&gt;0")</f>
        <v>1</v>
      </c>
      <c r="AE40">
        <f t="shared" ref="AE40" si="27">COUNTIF(AE9:AE39,"&gt;0")</f>
        <v>1</v>
      </c>
      <c r="AF40">
        <f t="shared" ref="AF40" si="28">COUNTIF(AF9:AF39,"&gt;0")</f>
        <v>1</v>
      </c>
      <c r="AG40">
        <f t="shared" ref="AG40" si="29">COUNTIF(AG9:AG39,"&gt;0")</f>
        <v>1</v>
      </c>
      <c r="AH40">
        <f t="shared" ref="AH40" si="30">COUNTIF(AH9:AH39,"&gt;0")</f>
        <v>0</v>
      </c>
      <c r="AI40">
        <f t="shared" ref="AI40" si="31">COUNTIF(AI9:AI39,"&gt;0")</f>
        <v>0</v>
      </c>
      <c r="AJ40">
        <f>COUNTIF(AJ9:AJ39,"&gt;0")</f>
        <v>5</v>
      </c>
      <c r="AK40">
        <f t="shared" ref="AK40:BC40" si="32">COUNTIF(AK9:AK39,"&gt;0")</f>
        <v>4</v>
      </c>
      <c r="AL40">
        <f t="shared" si="32"/>
        <v>4</v>
      </c>
      <c r="AM40">
        <f t="shared" si="32"/>
        <v>4</v>
      </c>
      <c r="AN40">
        <f t="shared" si="32"/>
        <v>0</v>
      </c>
      <c r="AO40">
        <f t="shared" si="32"/>
        <v>0</v>
      </c>
      <c r="AP40">
        <f t="shared" si="32"/>
        <v>0</v>
      </c>
      <c r="AQ40">
        <f t="shared" si="32"/>
        <v>0</v>
      </c>
      <c r="AR40">
        <f t="shared" si="32"/>
        <v>0</v>
      </c>
      <c r="AS40">
        <f t="shared" si="32"/>
        <v>0</v>
      </c>
      <c r="AT40">
        <f t="shared" si="32"/>
        <v>0</v>
      </c>
      <c r="AU40">
        <f t="shared" si="32"/>
        <v>0</v>
      </c>
      <c r="AV40">
        <f t="shared" si="32"/>
        <v>0</v>
      </c>
      <c r="AW40">
        <f t="shared" si="32"/>
        <v>0</v>
      </c>
      <c r="AX40">
        <f t="shared" si="32"/>
        <v>0</v>
      </c>
      <c r="AY40">
        <f t="shared" si="32"/>
        <v>0</v>
      </c>
      <c r="AZ40">
        <f t="shared" si="32"/>
        <v>0</v>
      </c>
      <c r="BA40">
        <f t="shared" si="32"/>
        <v>0</v>
      </c>
      <c r="BB40">
        <f t="shared" si="32"/>
        <v>0</v>
      </c>
      <c r="BC40">
        <f t="shared" si="32"/>
        <v>0</v>
      </c>
      <c r="BD40">
        <f t="shared" ref="BD40:BM40" si="33">COUNTIF(BD10:BD39,"&gt;0")</f>
        <v>0</v>
      </c>
      <c r="BE40">
        <f t="shared" si="33"/>
        <v>0</v>
      </c>
      <c r="BF40">
        <f t="shared" si="33"/>
        <v>0</v>
      </c>
      <c r="BG40">
        <f t="shared" si="33"/>
        <v>0</v>
      </c>
      <c r="BH40">
        <f t="shared" si="33"/>
        <v>0</v>
      </c>
      <c r="BI40">
        <f t="shared" si="33"/>
        <v>0</v>
      </c>
      <c r="BJ40">
        <f t="shared" si="33"/>
        <v>0</v>
      </c>
      <c r="BK40">
        <f t="shared" si="33"/>
        <v>0</v>
      </c>
      <c r="BL40">
        <f t="shared" si="33"/>
        <v>0</v>
      </c>
      <c r="BM40">
        <f t="shared" si="33"/>
        <v>0</v>
      </c>
      <c r="BN40" s="1">
        <f>SUM(BN10:BN39)</f>
        <v>133.58333333333331</v>
      </c>
      <c r="BO40" s="62"/>
      <c r="BP40" s="129">
        <f>SUM(BP10:BP39)</f>
        <v>0</v>
      </c>
      <c r="BQ40" s="129">
        <f>SUM(BQ10:BQ39)</f>
        <v>0</v>
      </c>
      <c r="BR40" s="129">
        <f>SUM(BR10:BR39)</f>
        <v>7</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15.666666666666668</v>
      </c>
      <c r="DJ40" t="str">
        <f t="shared" si="12"/>
        <v/>
      </c>
      <c r="DK40" t="str">
        <f t="shared" si="12"/>
        <v/>
      </c>
      <c r="DL40" t="str">
        <f t="shared" ref="DL40" si="34">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row>
    <row r="42" spans="1:116" ht="70" customHeight="1">
      <c r="A42" s="925" t="str">
        <f>"Arbejdstid for "&amp;A8&amp;" måned:"</f>
        <v>Arbejdstid for September måned:</v>
      </c>
      <c r="B42" s="926"/>
      <c r="C42" s="926"/>
      <c r="D42" s="926"/>
      <c r="E42" s="926"/>
      <c r="F42" s="926"/>
      <c r="G42" s="926"/>
      <c r="H42" s="202" t="s">
        <v>126</v>
      </c>
      <c r="I42" s="890" t="s">
        <v>115</v>
      </c>
      <c r="J42" s="891"/>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7" t="s">
        <v>272</v>
      </c>
      <c r="B43" s="928"/>
      <c r="C43" s="928"/>
      <c r="D43" s="928"/>
      <c r="E43" s="928"/>
      <c r="F43" s="928"/>
      <c r="G43" s="928"/>
      <c r="H43" s="145">
        <f>D77-D75-A87-D74</f>
        <v>21</v>
      </c>
      <c r="I43" s="892">
        <f>IF(AND(Stamoplysninger!E13="HK",Stamoplysninger!E14="Ja"),1924/Arbejdstidsoversigt!$K$8*Stamoplysninger!E16*$H$43,September!$H$43*7.4*Stamoplysninger!E16)</f>
        <v>155.4</v>
      </c>
      <c r="J43" s="893"/>
      <c r="K43" s="147"/>
      <c r="L43" s="392"/>
      <c r="M43" s="393"/>
      <c r="N43" s="393"/>
      <c r="O43" s="393"/>
      <c r="P43" s="393"/>
      <c r="Q43" s="393"/>
      <c r="R43" s="393"/>
      <c r="S43" s="393"/>
      <c r="T43" s="394">
        <f>August!T57</f>
        <v>3</v>
      </c>
      <c r="U43" s="395">
        <f>August!U57</f>
        <v>5</v>
      </c>
      <c r="V43" s="305"/>
      <c r="W43" s="130"/>
      <c r="X43" s="130"/>
      <c r="Y43" s="130"/>
      <c r="Z43" s="130"/>
      <c r="AA43"/>
      <c r="AB43"/>
      <c r="AK43" s="56"/>
      <c r="AL43" s="56"/>
      <c r="BO43" s="130"/>
      <c r="BP43" s="130"/>
      <c r="BQ43" s="130"/>
      <c r="BR43" s="130"/>
      <c r="BS43"/>
      <c r="BT43"/>
      <c r="CB43" s="56"/>
      <c r="CC43" s="56"/>
    </row>
    <row r="44" spans="1:116" ht="24" customHeight="1">
      <c r="A44" s="927" t="str">
        <f>"Ferie "&amp;A8&amp;" måned"</f>
        <v>Ferie September måned</v>
      </c>
      <c r="B44" s="928"/>
      <c r="C44" s="928"/>
      <c r="D44" s="928"/>
      <c r="E44" s="928"/>
      <c r="F44" s="928"/>
      <c r="G44" s="928"/>
      <c r="H44" s="146" t="str">
        <f>IF(D71&gt;0,$D$71,"0")</f>
        <v>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7" t="str">
        <f>"Søgnehelligdage i "&amp;A8&amp;" måned"</f>
        <v>Søgnehelligdage i September måned</v>
      </c>
      <c r="B45" s="928"/>
      <c r="C45" s="928"/>
      <c r="D45" s="928"/>
      <c r="E45" s="928"/>
      <c r="F45" s="928"/>
      <c r="G45" s="928"/>
      <c r="H45" s="146">
        <f>IF(D76&gt;0,D76,0)</f>
        <v>0</v>
      </c>
      <c r="I45" s="857">
        <f>H45*7.4*Stamoplysninger!E16</f>
        <v>0</v>
      </c>
      <c r="J45" s="858"/>
      <c r="K45" s="147"/>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7" t="str">
        <f>"Nettoarbejdstid ialt i "&amp;A8&amp;" måned"</f>
        <v>Nettoarbejdstid ialt i September måned</v>
      </c>
      <c r="B46" s="928"/>
      <c r="C46" s="928"/>
      <c r="D46" s="928"/>
      <c r="E46" s="928"/>
      <c r="F46" s="928"/>
      <c r="G46" s="928"/>
      <c r="H46" s="148">
        <f>H43-H44-H45</f>
        <v>21</v>
      </c>
      <c r="I46" s="857">
        <f>IF(Stamoplysninger!$E$13="Ikke omfattet af overenskomst - ansat med en fast årsnorm",Stamoplysninger!$E$15/229*H46*Stamoplysninger!$E$16,I43-I44-I45)</f>
        <v>155.4</v>
      </c>
      <c r="J46" s="858"/>
      <c r="K46" s="226"/>
      <c r="L46" s="377" t="s">
        <v>366</v>
      </c>
      <c r="M46" s="378" t="s">
        <v>202</v>
      </c>
      <c r="N46" s="850" t="s">
        <v>279</v>
      </c>
      <c r="O46" s="845"/>
      <c r="P46" s="845"/>
      <c r="Q46" s="845"/>
      <c r="R46" s="845"/>
      <c r="S46" s="851"/>
      <c r="T46" s="888" t="s">
        <v>189</v>
      </c>
      <c r="U46" s="889"/>
      <c r="V46" s="305"/>
      <c r="W46" s="130"/>
      <c r="X46" s="130"/>
      <c r="Y46" s="130"/>
      <c r="Z46" s="130"/>
      <c r="AA46"/>
      <c r="AB46"/>
      <c r="AK46" s="56"/>
      <c r="AL46" s="56"/>
      <c r="BO46" s="130"/>
      <c r="BP46" s="130"/>
      <c r="BQ46" s="130"/>
      <c r="BR46" s="130"/>
      <c r="BS46"/>
      <c r="BT46"/>
      <c r="CB46" s="56"/>
      <c r="CC46" s="56"/>
    </row>
    <row r="47" spans="1:116" ht="24" customHeight="1">
      <c r="A47" s="933" t="str">
        <f>"Planlagt arbejdstid efter ovennstående "&amp;A8&amp;" måned kalender"</f>
        <v>Planlagt arbejdstid efter ovennstående September måned kalender</v>
      </c>
      <c r="B47" s="934"/>
      <c r="C47" s="934"/>
      <c r="D47" s="934"/>
      <c r="E47" s="934"/>
      <c r="F47" s="934"/>
      <c r="G47" s="934"/>
      <c r="H47" s="282">
        <f>D54+D55+D56+D57+D60+D61+D68+D62+D63+D64+D65+D66+D67+D69+D70+D58+D59</f>
        <v>22</v>
      </c>
      <c r="I47" s="836">
        <f>K40+L40+M40-J55</f>
        <v>149.24999999999997</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5" t="str">
        <f>"Arbejde særligt planlagt for "&amp;A8&amp;" måned efter fanen skemaoplysninger"</f>
        <v>Arbejde særligt planlagt for September måned efter fanen skemaoplysninger</v>
      </c>
      <c r="B48" s="936"/>
      <c r="C48" s="936"/>
      <c r="D48" s="936"/>
      <c r="E48" s="936"/>
      <c r="F48" s="936"/>
      <c r="G48" s="936"/>
      <c r="H48" s="937"/>
      <c r="I48" s="838">
        <f>'Normal uger'!M88</f>
        <v>0.5</v>
      </c>
      <c r="J48" s="839"/>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f>IF(Arbejdstidsoversigt!$H$49="Puljetimer registreres i månedskalendere",O40-L55,SUM(Arbejdstidsoversigt!J29:J47)/Arbejdstidsoversigt!$G$15*H46)</f>
        <v>9.2105263157894726</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29" t="s">
        <v>250</v>
      </c>
      <c r="B50" s="930"/>
      <c r="C50" s="930"/>
      <c r="D50" s="930"/>
      <c r="E50" s="930"/>
      <c r="F50" s="930"/>
      <c r="G50" s="930"/>
      <c r="H50" s="930"/>
      <c r="I50" s="840">
        <f>S40+U40+T40-P55-Q55-R55</f>
        <v>0</v>
      </c>
      <c r="J50" s="841"/>
      <c r="K50" s="227"/>
      <c r="L50" s="374"/>
      <c r="M50" s="306"/>
      <c r="N50" s="852"/>
      <c r="O50" s="853"/>
      <c r="P50" s="853"/>
      <c r="Q50" s="853"/>
      <c r="R50" s="853"/>
      <c r="S50" s="854"/>
      <c r="T50" s="306"/>
      <c r="U50" s="373"/>
      <c r="V50" s="305"/>
      <c r="W50" s="130"/>
      <c r="X50" s="130"/>
      <c r="Y50" s="130"/>
      <c r="Z50" s="130"/>
      <c r="AA50"/>
      <c r="AB50"/>
      <c r="AK50" s="56"/>
      <c r="AL50" s="56"/>
      <c r="BO50" s="130"/>
      <c r="BP50" s="130"/>
      <c r="BQ50" s="130"/>
      <c r="BR50" s="130"/>
      <c r="BS50"/>
      <c r="BT50"/>
      <c r="CB50" s="56"/>
      <c r="CC50" s="56"/>
    </row>
    <row r="51" spans="1:114" ht="24" customHeight="1" thickBot="1">
      <c r="A51" s="149" t="str">
        <f>"Faktisk arbejdstid ialt i "&amp;A8&amp;" måned"</f>
        <v>Faktisk arbejdstid ialt i September måned</v>
      </c>
      <c r="B51" s="189"/>
      <c r="C51" s="190"/>
      <c r="D51" s="190"/>
      <c r="E51" s="190"/>
      <c r="F51" s="190"/>
      <c r="G51" s="190"/>
      <c r="H51" s="191"/>
      <c r="I51" s="842">
        <f>SUM(I47:J50)</f>
        <v>158.96052631578945</v>
      </c>
      <c r="J51" s="843"/>
      <c r="K51" s="228"/>
      <c r="L51" s="379" t="s">
        <v>190</v>
      </c>
      <c r="M51" s="380"/>
      <c r="N51" s="380"/>
      <c r="O51" s="380"/>
      <c r="P51" s="380"/>
      <c r="Q51" s="380"/>
      <c r="R51" s="380"/>
      <c r="S51" s="381"/>
      <c r="T51" s="389">
        <f>T43+T44-SUM(T47:T50)</f>
        <v>3</v>
      </c>
      <c r="U51" s="396">
        <f>U43+U44-SUM(U47:U50)</f>
        <v>5</v>
      </c>
      <c r="V51" s="305"/>
      <c r="W51" s="137"/>
      <c r="X51" s="130"/>
      <c r="Z51" s="130"/>
      <c r="AA51" s="130"/>
      <c r="AB51"/>
      <c r="AM51" s="56"/>
      <c r="AN51" s="56"/>
      <c r="BO51" s="137"/>
      <c r="BP51" s="137"/>
      <c r="BR51" s="130"/>
      <c r="BS51"/>
      <c r="BT51"/>
      <c r="CD51" s="56"/>
      <c r="CE51" s="56"/>
    </row>
    <row r="52" spans="1:114" ht="24" customHeight="1">
      <c r="A52" s="144"/>
      <c r="B52" s="144"/>
      <c r="C52" s="144"/>
      <c r="D52" s="144"/>
      <c r="E52" s="144"/>
      <c r="F52" s="144"/>
      <c r="G52" s="144"/>
      <c r="H52" s="144"/>
      <c r="I52" s="304"/>
      <c r="J52" s="304"/>
      <c r="K52" s="131"/>
      <c r="L52" s="292"/>
      <c r="M52" s="253"/>
      <c r="N52" s="253"/>
      <c r="O52" s="253"/>
      <c r="P52" s="253"/>
      <c r="Q52" s="253"/>
      <c r="R52" s="206"/>
      <c r="S52" s="254"/>
      <c r="T52" s="126"/>
      <c r="U52" s="126"/>
      <c r="V52" s="305"/>
      <c r="W52" s="137"/>
      <c r="X52" s="130"/>
      <c r="Z52" s="130"/>
      <c r="AA52" s="130"/>
      <c r="AB52"/>
      <c r="AL52" s="56"/>
      <c r="AM52" s="56"/>
      <c r="BG52" s="56"/>
      <c r="BH52" s="56"/>
      <c r="BO52" s="137"/>
      <c r="BP52" s="137"/>
      <c r="BR52" s="130"/>
      <c r="BS52"/>
      <c r="BT52"/>
      <c r="CC52" s="56"/>
      <c r="CD52" s="56"/>
    </row>
    <row r="53" spans="1:114" hidden="1">
      <c r="A53" s="288"/>
      <c r="B53" s="288"/>
      <c r="C53" s="288"/>
      <c r="D53" s="288"/>
      <c r="E53" s="288"/>
      <c r="F53" s="288"/>
      <c r="G53" s="288"/>
      <c r="H53" s="289"/>
      <c r="I53" s="290"/>
      <c r="K53" s="304"/>
      <c r="L53" s="291"/>
      <c r="M53" s="280"/>
      <c r="N53" s="280"/>
      <c r="O53" s="280"/>
      <c r="P53" s="280"/>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COUNTIF([0]!September1,"Normal uge 1")</f>
        <v>17</v>
      </c>
      <c r="E54" s="298"/>
      <c r="F54" s="297"/>
      <c r="G54" s="297"/>
      <c r="H54" s="290"/>
      <c r="I54" s="293"/>
      <c r="J54" s="291"/>
      <c r="K54" s="288"/>
      <c r="L54" s="293"/>
      <c r="M54" s="281"/>
      <c r="N54" s="253"/>
      <c r="O54" s="253"/>
      <c r="P54" s="281"/>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946" t="s">
        <v>205</v>
      </c>
      <c r="B55" s="946"/>
      <c r="C55" s="946"/>
      <c r="D55" s="297">
        <f>COUNTIF([0]!September1,"Normal uge 2")</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5">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5"/>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COUNTIF([0]!September1,"Normal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COUNTIF([0]!September1,"Normal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COUNTIF([0]!September1,"Normal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COUNTIF([0]!September1,"Normal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COUNTIF([0]!September1,"Anderledes dag")</f>
        <v>0</v>
      </c>
      <c r="E60" s="298"/>
      <c r="F60" s="297"/>
      <c r="G60" s="297"/>
      <c r="H60" s="290"/>
      <c r="I60" s="294"/>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9" t="s">
        <v>374</v>
      </c>
      <c r="B61" s="297"/>
      <c r="C61" s="297"/>
      <c r="D61" s="297">
        <f>COUNTIF([0]!September1,"Ferieåbning")</f>
        <v>0</v>
      </c>
      <c r="E61" s="298"/>
      <c r="F61" s="297"/>
      <c r="G61" s="297"/>
      <c r="H61" s="290"/>
      <c r="I61" s="294"/>
      <c r="J61" s="294"/>
      <c r="K61" s="293"/>
      <c r="L61" s="294"/>
      <c r="M61" s="281"/>
      <c r="N61" s="281"/>
      <c r="O61" s="281"/>
      <c r="P61" s="281"/>
      <c r="AA61"/>
      <c r="AB61"/>
      <c r="AW61" s="1"/>
      <c r="BG61" s="1"/>
      <c r="BR61" s="63"/>
      <c r="BS61"/>
      <c r="BT61"/>
      <c r="CN61" s="1"/>
      <c r="CX61" s="1"/>
      <c r="DG61" s="138"/>
    </row>
    <row r="62" spans="1:114" hidden="1">
      <c r="A62" s="299" t="s">
        <v>219</v>
      </c>
      <c r="B62" s="297"/>
      <c r="C62" s="297"/>
      <c r="D62" s="297">
        <f>COUNTIF([0]!September1,"Rul 1")</f>
        <v>1</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COUNTIF([0]!September1,"Rul 2")</f>
        <v>1</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COUNTIF([0]!September1,"Rul 3")</f>
        <v>1</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COUNTIF([0]!September1,"Rul 4")</f>
        <v>1</v>
      </c>
      <c r="E65" s="298"/>
      <c r="F65" s="297"/>
      <c r="G65" s="297"/>
      <c r="H65" s="290"/>
      <c r="I65" s="294"/>
      <c r="J65" s="294"/>
      <c r="K65" s="294"/>
      <c r="L65" s="294"/>
      <c r="AA65"/>
      <c r="AB65"/>
      <c r="AW65" s="1"/>
      <c r="BG65" s="1"/>
      <c r="BR65" s="63"/>
      <c r="BS65"/>
      <c r="BT65"/>
      <c r="CN65" s="1"/>
      <c r="CX65" s="1"/>
      <c r="DG65" s="138"/>
    </row>
    <row r="66" spans="1:111" hidden="1">
      <c r="A66" s="299" t="s">
        <v>223</v>
      </c>
      <c r="B66" s="297"/>
      <c r="C66" s="297"/>
      <c r="D66" s="297">
        <f>COUNTIF([0]!September1,"Rul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COUNTIF([0]!September1,"Rul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COUNTIF([0]!September1,"Pæd.dag")</f>
        <v>1</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COUNTIF([0]!September1,"Koloni")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COUNTIF([0]!September1,"Ekskursion")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COUNTIF([0]!September1,"Feriedag")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COUNTIF([0]!September1,"Nul-dag")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COUNTIF([0]!September1,"Orlov")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COUNTIF([0]!September1,"Ikke relevant")</f>
        <v>0</v>
      </c>
      <c r="E74" s="297"/>
      <c r="F74" s="297"/>
      <c r="G74" s="297"/>
      <c r="H74" s="290"/>
      <c r="I74" s="290"/>
      <c r="J74" s="293"/>
      <c r="K74" s="294"/>
      <c r="L74" s="293"/>
      <c r="AA74"/>
      <c r="AB74"/>
      <c r="AW74" s="1"/>
      <c r="BG74" s="1"/>
      <c r="BS74"/>
      <c r="BT74"/>
      <c r="CN74" s="1"/>
      <c r="CX74" s="1"/>
      <c r="DG74" s="138"/>
    </row>
    <row r="75" spans="1:111" hidden="1">
      <c r="A75" s="297" t="s">
        <v>77</v>
      </c>
      <c r="B75" s="297"/>
      <c r="C75" s="297"/>
      <c r="D75" s="297">
        <f>COUNTIF([0]!September1,"Weekend")</f>
        <v>8</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COUNTIF([0]!September1,"SH-dag")</f>
        <v>0</v>
      </c>
      <c r="E76" s="297"/>
      <c r="F76" s="297"/>
      <c r="G76" s="297"/>
      <c r="H76" s="290"/>
      <c r="I76" s="290"/>
      <c r="J76" s="293"/>
      <c r="K76" s="293"/>
      <c r="L76" s="293"/>
      <c r="AA76"/>
      <c r="AB76"/>
      <c r="AW76" s="1"/>
      <c r="BG76" s="1">
        <f>SUM(Z82:BF82)</f>
        <v>0</v>
      </c>
      <c r="BS76"/>
      <c r="BT76"/>
      <c r="CN76" s="1"/>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21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AW80" s="1">
        <f>SUM(P80:AV80)</f>
        <v>0</v>
      </c>
      <c r="BS80"/>
      <c r="BT80"/>
      <c r="CN80" s="1">
        <f>SUM(AV80:CM80)</f>
        <v>0</v>
      </c>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COUNTIF($C$10,"Normal uge 1")+COUNTIF($C$10,"Normal uge 2")+COUNTIF($C$10,"Normal uge 3")+COUNTIF($C$10,"Normal uge 4")+COUNTIF($C$10,"Anderledes dag")+COUNTIF($C$10,"Feriepasningsdag")+COUNTIF($C$10,"Koloni")+COUNTIF($C$10,"Ekskursion")+COUNTIF($C$10,"Pæd.dag")</f>
        <v>0</v>
      </c>
      <c r="B82" s="297"/>
      <c r="C82" s="297"/>
      <c r="D82" s="297"/>
      <c r="E82" s="297"/>
      <c r="F82" s="297"/>
      <c r="G82" s="297"/>
      <c r="H82" s="293"/>
      <c r="I82" s="293"/>
      <c r="J82" s="293"/>
      <c r="K82" s="293"/>
      <c r="L82" s="33"/>
      <c r="AA82"/>
      <c r="AB82"/>
      <c r="BS82"/>
      <c r="BT82"/>
      <c r="DG82" s="138"/>
    </row>
    <row r="83" spans="1:114" hidden="1">
      <c r="A83" s="297">
        <f>COUNTIF($C$16:$C$17,"Normal uge 1")+COUNTIF($C$16:$C$17,"Normal uge 2")+COUNTIF($C$16:$C$17,"Normal uge 3")+COUNTIF($C$16:$C$17,"Normal uge 4")+COUNTIF($C$16:$C$17,"Anderledes dag")+COUNTIF($C$16:$C$17,"Feriepasningsdag")+COUNTIF($C$16:$C$17,"Pæd.dag")+COUNTIF($C$16:$C$17,"Ekskursion")+COUNTIF($C$16:$C$17,"Koloni")</f>
        <v>0</v>
      </c>
      <c r="B83" s="297"/>
      <c r="C83" s="297"/>
      <c r="D83" s="297"/>
      <c r="E83" s="297"/>
      <c r="F83" s="297"/>
      <c r="G83" s="297"/>
      <c r="H83" s="293"/>
      <c r="I83" s="33"/>
      <c r="J83" s="293"/>
      <c r="K83" s="293"/>
      <c r="L83" s="33"/>
      <c r="AA83"/>
      <c r="AB83"/>
      <c r="BS83"/>
      <c r="BT83"/>
      <c r="DG83" s="138"/>
    </row>
    <row r="84" spans="1:114" hidden="1">
      <c r="A84" s="297">
        <f>COUNTIF($C$23:$C$24,"Normal uge 1")+COUNTIF($C$23:$C$24,"Normal uge 2")+COUNTIF($C$23:$C$24,"Normal uge 3")+COUNTIF($C$23:$C$24,"Normal uge 4")+COUNTIF($C$23:$C$24,"Anderledes dag")+COUNTIF($C$23:$C$24,"Feriepasningsdag")+COUNTIF($C$23:$C$24,"Koloni")+COUNTIF($C$23:$C$24,"Ekskursion")+COUNTIF($C$23:$C$24,"Pæd.dag")</f>
        <v>0</v>
      </c>
      <c r="B84" s="297"/>
      <c r="C84" s="297"/>
      <c r="D84" s="297"/>
      <c r="E84" s="290"/>
      <c r="F84" s="290"/>
      <c r="G84" s="290"/>
      <c r="H84" s="293"/>
      <c r="I84" s="33"/>
      <c r="J84" s="33"/>
      <c r="K84" s="293"/>
      <c r="L84" s="33"/>
      <c r="AA84"/>
      <c r="AB84"/>
      <c r="BS84"/>
      <c r="BT84"/>
      <c r="DG84" s="138"/>
    </row>
    <row r="85" spans="1:114" hidden="1">
      <c r="A85" s="297">
        <f>COUNTIF($C$30:$C$31,"Normal uge 1")+COUNTIF($C$30:$C$31,"Normal uge 2")+COUNTIF($C$30:$C$31,"Normal uge 3")+COUNTIF($C$30:$C$31,"Normal uge 4")+COUNTIF($C$30:$C$31,"Anderledes dag")+COUNTIF($C$30:$C$31,"Feriepasningsdag")+COUNTIF($C$30:$C$31,"Koloni")+COUNTIF($C$30:$C$31,"Ekskursion")+COUNTIF($C$30:$C$31,"Pæd.dag")</f>
        <v>0</v>
      </c>
      <c r="B85" s="297"/>
      <c r="C85" s="297"/>
      <c r="D85" s="297"/>
      <c r="E85" s="290"/>
      <c r="F85" s="290"/>
      <c r="G85" s="290"/>
      <c r="H85" s="293"/>
      <c r="I85" s="33"/>
      <c r="J85" s="33"/>
      <c r="K85" s="33"/>
      <c r="L85" s="33"/>
      <c r="AA85"/>
      <c r="AB85"/>
      <c r="BS85"/>
      <c r="BT85"/>
      <c r="DG85" s="138"/>
    </row>
    <row r="86" spans="1:114" hidden="1">
      <c r="A86" s="297">
        <f>COUNTIF($C$37:$C$38,"Normal uge 1")+COUNTIF($C$37:$C$38,"Normal uge 2")+COUNTIF($C$37:$C$38,"Normal uge 3")+COUNTIF($C$37:$C$38,"Normal uge 4")+COUNTIF($C$37:$C$38,"Anderledes dag")+COUNTIF($C$37:$C$38,"Feriepasningsdag")+COUNTIF($C$37:$C$38,"Koloni")+COUNTIF($C$37:$C$38,"Ekskursion")+COUNTIF($C$37:$C$38,"Pæd.dag")</f>
        <v>1</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1</v>
      </c>
      <c r="B87" s="297"/>
      <c r="C87" s="297"/>
      <c r="D87" s="297"/>
      <c r="E87" s="68"/>
      <c r="F87" s="68"/>
      <c r="G87" s="68"/>
      <c r="H87" s="3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33"/>
      <c r="L89" s="261"/>
    </row>
    <row r="90" spans="1:114" hidden="1">
      <c r="A90" s="33"/>
      <c r="B90" s="33"/>
      <c r="C90" s="33"/>
      <c r="D90" s="33"/>
      <c r="E90" s="261"/>
      <c r="F90" s="261"/>
      <c r="G90" s="261"/>
      <c r="H90" s="261"/>
      <c r="I90" s="261"/>
      <c r="J90" s="261"/>
      <c r="K90" s="261"/>
      <c r="L90" s="261"/>
    </row>
    <row r="91" spans="1:114">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c r="K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4">
    <mergeCell ref="BD7:BH7"/>
    <mergeCell ref="BI7:BM7"/>
    <mergeCell ref="CU7:CY7"/>
    <mergeCell ref="CZ7:DD7"/>
    <mergeCell ref="E2:Q3"/>
    <mergeCell ref="A6:M6"/>
    <mergeCell ref="P6:U6"/>
    <mergeCell ref="E7:G9"/>
    <mergeCell ref="I7:J7"/>
    <mergeCell ref="K7:K8"/>
    <mergeCell ref="L7:L8"/>
    <mergeCell ref="M7:M8"/>
    <mergeCell ref="P7:U7"/>
    <mergeCell ref="N6:O6"/>
    <mergeCell ref="A2:D3"/>
    <mergeCell ref="A4:U4"/>
    <mergeCell ref="A5:D5"/>
    <mergeCell ref="E5:G5"/>
    <mergeCell ref="I5:J5"/>
    <mergeCell ref="K5:L5"/>
    <mergeCell ref="N5:O5"/>
    <mergeCell ref="E15:G15"/>
    <mergeCell ref="CA7:CT7"/>
    <mergeCell ref="A8:D9"/>
    <mergeCell ref="H8:H9"/>
    <mergeCell ref="I9:M9"/>
    <mergeCell ref="P9:R9"/>
    <mergeCell ref="S9:U9"/>
    <mergeCell ref="N7:O7"/>
    <mergeCell ref="N9:O9"/>
    <mergeCell ref="X7:AI7"/>
    <mergeCell ref="AJ7:AN7"/>
    <mergeCell ref="AO7:AS7"/>
    <mergeCell ref="AT7:AX7"/>
    <mergeCell ref="AY7:BC7"/>
    <mergeCell ref="BP7:BZ7"/>
    <mergeCell ref="E10:G10"/>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39:G39"/>
    <mergeCell ref="E28:G28"/>
    <mergeCell ref="E29:G29"/>
    <mergeCell ref="E30:G30"/>
    <mergeCell ref="E31:G31"/>
    <mergeCell ref="E32:G32"/>
    <mergeCell ref="E33:G33"/>
    <mergeCell ref="E34:G34"/>
    <mergeCell ref="E35:G35"/>
    <mergeCell ref="E36:G36"/>
    <mergeCell ref="E37:G37"/>
    <mergeCell ref="E38:G38"/>
    <mergeCell ref="T46:U46"/>
    <mergeCell ref="A42:G42"/>
    <mergeCell ref="I42:J42"/>
    <mergeCell ref="A43:G43"/>
    <mergeCell ref="I43:J43"/>
    <mergeCell ref="L42:S42"/>
    <mergeCell ref="A44:G44"/>
    <mergeCell ref="I44:J44"/>
    <mergeCell ref="L45:U45"/>
    <mergeCell ref="A45:G45"/>
    <mergeCell ref="I45:J45"/>
    <mergeCell ref="N48:S48"/>
    <mergeCell ref="N49:S49"/>
    <mergeCell ref="N50:S50"/>
    <mergeCell ref="A46:G46"/>
    <mergeCell ref="I46:J46"/>
    <mergeCell ref="A47:G47"/>
    <mergeCell ref="I47:J47"/>
    <mergeCell ref="N47:S47"/>
    <mergeCell ref="N46:S46"/>
    <mergeCell ref="I51:J51"/>
    <mergeCell ref="A55:C55"/>
    <mergeCell ref="A56:C56"/>
    <mergeCell ref="A57:C57"/>
    <mergeCell ref="A48:H48"/>
    <mergeCell ref="I48:J48"/>
    <mergeCell ref="A50:H50"/>
    <mergeCell ref="I50:J50"/>
    <mergeCell ref="I49:J49"/>
  </mergeCells>
  <phoneticPr fontId="4" type="noConversion"/>
  <conditionalFormatting sqref="A10:H10 D11:H32 A11:C39 D33:E33 H33 D34:H39">
    <cfRule type="expression" dxfId="1379" priority="1" stopIfTrue="1">
      <formula>OR($C10="Normal uge 6")</formula>
    </cfRule>
    <cfRule type="expression" dxfId="1378" priority="2">
      <formula>OR($C10="Normal uge 5")</formula>
    </cfRule>
    <cfRule type="expression" dxfId="1377" priority="39" stopIfTrue="1">
      <formula>OR($C10="Rul 2")</formula>
    </cfRule>
    <cfRule type="expression" dxfId="1376" priority="38">
      <formula>OR($C10="weekend")</formula>
    </cfRule>
    <cfRule type="expression" dxfId="1375" priority="37">
      <formula>OR($C10="feriedag")</formula>
    </cfRule>
    <cfRule type="expression" dxfId="1374" priority="36">
      <formula>OR($C10="Ferieåbning")</formula>
    </cfRule>
    <cfRule type="expression" dxfId="1373" priority="35">
      <formula>OR($C10="Anderledes dag")</formula>
    </cfRule>
    <cfRule type="expression" dxfId="1372" priority="34">
      <formula>OR($C10="Koloni")</formula>
    </cfRule>
    <cfRule type="expression" dxfId="1371" priority="33">
      <formula>OR($C10="ekskursion")</formula>
    </cfRule>
    <cfRule type="expression" dxfId="1370" priority="32">
      <formula>OR($C10="SH-dag")</formula>
    </cfRule>
    <cfRule type="expression" dxfId="1369" priority="31">
      <formula>OR($C10="nul-dag")</formula>
    </cfRule>
    <cfRule type="expression" dxfId="1368" priority="14" stopIfTrue="1">
      <formula>OR($C10="Rul 6")</formula>
    </cfRule>
    <cfRule type="expression" dxfId="1367" priority="15" stopIfTrue="1">
      <formula>OR($C10="Rul 5")</formula>
    </cfRule>
    <cfRule type="expression" dxfId="1366" priority="16" stopIfTrue="1">
      <formula>OR($C10="Rul 4")</formula>
    </cfRule>
    <cfRule type="expression" dxfId="1365" priority="17" stopIfTrue="1">
      <formula>OR($C10="Rul 3")</formula>
    </cfRule>
    <cfRule type="expression" dxfId="1364" priority="18" stopIfTrue="1">
      <formula>OR($C10="Rul 1")</formula>
    </cfRule>
    <cfRule type="expression" dxfId="1363" priority="19">
      <formula>OR($C10="Normal uge 1")</formula>
    </cfRule>
    <cfRule type="expression" dxfId="1362" priority="30">
      <formula>OR($C10="pæd.dag")</formula>
    </cfRule>
    <cfRule type="expression" dxfId="1361" priority="29">
      <formula>OR($C10="Ikke relevant")</formula>
    </cfRule>
    <cfRule type="expression" dxfId="1360" priority="28">
      <formula>OR($C10="Normal uge 4")</formula>
    </cfRule>
    <cfRule type="expression" dxfId="1359" priority="27">
      <formula>OR($C10="Normal uge 3")</formula>
    </cfRule>
    <cfRule type="expression" dxfId="1358" priority="26">
      <formula>OR($C10="Normal uge 2")</formula>
    </cfRule>
    <cfRule type="expression" dxfId="1357" priority="25">
      <formula>OR($C10="Orlov")</formula>
    </cfRule>
  </conditionalFormatting>
  <conditionalFormatting sqref="E21">
    <cfRule type="expression" dxfId="1356" priority="48">
      <formula>OR($D20="weekend")</formula>
    </cfRule>
    <cfRule type="expression" dxfId="1355" priority="41">
      <formula>OR($D20="nul-dag")</formula>
    </cfRule>
    <cfRule type="expression" dxfId="1354" priority="40">
      <formula>OR($D20="pæd.dag")</formula>
    </cfRule>
    <cfRule type="expression" dxfId="1353" priority="50">
      <formula>OR($D20="Ikke relevant")</formula>
    </cfRule>
    <cfRule type="expression" dxfId="1352" priority="49" stopIfTrue="1">
      <formula>OR($D20="skoledag")</formula>
    </cfRule>
    <cfRule type="expression" dxfId="1351" priority="43">
      <formula>OR($D20="ekskursion")</formula>
    </cfRule>
    <cfRule type="expression" dxfId="1350" priority="44">
      <formula>OR($D20="lejrskole")</formula>
    </cfRule>
    <cfRule type="expression" dxfId="1349" priority="45">
      <formula>OR($D20="emnedag")</formula>
    </cfRule>
    <cfRule type="expression" dxfId="1348" priority="42">
      <formula>OR($D20="SH-dag")</formula>
    </cfRule>
    <cfRule type="expression" dxfId="1347" priority="47">
      <formula>OR($D20="feriedag")</formula>
    </cfRule>
    <cfRule type="expression" dxfId="1346" priority="46">
      <formula>OR($D20="fagdag")</formula>
    </cfRule>
  </conditionalFormatting>
  <conditionalFormatting sqref="I10:J39">
    <cfRule type="expression" dxfId="1345" priority="11">
      <formula>OR($C10="Ekskursion",)</formula>
    </cfRule>
    <cfRule type="expression" dxfId="1344" priority="12">
      <formula>OR($C10="Anderledes dag",)</formula>
    </cfRule>
    <cfRule type="expression" dxfId="1343" priority="13">
      <formula>OR($C10="Ferieåbning",)</formula>
    </cfRule>
    <cfRule type="expression" dxfId="1342" priority="23">
      <formula>OR($C10="Koloni",)</formula>
    </cfRule>
  </conditionalFormatting>
  <conditionalFormatting sqref="J10:J39">
    <cfRule type="expression" dxfId="1341" priority="24">
      <formula>OR($C10="Pæd.dag",)</formula>
    </cfRule>
  </conditionalFormatting>
  <conditionalFormatting sqref="M10:M39">
    <cfRule type="expression" dxfId="1340" priority="51">
      <formula>OR($H10&gt;"0",)</formula>
    </cfRule>
  </conditionalFormatting>
  <conditionalFormatting sqref="O10:O39">
    <cfRule type="expression" dxfId="1338" priority="8">
      <formula>OR($N10&gt;0,)</formula>
    </cfRule>
  </conditionalFormatting>
  <conditionalFormatting sqref="S10:S39">
    <cfRule type="expression" dxfId="1337" priority="22">
      <formula>OR($P10="X",)</formula>
    </cfRule>
  </conditionalFormatting>
  <conditionalFormatting sqref="T10:T39">
    <cfRule type="expression" dxfId="1336" priority="21">
      <formula>OR($Q10="X",)</formula>
    </cfRule>
  </conditionalFormatting>
  <conditionalFormatting sqref="T47:T50">
    <cfRule type="expression" dxfId="1335" priority="5">
      <formula>OR($L47&gt;0,)</formula>
    </cfRule>
  </conditionalFormatting>
  <conditionalFormatting sqref="U10:U39">
    <cfRule type="expression" dxfId="1334" priority="20">
      <formula>OR($R10="X",)</formula>
    </cfRule>
  </conditionalFormatting>
  <conditionalFormatting sqref="U47:U48 U50">
    <cfRule type="expression" dxfId="1333" priority="10">
      <formula>OR($M47&gt;0,)</formula>
    </cfRule>
  </conditionalFormatting>
  <conditionalFormatting sqref="U49:W49">
    <cfRule type="expression" dxfId="1332" priority="6">
      <formula>OR($M49&gt;0,)</formula>
    </cfRule>
  </conditionalFormatting>
  <conditionalFormatting sqref="BN50:BN52 BR53">
    <cfRule type="expression" dxfId="1331" priority="52">
      <formula>OR(#REF!&gt;0,)</formula>
    </cfRule>
  </conditionalFormatting>
  <conditionalFormatting sqref="BP49">
    <cfRule type="expression" dxfId="1330" priority="7">
      <formula>OR(#REF!&gt;0,)</formula>
    </cfRule>
  </conditionalFormatting>
  <dataValidations count="3">
    <dataValidation type="list" allowBlank="1" showInputMessage="1" sqref="C10:C39" xr:uid="{96684FAD-3EB0-F149-90E3-ABA61C55A09D}">
      <formula1>$A$54:$A$76</formula1>
    </dataValidation>
    <dataValidation type="list" allowBlank="1" showInputMessage="1" showErrorMessage="1" sqref="R10:R38 P10:Q39 L47:M48 L50:M50" xr:uid="{69AA3811-120C-A24C-8B60-D670A2DDD6F2}">
      <formula1>$Y$1:$Y$2</formula1>
    </dataValidation>
    <dataValidation type="list" allowBlank="1" showInputMessage="1" showErrorMessage="1" sqref="L49:M49" xr:uid="{2E756A26-E99E-954F-AF44-B02D55621B2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9620B3A-3C62-6B42-B82D-62FD1C94EF88}">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A072-8036-A44B-8D21-8F2EB761FAF3}">
  <sheetPr>
    <tabColor theme="4" tint="-0.249977111117893"/>
    <pageSetUpPr fitToPage="1"/>
  </sheetPr>
  <dimension ref="A1:DL122"/>
  <sheetViews>
    <sheetView topLeftCell="A7"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894">
        <v>10</v>
      </c>
      <c r="B2" s="894"/>
      <c r="C2" s="894"/>
      <c r="D2" s="894"/>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4"/>
      <c r="B3" s="894"/>
      <c r="C3" s="894"/>
      <c r="D3" s="894"/>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899" t="s">
        <v>143</v>
      </c>
      <c r="B4" s="900"/>
      <c r="C4" s="900"/>
      <c r="D4" s="900"/>
      <c r="E4" s="900"/>
      <c r="F4" s="900"/>
      <c r="G4" s="900"/>
      <c r="H4" s="900"/>
      <c r="I4" s="900"/>
      <c r="J4" s="900"/>
      <c r="K4" s="900"/>
      <c r="L4" s="900"/>
      <c r="M4" s="900"/>
      <c r="N4" s="900"/>
      <c r="O4" s="900"/>
      <c r="P4" s="900"/>
      <c r="Q4" s="900"/>
      <c r="R4" s="900"/>
      <c r="S4" s="900"/>
      <c r="T4" s="900"/>
      <c r="U4" s="901"/>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1" t="s">
        <v>144</v>
      </c>
      <c r="F5" s="911"/>
      <c r="G5" s="911"/>
      <c r="H5" s="383" t="s">
        <v>254</v>
      </c>
      <c r="I5" s="910" t="str">
        <f>August!I10</f>
        <v xml:space="preserve">Hvis den pågældende dag er en anderledes dag, ferieåbning, kolonidag eller ekskursionsdag bliver cellerne herunder gule. Er dagen en pædagogisk dag er det dog kun kolonne "J" der bliver gult. Tast i de gule felter. </v>
      </c>
      <c r="J5" s="910"/>
      <c r="K5" s="898" t="s">
        <v>296</v>
      </c>
      <c r="L5" s="898"/>
      <c r="M5" s="384" t="s">
        <v>185</v>
      </c>
      <c r="N5" s="908" t="s">
        <v>407</v>
      </c>
      <c r="O5" s="908"/>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Oktober måneds kalender for: Simon Hansen. Måneden vedr. normperioden: 01.08.2024 - 31.07.2025.</v>
      </c>
      <c r="B6" s="870"/>
      <c r="C6" s="870"/>
      <c r="D6" s="870"/>
      <c r="E6" s="870"/>
      <c r="F6" s="870"/>
      <c r="G6" s="870"/>
      <c r="H6" s="870"/>
      <c r="I6" s="870"/>
      <c r="J6" s="870"/>
      <c r="K6" s="870"/>
      <c r="L6" s="870"/>
      <c r="M6" s="952"/>
      <c r="N6" s="904" t="s">
        <v>273</v>
      </c>
      <c r="O6" s="905"/>
      <c r="P6" s="904" t="s">
        <v>142</v>
      </c>
      <c r="Q6" s="909"/>
      <c r="R6" s="909"/>
      <c r="S6" s="909"/>
      <c r="T6" s="909"/>
      <c r="U6" s="905"/>
      <c r="V6" s="136"/>
      <c r="W6" s="56"/>
      <c r="Y6" s="56"/>
      <c r="Z6" s="56"/>
      <c r="AA6"/>
      <c r="AB6"/>
      <c r="AK6" s="56"/>
      <c r="AL6" s="56"/>
      <c r="BQ6" s="56"/>
      <c r="BR6" s="56"/>
      <c r="BS6"/>
      <c r="BT6"/>
      <c r="CB6" s="56"/>
      <c r="CC6" s="56"/>
    </row>
    <row r="7" spans="1:116" ht="47" customHeight="1">
      <c r="A7" s="201">
        <f>August!A12</f>
        <v>2024</v>
      </c>
      <c r="B7" s="132"/>
      <c r="C7" s="133"/>
      <c r="D7" s="134"/>
      <c r="E7" s="914" t="s">
        <v>252</v>
      </c>
      <c r="F7" s="915"/>
      <c r="G7" s="916"/>
      <c r="H7" s="198" t="s">
        <v>147</v>
      </c>
      <c r="I7" s="912" t="str">
        <f>August!I12</f>
        <v>Anderledes dage, ferieåbning, koloni, ekskursionsdag og pæd.dage.</v>
      </c>
      <c r="J7" s="913"/>
      <c r="K7" s="896" t="s">
        <v>231</v>
      </c>
      <c r="L7" s="896" t="s">
        <v>232</v>
      </c>
      <c r="M7" s="944" t="s">
        <v>204</v>
      </c>
      <c r="N7" s="906" t="s">
        <v>276</v>
      </c>
      <c r="O7" s="907"/>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938" t="s">
        <v>414</v>
      </c>
      <c r="BE7" s="938"/>
      <c r="BF7" s="938"/>
      <c r="BG7" s="938"/>
      <c r="BH7" s="938"/>
      <c r="BI7" s="939" t="s">
        <v>415</v>
      </c>
      <c r="BJ7" s="939"/>
      <c r="BK7" s="939"/>
      <c r="BL7" s="939"/>
      <c r="BM7" s="939"/>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938" t="s">
        <v>414</v>
      </c>
      <c r="CV7" s="938"/>
      <c r="CW7" s="938"/>
      <c r="CX7" s="938"/>
      <c r="CY7" s="938"/>
      <c r="CZ7" s="939" t="s">
        <v>415</v>
      </c>
      <c r="DA7" s="939"/>
      <c r="DB7" s="939"/>
      <c r="DC7" s="939"/>
      <c r="DD7" s="939"/>
    </row>
    <row r="8" spans="1:116" ht="160" customHeight="1">
      <c r="A8" s="873" t="s">
        <v>120</v>
      </c>
      <c r="B8" s="874"/>
      <c r="C8" s="874"/>
      <c r="D8" s="875"/>
      <c r="E8" s="917"/>
      <c r="F8" s="918"/>
      <c r="G8" s="919"/>
      <c r="H8" s="923" t="s">
        <v>253</v>
      </c>
      <c r="I8" s="200" t="s">
        <v>261</v>
      </c>
      <c r="J8" s="200" t="s">
        <v>260</v>
      </c>
      <c r="K8" s="897"/>
      <c r="L8" s="897"/>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0"/>
      <c r="F9" s="921"/>
      <c r="G9" s="922"/>
      <c r="H9" s="897"/>
      <c r="I9" s="871" t="s">
        <v>148</v>
      </c>
      <c r="J9" s="872"/>
      <c r="K9" s="872"/>
      <c r="L9" s="872"/>
      <c r="M9" s="903"/>
      <c r="N9" s="902" t="s">
        <v>274</v>
      </c>
      <c r="O9" s="903"/>
      <c r="P9" s="902" t="s">
        <v>163</v>
      </c>
      <c r="Q9" s="872"/>
      <c r="R9" s="943"/>
      <c r="S9" s="871" t="s">
        <v>164</v>
      </c>
      <c r="T9" s="872"/>
      <c r="U9" s="903"/>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ti</v>
      </c>
      <c r="C10" s="73" t="s">
        <v>218</v>
      </c>
      <c r="D10" s="74" t="str">
        <f t="shared" ref="D10:D40" si="1">IF(B10="ma",(DATE(A$7,A$2,A10)-DATE(A$7,1,1)+7)/7,"")</f>
        <v/>
      </c>
      <c r="E10" s="862"/>
      <c r="F10" s="863"/>
      <c r="G10" s="864"/>
      <c r="H10" s="176"/>
      <c r="I10" s="222"/>
      <c r="J10" s="222"/>
      <c r="K10" s="192">
        <f>BN10</f>
        <v>7.0833333333333339</v>
      </c>
      <c r="L10" s="192">
        <f>DE10</f>
        <v>0.41666666666666669</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f>IF(AND(C10="Normal uge 1",B10="ti"),'Normal uger'!$G$38,"")</f>
        <v>7.0833333333333339</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7.0833333333333339</v>
      </c>
      <c r="BO10" s="125">
        <f t="shared" ref="BO10:BO40" si="4">SUM(AJ10:AN10)*24</f>
        <v>170</v>
      </c>
      <c r="BP10" s="360">
        <f t="shared" ref="BP10:BP40" si="5">IF(C10="Anderledes dag",J10,0)</f>
        <v>0</v>
      </c>
      <c r="BQ10" s="360">
        <f>IF(C10="Ferieåbning",J10,0)</f>
        <v>0</v>
      </c>
      <c r="BR10" s="360">
        <f t="shared" ref="BR10:BR40" si="6">IF(C10="Pæd.dag",J10,0)</f>
        <v>0</v>
      </c>
      <c r="BS10" s="360">
        <f t="shared" ref="BS10:BS40" si="7">IF(C10="Ekskursion",J10,0)</f>
        <v>0</v>
      </c>
      <c r="BT10" s="360">
        <f t="shared" ref="BT10:BT40"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f>IF(AND(C10="Normal uge 1",B10="ti"),'Normal uger'!$G$41,"")</f>
        <v>0.41666666666666669</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0.41666666666666669</v>
      </c>
      <c r="DF10" t="str">
        <f t="shared" ref="DF10:DF40" si="9">IF(AND(E10&gt;0,H10&gt;0),""&amp;E10&amp;" og "&amp;H10&amp;"","")</f>
        <v/>
      </c>
      <c r="DG10">
        <f t="shared" ref="DG10:DG40" si="10">IF(H10="",E10,"")</f>
        <v>0</v>
      </c>
      <c r="DH10">
        <f t="shared" ref="DH10:DH40" si="11">IF(E10="",H10,"")</f>
        <v>0</v>
      </c>
      <c r="DI10" t="str">
        <f t="shared" ref="DI10:DK41" si="12">IF(DF10=0,"",DF10)</f>
        <v/>
      </c>
      <c r="DJ10" t="str">
        <f>IF(DG10=0,"",DG10)</f>
        <v/>
      </c>
      <c r="DK10" t="str">
        <f>IF(DH10=0,"",DH10)</f>
        <v/>
      </c>
      <c r="DL10" t="str">
        <f>DI10&amp;""&amp;DJ10&amp;""&amp;DK10</f>
        <v/>
      </c>
    </row>
    <row r="11" spans="1:116">
      <c r="A11" s="135">
        <f t="shared" ref="A11:A39" si="13">IF(ISNUMBER(A10),A10+1,1)</f>
        <v>2</v>
      </c>
      <c r="B11" s="72" t="str">
        <f t="shared" si="0"/>
        <v>on</v>
      </c>
      <c r="C11" s="73" t="s">
        <v>218</v>
      </c>
      <c r="D11" s="74" t="str">
        <f t="shared" si="1"/>
        <v/>
      </c>
      <c r="E11" s="862"/>
      <c r="F11" s="863"/>
      <c r="G11" s="864"/>
      <c r="H11" s="176"/>
      <c r="I11" s="222"/>
      <c r="J11" s="222"/>
      <c r="K11" s="192">
        <f t="shared" ref="K11:K40" si="14">BN11</f>
        <v>7.0833333333333339</v>
      </c>
      <c r="L11" s="192">
        <f t="shared" ref="L11:L40" si="15">DE11</f>
        <v>0.91666666666666674</v>
      </c>
      <c r="M11" s="239"/>
      <c r="N11" s="359"/>
      <c r="O11" s="411"/>
      <c r="P11" s="196"/>
      <c r="Q11" s="197"/>
      <c r="R11" s="197"/>
      <c r="S11" s="193"/>
      <c r="T11" s="256"/>
      <c r="U11" s="194"/>
      <c r="V11">
        <f t="shared" ref="V11:V40" si="16">IF(P11="x",S11-K11,0)</f>
        <v>0</v>
      </c>
      <c r="W11">
        <f t="shared" si="2"/>
        <v>0</v>
      </c>
      <c r="X11" s="360">
        <f t="shared" ref="X11:X40" si="17">IF(C11="Anderledes dag",I11,0)</f>
        <v>0</v>
      </c>
      <c r="Y11" s="360">
        <f t="shared" ref="Y11:Y40" si="18">IF(C11="Ferieåbning",I11,0)</f>
        <v>0</v>
      </c>
      <c r="Z11" s="360">
        <f t="shared" si="3"/>
        <v>0</v>
      </c>
      <c r="AA11" s="360">
        <f t="shared" ref="AA11:AA40" si="19">IF(C11="Ekskursion",I11,0)</f>
        <v>0</v>
      </c>
      <c r="AB11" s="360">
        <f t="shared" ref="AB11:AB40"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f>IF(AND(C11="Normal uge 1",B11="on"),'Normal uger'!$I$38,"")</f>
        <v>7.0833333333333339</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7.0833333333333339</v>
      </c>
      <c r="BO11" s="125">
        <f t="shared" si="4"/>
        <v>170</v>
      </c>
      <c r="BP11" s="360">
        <f t="shared" si="5"/>
        <v>0</v>
      </c>
      <c r="BQ11" s="360">
        <f t="shared" ref="BQ11:BQ40"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f>IF(AND(C11="Normal uge 1",B11="on"),'Normal uger'!$I$41,"")</f>
        <v>0.91666666666666674</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0.91666666666666674</v>
      </c>
      <c r="DF11" t="str">
        <f t="shared" si="9"/>
        <v/>
      </c>
      <c r="DG11">
        <f t="shared" si="10"/>
        <v>0</v>
      </c>
      <c r="DH11">
        <f t="shared" si="11"/>
        <v>0</v>
      </c>
      <c r="DI11" t="str">
        <f t="shared" si="12"/>
        <v/>
      </c>
      <c r="DJ11" t="str">
        <f t="shared" si="12"/>
        <v/>
      </c>
      <c r="DK11" t="str">
        <f t="shared" si="12"/>
        <v/>
      </c>
      <c r="DL11" t="str">
        <f t="shared" ref="DL11:DL40" si="24">DI11&amp;""&amp;DJ11&amp;""&amp;DK11</f>
        <v/>
      </c>
    </row>
    <row r="12" spans="1:116">
      <c r="A12" s="135">
        <f t="shared" si="13"/>
        <v>3</v>
      </c>
      <c r="B12" s="72" t="str">
        <f t="shared" si="0"/>
        <v>to</v>
      </c>
      <c r="C12" s="73" t="s">
        <v>218</v>
      </c>
      <c r="D12" s="74" t="str">
        <f t="shared" si="1"/>
        <v/>
      </c>
      <c r="E12" s="862"/>
      <c r="F12" s="863"/>
      <c r="G12" s="864"/>
      <c r="H12" s="176"/>
      <c r="I12" s="222"/>
      <c r="J12" s="222"/>
      <c r="K12" s="192">
        <f t="shared" si="14"/>
        <v>6</v>
      </c>
      <c r="L12" s="192">
        <f t="shared" si="15"/>
        <v>0</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f>IF(AND(C12="Normal uge 1",B12="to"),'Normal uger'!$K$38,"")</f>
        <v>6</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6</v>
      </c>
      <c r="BO12" s="125">
        <f t="shared" si="4"/>
        <v>144</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f>IF(AND(C12="Normal uge 1",B12="to"),'Normal uger'!$K$41,"")</f>
        <v>0</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fr</v>
      </c>
      <c r="C13" s="73" t="s">
        <v>219</v>
      </c>
      <c r="D13" s="74" t="str">
        <f t="shared" si="1"/>
        <v/>
      </c>
      <c r="E13" s="862"/>
      <c r="F13" s="863"/>
      <c r="G13" s="864"/>
      <c r="H13" s="176"/>
      <c r="I13" s="222"/>
      <c r="J13" s="222"/>
      <c r="K13" s="192">
        <f t="shared" si="14"/>
        <v>6</v>
      </c>
      <c r="L13" s="192">
        <f t="shared" si="15"/>
        <v>0</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6</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6</v>
      </c>
      <c r="BO13" s="125">
        <f t="shared" si="4"/>
        <v>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lø</v>
      </c>
      <c r="C14" s="73" t="s">
        <v>77</v>
      </c>
      <c r="D14" s="74" t="str">
        <f t="shared" si="1"/>
        <v/>
      </c>
      <c r="E14" s="862"/>
      <c r="F14" s="863"/>
      <c r="G14" s="864"/>
      <c r="H14" s="176"/>
      <c r="I14" s="222"/>
      <c r="J14" s="222"/>
      <c r="K14" s="192">
        <f t="shared" si="14"/>
        <v>0</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0</v>
      </c>
      <c r="BO14" s="125">
        <f t="shared" si="4"/>
        <v>0</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sø</v>
      </c>
      <c r="C15" s="73" t="s">
        <v>77</v>
      </c>
      <c r="D15" s="74" t="str">
        <f t="shared" si="1"/>
        <v/>
      </c>
      <c r="E15" s="862"/>
      <c r="F15" s="863"/>
      <c r="G15" s="864"/>
      <c r="H15" s="176"/>
      <c r="I15" s="222"/>
      <c r="J15" s="222"/>
      <c r="K15" s="192">
        <f t="shared" si="14"/>
        <v>0</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0</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ma</v>
      </c>
      <c r="C16" s="73" t="s">
        <v>218</v>
      </c>
      <c r="D16" s="74">
        <f t="shared" si="1"/>
        <v>41</v>
      </c>
      <c r="E16" s="862"/>
      <c r="F16" s="863"/>
      <c r="G16" s="864"/>
      <c r="H16" s="176"/>
      <c r="I16" s="222"/>
      <c r="J16" s="222"/>
      <c r="K16" s="192">
        <f t="shared" si="14"/>
        <v>6.083333333333333</v>
      </c>
      <c r="L16" s="192">
        <f t="shared" si="15"/>
        <v>0.41666666666666669</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f>IF(AND(C16="Normal uge 1",B16="ma"),'Normal uger'!$E$38,"")</f>
        <v>6.083333333333333</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6.083333333333333</v>
      </c>
      <c r="BO16" s="125">
        <f t="shared" si="4"/>
        <v>146</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f>IF(AND(C16="Normal uge 1",B16="ma"),'Normal uger'!$E$41,"")</f>
        <v>0.41666666666666669</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0.41666666666666669</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ti</v>
      </c>
      <c r="C17" s="73" t="s">
        <v>218</v>
      </c>
      <c r="D17" s="74" t="str">
        <f t="shared" si="1"/>
        <v/>
      </c>
      <c r="E17" s="862"/>
      <c r="F17" s="863"/>
      <c r="G17" s="864"/>
      <c r="H17" s="176"/>
      <c r="I17" s="222"/>
      <c r="J17" s="222"/>
      <c r="K17" s="192">
        <f t="shared" si="14"/>
        <v>7.0833333333333339</v>
      </c>
      <c r="L17" s="192">
        <f t="shared" si="15"/>
        <v>0.41666666666666669</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f>IF(AND(C17="Normal uge 1",B17="ti"),'Normal uger'!$G$38,"")</f>
        <v>7.0833333333333339</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7.0833333333333339</v>
      </c>
      <c r="BO17" s="125">
        <f t="shared" si="4"/>
        <v>170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f>IF(AND(C17="Normal uge 1",B17="ti"),'Normal uger'!$G$41,"")</f>
        <v>0.41666666666666669</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0.41666666666666669</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on</v>
      </c>
      <c r="C18" s="73" t="s">
        <v>218</v>
      </c>
      <c r="D18" s="74" t="str">
        <f t="shared" si="1"/>
        <v/>
      </c>
      <c r="E18" s="862"/>
      <c r="F18" s="863"/>
      <c r="G18" s="864"/>
      <c r="H18" s="176" t="s">
        <v>510</v>
      </c>
      <c r="I18" s="222"/>
      <c r="J18" s="222"/>
      <c r="K18" s="192">
        <f t="shared" si="14"/>
        <v>7.0833333333333339</v>
      </c>
      <c r="L18" s="192">
        <f t="shared" si="15"/>
        <v>0.91666666666666674</v>
      </c>
      <c r="M18" s="239">
        <v>2.5</v>
      </c>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f>IF(AND(C18="Normal uge 1",B18="on"),'Normal uger'!$I$38,"")</f>
        <v>7.0833333333333339</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7.0833333333333339</v>
      </c>
      <c r="BO18" s="125">
        <f t="shared" si="4"/>
        <v>170</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f>IF(AND(C18="Normal uge 1",B18="on"),'Normal uger'!$I$41,"")</f>
        <v>0.91666666666666674</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0.91666666666666674</v>
      </c>
      <c r="DF18" t="str">
        <f t="shared" si="9"/>
        <v/>
      </c>
      <c r="DG18" t="str">
        <f t="shared" si="10"/>
        <v/>
      </c>
      <c r="DH18" t="str">
        <f t="shared" si="11"/>
        <v>P-møde 16:30 - 19:30</v>
      </c>
      <c r="DI18" t="str">
        <f t="shared" si="12"/>
        <v/>
      </c>
      <c r="DJ18" t="str">
        <f t="shared" si="12"/>
        <v/>
      </c>
      <c r="DK18" t="str">
        <f t="shared" si="12"/>
        <v>P-møde 16:30 - 19:30</v>
      </c>
      <c r="DL18" t="str">
        <f t="shared" si="24"/>
        <v>P-møde 16:30 - 19:30</v>
      </c>
    </row>
    <row r="19" spans="1:116">
      <c r="A19" s="135">
        <f t="shared" si="13"/>
        <v>10</v>
      </c>
      <c r="B19" s="72" t="str">
        <f t="shared" si="0"/>
        <v>to</v>
      </c>
      <c r="C19" s="73" t="s">
        <v>218</v>
      </c>
      <c r="D19" s="74" t="str">
        <f t="shared" si="1"/>
        <v/>
      </c>
      <c r="E19" s="862"/>
      <c r="F19" s="863"/>
      <c r="G19" s="864"/>
      <c r="H19" s="176"/>
      <c r="I19" s="222"/>
      <c r="J19" s="222"/>
      <c r="K19" s="192">
        <f t="shared" si="14"/>
        <v>6</v>
      </c>
      <c r="L19" s="192">
        <f t="shared" si="15"/>
        <v>0</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f>IF(AND(C19="Normal uge 1",B19="to"),'Normal uger'!$K$38,"")</f>
        <v>6</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6</v>
      </c>
      <c r="BO19" s="125">
        <f t="shared" si="4"/>
        <v>144</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f>IF(AND(C19="Normal uge 1",B19="to"),'Normal uger'!$K$41,"")</f>
        <v>0</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fr</v>
      </c>
      <c r="C20" s="73" t="s">
        <v>220</v>
      </c>
      <c r="D20" s="74" t="str">
        <f t="shared" si="1"/>
        <v/>
      </c>
      <c r="E20" s="862"/>
      <c r="F20" s="863"/>
      <c r="G20" s="864"/>
      <c r="H20" s="176"/>
      <c r="I20" s="222"/>
      <c r="J20" s="222"/>
      <c r="K20" s="192">
        <f t="shared" si="14"/>
        <v>5.083333333333333</v>
      </c>
      <c r="L20" s="192">
        <f t="shared" si="15"/>
        <v>0.41666666666666669</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5.083333333333333</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5.083333333333333</v>
      </c>
      <c r="BO20" s="125">
        <f t="shared" si="4"/>
        <v>0</v>
      </c>
      <c r="BP20" s="360">
        <f t="shared" si="5"/>
        <v>0</v>
      </c>
      <c r="BQ20" s="360">
        <f t="shared" si="22"/>
        <v>0</v>
      </c>
      <c r="BR20" s="360">
        <f t="shared" si="6"/>
        <v>0</v>
      </c>
      <c r="BS20" s="360">
        <f t="shared" si="7"/>
        <v>0</v>
      </c>
      <c r="BT20" s="360">
        <f t="shared" si="8"/>
        <v>0</v>
      </c>
      <c r="BU20" s="360">
        <f>IF(C20="Rul 1",Rul!$E$40,0)</f>
        <v>0</v>
      </c>
      <c r="BV20" s="360">
        <f>IF(C20="Rul 2",Rul!$G$40,0)</f>
        <v>0.41666666666666669</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0.41666666666666669</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lø</v>
      </c>
      <c r="C21" s="73" t="s">
        <v>77</v>
      </c>
      <c r="D21" s="74" t="str">
        <f t="shared" si="1"/>
        <v/>
      </c>
      <c r="E21" s="862"/>
      <c r="F21" s="863"/>
      <c r="G21" s="864"/>
      <c r="H21" s="176"/>
      <c r="I21" s="222"/>
      <c r="J21" s="222"/>
      <c r="K21" s="192">
        <f t="shared" si="14"/>
        <v>0</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0</v>
      </c>
      <c r="BO21" s="125">
        <f t="shared" si="4"/>
        <v>0</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sø</v>
      </c>
      <c r="C22" s="73" t="s">
        <v>77</v>
      </c>
      <c r="D22" s="74" t="str">
        <f t="shared" si="1"/>
        <v/>
      </c>
      <c r="E22" s="879"/>
      <c r="F22" s="880"/>
      <c r="G22" s="881"/>
      <c r="H22" s="175"/>
      <c r="I22" s="222"/>
      <c r="J22" s="222"/>
      <c r="K22" s="192">
        <f t="shared" si="14"/>
        <v>0</v>
      </c>
      <c r="L22" s="192">
        <f t="shared" si="15"/>
        <v>0</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0</v>
      </c>
      <c r="BO22" s="125">
        <f t="shared" si="4"/>
        <v>0</v>
      </c>
      <c r="BP22" s="360">
        <f t="shared" si="5"/>
        <v>0</v>
      </c>
      <c r="BQ22" s="360">
        <f t="shared" si="22"/>
        <v>0</v>
      </c>
      <c r="BR22" s="360">
        <f t="shared" si="6"/>
        <v>0</v>
      </c>
      <c r="BS22" s="360">
        <f t="shared" si="7"/>
        <v>0</v>
      </c>
      <c r="BT22" s="360">
        <f t="shared" si="8"/>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ma</v>
      </c>
      <c r="C23" s="73" t="s">
        <v>109</v>
      </c>
      <c r="D23" s="74">
        <f t="shared" si="1"/>
        <v>42</v>
      </c>
      <c r="E23" s="879"/>
      <c r="F23" s="880"/>
      <c r="G23" s="881"/>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ti</v>
      </c>
      <c r="C24" s="73" t="s">
        <v>109</v>
      </c>
      <c r="D24" s="74" t="str">
        <f t="shared" si="1"/>
        <v/>
      </c>
      <c r="E24" s="879"/>
      <c r="F24" s="880"/>
      <c r="G24" s="881"/>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on</v>
      </c>
      <c r="C25" s="73" t="s">
        <v>109</v>
      </c>
      <c r="D25" s="74" t="str">
        <f t="shared" si="1"/>
        <v/>
      </c>
      <c r="E25" s="862"/>
      <c r="F25" s="863"/>
      <c r="G25" s="864"/>
      <c r="H25" s="176"/>
      <c r="I25" s="222"/>
      <c r="J25" s="222"/>
      <c r="K25" s="192">
        <f t="shared" si="14"/>
        <v>0</v>
      </c>
      <c r="L25" s="192">
        <f t="shared" si="15"/>
        <v>0</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0</v>
      </c>
      <c r="BO25" s="125">
        <f t="shared" si="4"/>
        <v>0</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to</v>
      </c>
      <c r="C26" s="73" t="s">
        <v>109</v>
      </c>
      <c r="D26" s="74" t="str">
        <f t="shared" si="1"/>
        <v/>
      </c>
      <c r="E26" s="862"/>
      <c r="F26" s="863"/>
      <c r="G26" s="864"/>
      <c r="H26" s="176"/>
      <c r="I26" s="222"/>
      <c r="J26" s="222"/>
      <c r="K26" s="192">
        <f t="shared" si="14"/>
        <v>0</v>
      </c>
      <c r="L26" s="192">
        <f t="shared" si="15"/>
        <v>0</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0</v>
      </c>
      <c r="BO26" s="125">
        <f t="shared" si="4"/>
        <v>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fr</v>
      </c>
      <c r="C27" s="73" t="s">
        <v>109</v>
      </c>
      <c r="D27" s="74" t="str">
        <f t="shared" si="1"/>
        <v/>
      </c>
      <c r="E27" s="862"/>
      <c r="F27" s="863"/>
      <c r="G27" s="864"/>
      <c r="H27" s="176"/>
      <c r="I27" s="222"/>
      <c r="J27" s="222"/>
      <c r="K27" s="192">
        <f t="shared" si="14"/>
        <v>0</v>
      </c>
      <c r="L27" s="192">
        <f t="shared" si="15"/>
        <v>0</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0</v>
      </c>
      <c r="BO27" s="125">
        <f t="shared" si="4"/>
        <v>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lø</v>
      </c>
      <c r="C28" s="73" t="s">
        <v>77</v>
      </c>
      <c r="D28" s="74" t="str">
        <f t="shared" si="1"/>
        <v/>
      </c>
      <c r="E28" s="862"/>
      <c r="F28" s="863"/>
      <c r="G28" s="864"/>
      <c r="H28" s="176"/>
      <c r="I28" s="222"/>
      <c r="J28" s="222"/>
      <c r="K28" s="192">
        <f t="shared" si="14"/>
        <v>0</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0</v>
      </c>
      <c r="BO28" s="125">
        <f t="shared" si="4"/>
        <v>0</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sø</v>
      </c>
      <c r="C29" s="73" t="s">
        <v>77</v>
      </c>
      <c r="D29" s="74" t="str">
        <f t="shared" si="1"/>
        <v/>
      </c>
      <c r="E29" s="862"/>
      <c r="F29" s="863"/>
      <c r="G29" s="864"/>
      <c r="H29" s="176"/>
      <c r="I29" s="222"/>
      <c r="J29" s="222"/>
      <c r="K29" s="192">
        <f t="shared" si="14"/>
        <v>0</v>
      </c>
      <c r="L29" s="192">
        <f t="shared" si="15"/>
        <v>0</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0</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ma</v>
      </c>
      <c r="C30" s="73" t="s">
        <v>218</v>
      </c>
      <c r="D30" s="74">
        <f t="shared" si="1"/>
        <v>43</v>
      </c>
      <c r="E30" s="862"/>
      <c r="F30" s="863"/>
      <c r="G30" s="864"/>
      <c r="H30" s="176"/>
      <c r="I30" s="222"/>
      <c r="J30" s="222"/>
      <c r="K30" s="192">
        <f t="shared" si="14"/>
        <v>6.083333333333333</v>
      </c>
      <c r="L30" s="192">
        <f t="shared" si="15"/>
        <v>0.41666666666666669</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f>IF(AND(C30="Normal uge 1",B30="ma"),'Normal uger'!$E$38,"")</f>
        <v>6.083333333333333</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6.083333333333333</v>
      </c>
      <c r="BO30" s="125">
        <f t="shared" si="4"/>
        <v>146</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f>IF(AND(C30="Normal uge 1",B30="ma"),'Normal uger'!$E$41,"")</f>
        <v>0.41666666666666669</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0.41666666666666669</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ti</v>
      </c>
      <c r="C31" s="73" t="s">
        <v>218</v>
      </c>
      <c r="D31" s="74" t="str">
        <f t="shared" si="1"/>
        <v/>
      </c>
      <c r="E31" s="862"/>
      <c r="F31" s="863"/>
      <c r="G31" s="864"/>
      <c r="H31" s="176"/>
      <c r="I31" s="222"/>
      <c r="J31" s="222"/>
      <c r="K31" s="192">
        <f t="shared" si="14"/>
        <v>7.0833333333333339</v>
      </c>
      <c r="L31" s="192">
        <f t="shared" si="15"/>
        <v>0.41666666666666669</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f>IF(AND(C31="Normal uge 1",B31="ti"),'Normal uger'!$G$38,"")</f>
        <v>7.0833333333333339</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7.0833333333333339</v>
      </c>
      <c r="BO31" s="125">
        <f t="shared" si="4"/>
        <v>170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f>IF(AND(C31="Normal uge 1",B31="ti"),'Normal uger'!$G$41,"")</f>
        <v>0.41666666666666669</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0.41666666666666669</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on</v>
      </c>
      <c r="C32" s="73" t="s">
        <v>218</v>
      </c>
      <c r="D32" s="74" t="str">
        <f t="shared" si="1"/>
        <v/>
      </c>
      <c r="E32" s="862"/>
      <c r="F32" s="863"/>
      <c r="G32" s="864"/>
      <c r="H32" s="176"/>
      <c r="I32" s="222"/>
      <c r="J32" s="222"/>
      <c r="K32" s="192">
        <f t="shared" si="14"/>
        <v>7.0833333333333339</v>
      </c>
      <c r="L32" s="192">
        <f t="shared" si="15"/>
        <v>0.91666666666666674</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f>IF(AND(C32="Normal uge 1",B32="on"),'Normal uger'!$I$38,"")</f>
        <v>7.0833333333333339</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7.0833333333333339</v>
      </c>
      <c r="BO32" s="125">
        <f t="shared" si="4"/>
        <v>170</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f>IF(AND(C32="Normal uge 1",B32="on"),'Normal uger'!$I$41,"")</f>
        <v>0.91666666666666674</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0.91666666666666674</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to</v>
      </c>
      <c r="C33" s="73" t="s">
        <v>218</v>
      </c>
      <c r="D33" s="74" t="str">
        <f t="shared" si="1"/>
        <v/>
      </c>
      <c r="E33" s="879"/>
      <c r="F33" s="880"/>
      <c r="G33" s="881"/>
      <c r="H33" s="176"/>
      <c r="I33" s="222"/>
      <c r="J33" s="222"/>
      <c r="K33" s="192">
        <f t="shared" si="14"/>
        <v>6</v>
      </c>
      <c r="L33" s="192">
        <f t="shared" si="15"/>
        <v>0</v>
      </c>
      <c r="M33" s="239"/>
      <c r="N33" s="359"/>
      <c r="O33" s="411"/>
      <c r="P33" s="196"/>
      <c r="Q33" s="197"/>
      <c r="R33" s="197"/>
      <c r="S33" s="193"/>
      <c r="T33" s="256"/>
      <c r="U33" s="194"/>
      <c r="V33">
        <f t="shared" si="16"/>
        <v>0</v>
      </c>
      <c r="W33">
        <f t="shared" si="2"/>
        <v>0</v>
      </c>
      <c r="X33" s="360">
        <f t="shared" si="17"/>
        <v>0</v>
      </c>
      <c r="Y33" s="360">
        <f t="shared" si="18"/>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f>IF(AND(C33="Normal uge 1",B33="to"),'Normal uger'!$K$38,"")</f>
        <v>6</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6</v>
      </c>
      <c r="BO33" s="125">
        <f t="shared" si="4"/>
        <v>144</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f>IF(AND(C33="Normal uge 1",B33="to"),'Normal uger'!$K$41,"")</f>
        <v>0</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25</v>
      </c>
      <c r="B34" s="72" t="str">
        <f t="shared" si="0"/>
        <v>fr</v>
      </c>
      <c r="C34" s="73" t="s">
        <v>222</v>
      </c>
      <c r="D34" s="74" t="str">
        <f t="shared" si="1"/>
        <v/>
      </c>
      <c r="E34" s="862"/>
      <c r="F34" s="863"/>
      <c r="G34" s="864"/>
      <c r="H34" s="176"/>
      <c r="I34" s="222"/>
      <c r="J34" s="222"/>
      <c r="K34" s="192">
        <f t="shared" si="14"/>
        <v>6.3333333333333339</v>
      </c>
      <c r="L34" s="192">
        <f t="shared" si="15"/>
        <v>0.41666666666666669</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6.3333333333333339</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6.3333333333333339</v>
      </c>
      <c r="BO34" s="125">
        <f t="shared" si="4"/>
        <v>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0.41666666666666669</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0.41666666666666669</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lø</v>
      </c>
      <c r="C35" s="73" t="s">
        <v>77</v>
      </c>
      <c r="D35" s="74" t="str">
        <f t="shared" si="1"/>
        <v/>
      </c>
      <c r="E35" s="862"/>
      <c r="F35" s="863"/>
      <c r="G35" s="864"/>
      <c r="H35" s="176"/>
      <c r="I35" s="222"/>
      <c r="J35" s="222"/>
      <c r="K35" s="192">
        <f t="shared" si="14"/>
        <v>0</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0</v>
      </c>
      <c r="BO35" s="125">
        <f t="shared" si="4"/>
        <v>0</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sø</v>
      </c>
      <c r="C36" s="73" t="s">
        <v>77</v>
      </c>
      <c r="D36" s="74" t="str">
        <f t="shared" si="1"/>
        <v/>
      </c>
      <c r="E36" s="862"/>
      <c r="F36" s="863"/>
      <c r="G36" s="864"/>
      <c r="H36" s="176"/>
      <c r="I36" s="222"/>
      <c r="J36" s="222"/>
      <c r="K36" s="192">
        <f t="shared" si="14"/>
        <v>0</v>
      </c>
      <c r="L36" s="192">
        <f t="shared" si="15"/>
        <v>0</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0</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ma</v>
      </c>
      <c r="C37" s="73" t="s">
        <v>218</v>
      </c>
      <c r="D37" s="74">
        <f t="shared" si="1"/>
        <v>44</v>
      </c>
      <c r="E37" s="862"/>
      <c r="F37" s="863"/>
      <c r="G37" s="864"/>
      <c r="H37" s="176"/>
      <c r="I37" s="222"/>
      <c r="J37" s="222"/>
      <c r="K37" s="192">
        <f t="shared" si="14"/>
        <v>6.083333333333333</v>
      </c>
      <c r="L37" s="192">
        <f t="shared" si="15"/>
        <v>0.41666666666666669</v>
      </c>
      <c r="M37" s="239"/>
      <c r="N37" s="359"/>
      <c r="O37" s="411"/>
      <c r="P37" s="196"/>
      <c r="Q37" s="197"/>
      <c r="R37" s="197"/>
      <c r="S37" s="193"/>
      <c r="T37" s="256"/>
      <c r="U37" s="194"/>
      <c r="V37">
        <f t="shared" si="16"/>
        <v>0</v>
      </c>
      <c r="W37">
        <f t="shared" si="2"/>
        <v>0</v>
      </c>
      <c r="X37" s="360">
        <f t="shared" si="17"/>
        <v>0</v>
      </c>
      <c r="Y37" s="360">
        <f t="shared" si="18"/>
        <v>0</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f>IF(AND(C37="Normal uge 1",B37="ma"),'Normal uger'!$E$38,"")</f>
        <v>6.083333333333333</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6.083333333333333</v>
      </c>
      <c r="BO37" s="125">
        <f t="shared" si="4"/>
        <v>146</v>
      </c>
      <c r="BP37" s="360">
        <f t="shared" si="5"/>
        <v>0</v>
      </c>
      <c r="BQ37" s="360">
        <f t="shared" si="22"/>
        <v>0</v>
      </c>
      <c r="BR37" s="360">
        <f t="shared" si="6"/>
        <v>0</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f>IF(AND(C37="Normal uge 1",B37="ma"),'Normal uger'!$E$41,"")</f>
        <v>0.41666666666666669</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0.41666666666666669</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ti</v>
      </c>
      <c r="C38" s="73" t="s">
        <v>218</v>
      </c>
      <c r="D38" s="74" t="str">
        <f t="shared" si="1"/>
        <v/>
      </c>
      <c r="E38" s="862"/>
      <c r="F38" s="863"/>
      <c r="G38" s="864"/>
      <c r="H38" s="176"/>
      <c r="I38" s="222"/>
      <c r="J38" s="222"/>
      <c r="K38" s="192">
        <f t="shared" si="14"/>
        <v>7.0833333333333339</v>
      </c>
      <c r="L38" s="192">
        <f t="shared" si="15"/>
        <v>0.41666666666666669</v>
      </c>
      <c r="M38" s="239"/>
      <c r="N38" s="359"/>
      <c r="O38" s="411"/>
      <c r="P38" s="196"/>
      <c r="Q38" s="197"/>
      <c r="R38" s="197"/>
      <c r="S38" s="193"/>
      <c r="T38" s="256"/>
      <c r="U38" s="194"/>
      <c r="V38">
        <f t="shared" si="16"/>
        <v>0</v>
      </c>
      <c r="W38">
        <f t="shared" si="2"/>
        <v>0</v>
      </c>
      <c r="X38" s="360">
        <f t="shared" si="17"/>
        <v>0</v>
      </c>
      <c r="Y38" s="360">
        <f t="shared" si="18"/>
        <v>0</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f>IF(AND(C38="Normal uge 1",B38="ti"),'Normal uger'!$G$38,"")</f>
        <v>7.0833333333333339</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7.0833333333333339</v>
      </c>
      <c r="BO38" s="125">
        <f t="shared" si="4"/>
        <v>170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f>IF(AND(C38="Normal uge 1",B38="ti"),'Normal uger'!$G$41,"")</f>
        <v>0.41666666666666669</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0.41666666666666669</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on</v>
      </c>
      <c r="C39" s="73" t="s">
        <v>218</v>
      </c>
      <c r="D39" s="74" t="str">
        <f t="shared" si="1"/>
        <v/>
      </c>
      <c r="E39" s="862"/>
      <c r="F39" s="863"/>
      <c r="G39" s="864"/>
      <c r="H39" s="176"/>
      <c r="I39" s="222"/>
      <c r="J39" s="222"/>
      <c r="K39" s="192">
        <f t="shared" si="14"/>
        <v>7.0833333333333339</v>
      </c>
      <c r="L39" s="192">
        <f t="shared" si="15"/>
        <v>0.91666666666666674</v>
      </c>
      <c r="M39" s="239"/>
      <c r="N39" s="359"/>
      <c r="O39" s="411"/>
      <c r="P39" s="196"/>
      <c r="Q39" s="197"/>
      <c r="R39" s="255"/>
      <c r="S39" s="193"/>
      <c r="T39" s="256"/>
      <c r="U39" s="194"/>
      <c r="V39">
        <f t="shared" si="16"/>
        <v>0</v>
      </c>
      <c r="W39">
        <f t="shared" si="2"/>
        <v>0</v>
      </c>
      <c r="X39" s="360">
        <f t="shared" si="17"/>
        <v>0</v>
      </c>
      <c r="Y39" s="360">
        <f t="shared" si="18"/>
        <v>0</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f>IF(AND(C39="Normal uge 1",B39="on"),'Normal uger'!$I$38,"")</f>
        <v>7.0833333333333339</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7.0833333333333339</v>
      </c>
      <c r="BO39" s="125">
        <f t="shared" si="4"/>
        <v>170</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f>IF(AND(C39="Normal uge 1",B39="on"),'Normal uger'!$I$41,"")</f>
        <v>0.91666666666666674</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0.91666666666666674</v>
      </c>
      <c r="DF39" t="str">
        <f t="shared" si="9"/>
        <v/>
      </c>
      <c r="DG39">
        <f t="shared" si="10"/>
        <v>0</v>
      </c>
      <c r="DH39">
        <f t="shared" si="11"/>
        <v>0</v>
      </c>
      <c r="DI39" t="str">
        <f t="shared" si="12"/>
        <v/>
      </c>
      <c r="DJ39" t="str">
        <f t="shared" si="12"/>
        <v/>
      </c>
      <c r="DK39" t="str">
        <f t="shared" si="12"/>
        <v/>
      </c>
      <c r="DL39" t="str">
        <f t="shared" si="24"/>
        <v/>
      </c>
    </row>
    <row r="40" spans="1:116">
      <c r="A40" s="135">
        <f>IF(ISNUMBER(A39),A39+1,1)</f>
        <v>31</v>
      </c>
      <c r="B40" s="72" t="str">
        <f t="shared" si="0"/>
        <v>to</v>
      </c>
      <c r="C40" s="73" t="s">
        <v>218</v>
      </c>
      <c r="D40" s="74" t="str">
        <f t="shared" si="1"/>
        <v/>
      </c>
      <c r="E40" s="879"/>
      <c r="F40" s="880"/>
      <c r="G40" s="881"/>
      <c r="H40" s="175"/>
      <c r="I40" s="222"/>
      <c r="J40" s="222"/>
      <c r="K40" s="192">
        <f t="shared" si="14"/>
        <v>6</v>
      </c>
      <c r="L40" s="192">
        <f t="shared" si="15"/>
        <v>7.4166666666666687</v>
      </c>
      <c r="M40" s="239"/>
      <c r="N40" s="359"/>
      <c r="O40" s="411"/>
      <c r="P40" s="196"/>
      <c r="Q40" s="197"/>
      <c r="R40" s="118"/>
      <c r="S40" s="193"/>
      <c r="T40" s="256"/>
      <c r="U40" s="257"/>
      <c r="V40">
        <f t="shared" si="16"/>
        <v>0</v>
      </c>
      <c r="W40">
        <f t="shared" si="2"/>
        <v>0</v>
      </c>
      <c r="X40" s="360">
        <f t="shared" si="17"/>
        <v>0</v>
      </c>
      <c r="Y40" s="360">
        <f t="shared" si="18"/>
        <v>0</v>
      </c>
      <c r="Z40" s="360">
        <f t="shared" si="3"/>
        <v>0</v>
      </c>
      <c r="AA40" s="360">
        <f t="shared" si="19"/>
        <v>0</v>
      </c>
      <c r="AB40" s="360">
        <f t="shared" si="20"/>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f>IF(AND(C40="Normal uge 1",B40="to"),'Normal uger'!$K$38,"")</f>
        <v>6</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6</v>
      </c>
      <c r="BO40" s="125">
        <f t="shared" si="4"/>
        <v>144</v>
      </c>
      <c r="BP40" s="360">
        <f t="shared" si="5"/>
        <v>0</v>
      </c>
      <c r="BQ40" s="360">
        <f t="shared" si="22"/>
        <v>0</v>
      </c>
      <c r="BR40" s="360">
        <f t="shared" si="6"/>
        <v>0</v>
      </c>
      <c r="BS40" s="360">
        <f t="shared" si="7"/>
        <v>0</v>
      </c>
      <c r="BT40" s="360">
        <f t="shared" si="8"/>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f>IF(AND(C40="Normal uge 1",B40="to"),'Normal uger'!$K$41,"")</f>
        <v>0</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7.4166666666666687</v>
      </c>
      <c r="DF40" t="str">
        <f t="shared" si="9"/>
        <v/>
      </c>
      <c r="DG40">
        <f t="shared" si="10"/>
        <v>0</v>
      </c>
      <c r="DH40">
        <f t="shared" si="11"/>
        <v>0</v>
      </c>
      <c r="DI40" t="str">
        <f t="shared" si="12"/>
        <v/>
      </c>
      <c r="DJ40" t="str">
        <f t="shared" si="12"/>
        <v/>
      </c>
      <c r="DK40" t="str">
        <f t="shared" si="12"/>
        <v/>
      </c>
      <c r="DL40" t="str">
        <f t="shared" si="24"/>
        <v/>
      </c>
    </row>
    <row r="41" spans="1:116" ht="17" thickBot="1">
      <c r="A41" s="370" t="s">
        <v>127</v>
      </c>
      <c r="B41" s="371"/>
      <c r="C41" s="371"/>
      <c r="D41" s="371"/>
      <c r="E41" s="371"/>
      <c r="F41" s="371"/>
      <c r="G41" s="371"/>
      <c r="H41" s="371"/>
      <c r="I41" s="195"/>
      <c r="J41" s="195"/>
      <c r="K41" s="195">
        <f>SUM(K10:K40)</f>
        <v>116.33333333333331</v>
      </c>
      <c r="L41" s="195">
        <f t="shared" ref="L41" si="26">SUM(L10:L40)</f>
        <v>14.833333333333337</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2.5</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SUM(X10:X40)</f>
        <v>0</v>
      </c>
      <c r="Y41" s="129">
        <f t="shared" ref="Y41:AC41" si="27">SUM(Y10:Y40)</f>
        <v>0</v>
      </c>
      <c r="Z41" s="129">
        <f t="shared" si="27"/>
        <v>0</v>
      </c>
      <c r="AA41" s="129">
        <f t="shared" si="27"/>
        <v>0</v>
      </c>
      <c r="AB41" s="129">
        <f t="shared" si="27"/>
        <v>0</v>
      </c>
      <c r="AC41" s="129">
        <f t="shared" si="27"/>
        <v>0</v>
      </c>
      <c r="AD41">
        <f t="shared" ref="AD41:BB41" si="28">COUNTIF(AD10:AD40,"&gt;0")</f>
        <v>1</v>
      </c>
      <c r="AE41">
        <f t="shared" si="28"/>
        <v>1</v>
      </c>
      <c r="AF41">
        <f t="shared" si="28"/>
        <v>0</v>
      </c>
      <c r="AG41">
        <f t="shared" si="28"/>
        <v>1</v>
      </c>
      <c r="AH41">
        <f t="shared" si="28"/>
        <v>0</v>
      </c>
      <c r="AI41">
        <f t="shared" si="28"/>
        <v>0</v>
      </c>
      <c r="AJ41">
        <f t="shared" si="28"/>
        <v>3</v>
      </c>
      <c r="AK41">
        <f t="shared" si="28"/>
        <v>4</v>
      </c>
      <c r="AL41">
        <f t="shared" si="28"/>
        <v>4</v>
      </c>
      <c r="AM41">
        <f t="shared" si="28"/>
        <v>4</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COUNTIF(BC10:BC40,"&gt;0")</f>
        <v>0</v>
      </c>
      <c r="BD41">
        <f t="shared" ref="BD41:BM41" si="29">COUNTIF(BD10:BD40,"&gt;0")</f>
        <v>0</v>
      </c>
      <c r="BE41">
        <f t="shared" si="29"/>
        <v>0</v>
      </c>
      <c r="BF41">
        <f t="shared" si="29"/>
        <v>0</v>
      </c>
      <c r="BG41">
        <f t="shared" si="29"/>
        <v>0</v>
      </c>
      <c r="BH41">
        <f t="shared" si="29"/>
        <v>0</v>
      </c>
      <c r="BI41">
        <f t="shared" si="29"/>
        <v>0</v>
      </c>
      <c r="BJ41">
        <f t="shared" si="29"/>
        <v>0</v>
      </c>
      <c r="BK41">
        <f t="shared" si="29"/>
        <v>0</v>
      </c>
      <c r="BL41">
        <f t="shared" si="29"/>
        <v>0</v>
      </c>
      <c r="BM41">
        <f t="shared" si="29"/>
        <v>0</v>
      </c>
      <c r="BN41" s="1">
        <f>SUM(BN10:BN40)</f>
        <v>116.33333333333331</v>
      </c>
      <c r="BO41" s="62"/>
      <c r="BP41" s="129">
        <f t="shared" ref="BP41:BT41" si="30">SUM(BP10:BP40)</f>
        <v>0</v>
      </c>
      <c r="BQ41" s="129">
        <f t="shared" si="30"/>
        <v>0</v>
      </c>
      <c r="BR41" s="129">
        <f t="shared" si="30"/>
        <v>0</v>
      </c>
      <c r="BS41" s="129">
        <f t="shared" si="30"/>
        <v>0</v>
      </c>
      <c r="BT41" s="129">
        <f t="shared" si="30"/>
        <v>0</v>
      </c>
      <c r="BU41" s="129"/>
      <c r="BV41" s="129"/>
      <c r="BW41" s="129"/>
      <c r="BX41" s="129"/>
      <c r="BY41" s="129"/>
      <c r="BZ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J41" t="str">
        <f t="shared" si="12"/>
        <v/>
      </c>
      <c r="DK41" t="str">
        <f t="shared" si="12"/>
        <v/>
      </c>
      <c r="DL41" t="str">
        <f t="shared" ref="DL41" si="31">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5" t="str">
        <f>"Arbejdstid for "&amp;A8&amp;" måned:"</f>
        <v>Arbejdstid for Oktober måned:</v>
      </c>
      <c r="B43" s="926"/>
      <c r="C43" s="926"/>
      <c r="D43" s="926"/>
      <c r="E43" s="926"/>
      <c r="F43" s="926"/>
      <c r="G43" s="926"/>
      <c r="H43" s="202" t="s">
        <v>126</v>
      </c>
      <c r="I43" s="890" t="s">
        <v>115</v>
      </c>
      <c r="J43" s="891"/>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7" t="s">
        <v>272</v>
      </c>
      <c r="B44" s="928"/>
      <c r="C44" s="928"/>
      <c r="D44" s="928"/>
      <c r="E44" s="928"/>
      <c r="F44" s="928"/>
      <c r="G44" s="928"/>
      <c r="H44" s="145">
        <f>D78-D76-A88-D75</f>
        <v>23</v>
      </c>
      <c r="I44" s="892">
        <f>IF(AND(Stamoplysninger!E13="HK",Stamoplysninger!E14="Ja"),1924/Arbejdstidsoversigt!$K$8*Stamoplysninger!E16*$H$44,Oktober!$H$44*7.4*Stamoplysninger!E16)</f>
        <v>170.20000000000002</v>
      </c>
      <c r="J44" s="893"/>
      <c r="K44" s="147"/>
      <c r="L44" s="954"/>
      <c r="M44" s="955"/>
      <c r="N44" s="955"/>
      <c r="O44" s="955"/>
      <c r="P44" s="955"/>
      <c r="Q44" s="955"/>
      <c r="R44" s="955"/>
      <c r="S44" s="955"/>
      <c r="T44" s="394">
        <f>September!T51</f>
        <v>3</v>
      </c>
      <c r="U44" s="395">
        <f>September!U51</f>
        <v>5</v>
      </c>
      <c r="V44" s="305"/>
      <c r="W44" s="130"/>
      <c r="X44" s="130"/>
      <c r="Y44" s="130"/>
      <c r="Z44" s="130"/>
      <c r="AA44"/>
      <c r="AB44"/>
      <c r="AK44" s="56"/>
      <c r="AL44" s="56"/>
      <c r="BO44" s="130"/>
      <c r="BP44" s="130"/>
      <c r="BQ44" s="130"/>
      <c r="BR44" s="130"/>
      <c r="BS44"/>
      <c r="BT44"/>
      <c r="CB44" s="56"/>
      <c r="CC44" s="56"/>
    </row>
    <row r="45" spans="1:116" ht="24" customHeight="1">
      <c r="A45" s="927" t="str">
        <f>"Ferie "&amp;A8&amp;" måned"</f>
        <v>Ferie Oktober måned</v>
      </c>
      <c r="B45" s="928"/>
      <c r="C45" s="928"/>
      <c r="D45" s="928"/>
      <c r="E45" s="928"/>
      <c r="F45" s="928"/>
      <c r="G45" s="928"/>
      <c r="H45" s="146">
        <f>IF(D72&gt;0,$D$72,"0")</f>
        <v>5</v>
      </c>
      <c r="I45" s="857">
        <f>H45*7.4*Stamoplysninger!E16</f>
        <v>37</v>
      </c>
      <c r="J45" s="858"/>
      <c r="K45" s="147"/>
      <c r="L45" s="390" t="s">
        <v>191</v>
      </c>
      <c r="M45" s="391"/>
      <c r="N45" s="391"/>
      <c r="O45" s="391"/>
      <c r="P45" s="391"/>
      <c r="Q45" s="391"/>
      <c r="R45" s="391"/>
      <c r="S45" s="391"/>
      <c r="T45" s="599"/>
      <c r="U45" s="602"/>
      <c r="V45" s="305"/>
      <c r="W45" s="130"/>
      <c r="X45" s="130"/>
      <c r="Y45" s="130"/>
      <c r="Z45" s="130"/>
      <c r="AA45"/>
      <c r="AB45"/>
      <c r="AK45" s="56"/>
      <c r="AL45" s="56"/>
      <c r="BO45" s="130"/>
      <c r="BP45" s="130"/>
      <c r="BQ45" s="130"/>
      <c r="BR45" s="130"/>
      <c r="BS45"/>
      <c r="BT45"/>
      <c r="CB45" s="56"/>
      <c r="CC45" s="56"/>
    </row>
    <row r="46" spans="1:116" ht="24" customHeight="1">
      <c r="A46" s="927" t="str">
        <f>"Søgnehelligdage i "&amp;A8&amp;" måned"</f>
        <v>Søgnehelligdage i Oktober måned</v>
      </c>
      <c r="B46" s="928"/>
      <c r="C46" s="928"/>
      <c r="D46" s="928"/>
      <c r="E46" s="928"/>
      <c r="F46" s="928"/>
      <c r="G46" s="928"/>
      <c r="H46" s="146">
        <f>IF(D77&gt;0,D77,0)</f>
        <v>0</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7" t="str">
        <f>"Nettoarbejdstid ialt i "&amp;A8&amp;" måned"</f>
        <v>Nettoarbejdstid ialt i Oktober måned</v>
      </c>
      <c r="B47" s="928"/>
      <c r="C47" s="928"/>
      <c r="D47" s="928"/>
      <c r="E47" s="928"/>
      <c r="F47" s="928"/>
      <c r="G47" s="928"/>
      <c r="H47" s="148">
        <f>H44-H45-H46</f>
        <v>18</v>
      </c>
      <c r="I47" s="857">
        <f>IF(Stamoplysninger!$E$13="Ikke omfattet af overenskomst - ansat med en fast årsnorm",Stamoplysninger!$E$15/229*H47*Stamoplysninger!$E$16,I44-I45-I46)</f>
        <v>133.20000000000002</v>
      </c>
      <c r="J47" s="858"/>
      <c r="K47" s="226"/>
      <c r="L47" s="377" t="s">
        <v>366</v>
      </c>
      <c r="M47" s="378" t="s">
        <v>202</v>
      </c>
      <c r="N47" s="850" t="s">
        <v>279</v>
      </c>
      <c r="O47" s="845"/>
      <c r="P47" s="845"/>
      <c r="Q47" s="845"/>
      <c r="R47" s="845"/>
      <c r="S47" s="851"/>
      <c r="T47" s="888" t="s">
        <v>189</v>
      </c>
      <c r="U47" s="889"/>
      <c r="V47" s="305"/>
      <c r="W47" s="130"/>
      <c r="X47" s="130"/>
      <c r="Y47" s="130"/>
      <c r="Z47" s="130"/>
      <c r="AA47"/>
      <c r="AB47"/>
      <c r="AK47" s="56"/>
      <c r="AL47" s="56"/>
      <c r="BO47" s="130"/>
      <c r="BP47" s="130"/>
      <c r="BQ47" s="130"/>
      <c r="BR47" s="130"/>
      <c r="BS47"/>
      <c r="BT47"/>
      <c r="CB47" s="56"/>
      <c r="CC47" s="56"/>
    </row>
    <row r="48" spans="1:116" ht="24" customHeight="1">
      <c r="A48" s="933" t="str">
        <f>"Planlagt arbejdstid efter ovennstående "&amp;A8&amp;" måned kalender"</f>
        <v>Planlagt arbejdstid efter ovennstående Oktober måned kalender</v>
      </c>
      <c r="B48" s="934"/>
      <c r="C48" s="934"/>
      <c r="D48" s="934"/>
      <c r="E48" s="934"/>
      <c r="F48" s="934"/>
      <c r="G48" s="934"/>
      <c r="H48" s="282">
        <f>D55+D56+D57+D58+D61+D62+D69+D63+D64+D65+D66+D67+D68+D70+D71+D59+D60</f>
        <v>18</v>
      </c>
      <c r="I48" s="836">
        <f>K41+L41+M41-J55</f>
        <v>133.66666666666666</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5" t="str">
        <f>"Arbejde særligt planlagt for "&amp;A8&amp;" måned efter fanen normale uger"</f>
        <v>Arbejde særligt planlagt for Oktober måned efter fanen normale uger</v>
      </c>
      <c r="B49" s="936"/>
      <c r="C49" s="936"/>
      <c r="D49" s="936"/>
      <c r="E49" s="936"/>
      <c r="F49" s="936"/>
      <c r="G49" s="936"/>
      <c r="H49" s="937"/>
      <c r="I49" s="838">
        <f>'Normal uger'!N88</f>
        <v>0.5</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f>IF(Arbejdstidsoversigt!$H$49="Puljetimer registreres i månedskalendere",O41-L55,SUM(Arbejdstidsoversigt!J29:J47)/Arbejdstidsoversigt!$G$15*H47)</f>
        <v>7.8947368421052628</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29" t="s">
        <v>250</v>
      </c>
      <c r="B51" s="930"/>
      <c r="C51" s="930"/>
      <c r="D51" s="930"/>
      <c r="E51" s="930"/>
      <c r="F51" s="930"/>
      <c r="G51" s="930"/>
      <c r="H51" s="930"/>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Oktober måned</v>
      </c>
      <c r="B52" s="189"/>
      <c r="C52" s="190"/>
      <c r="D52" s="190"/>
      <c r="E52" s="190"/>
      <c r="F52" s="190"/>
      <c r="G52" s="190"/>
      <c r="H52" s="191"/>
      <c r="I52" s="842">
        <f>SUM(I48:J51)</f>
        <v>142.06140350877192</v>
      </c>
      <c r="J52" s="843"/>
      <c r="K52" s="131"/>
      <c r="L52" s="847" t="s">
        <v>190</v>
      </c>
      <c r="M52" s="848"/>
      <c r="N52" s="848"/>
      <c r="O52" s="848"/>
      <c r="P52" s="848"/>
      <c r="Q52" s="848"/>
      <c r="R52" s="848"/>
      <c r="S52" s="849"/>
      <c r="T52" s="389">
        <f>T44+T45-SUM(T48:T51)</f>
        <v>3</v>
      </c>
      <c r="U52" s="396">
        <f>U44+U45-SUM(U48:U51)</f>
        <v>5</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COUNTIF([0]!Oktober1,"Normal uge 1")</f>
        <v>15</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2">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COUNTIF([0]!Oktober1,"Normal uge 2")</f>
        <v>0</v>
      </c>
      <c r="E56" s="298"/>
      <c r="F56" s="297"/>
      <c r="G56" s="297"/>
      <c r="H56" s="290"/>
      <c r="I56" s="293"/>
      <c r="J56" s="291"/>
      <c r="K56" s="293"/>
      <c r="L56" s="294"/>
      <c r="M56" s="292"/>
      <c r="N56" s="292"/>
      <c r="O56" s="292"/>
      <c r="P56" s="292"/>
      <c r="Q56" s="293"/>
      <c r="R56" s="293"/>
      <c r="S56" s="293"/>
      <c r="T56" s="293"/>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COUNTIF([0]!Oktober1,"Normal uge 3")</f>
        <v>0</v>
      </c>
      <c r="E57" s="298"/>
      <c r="F57" s="297"/>
      <c r="G57" s="297"/>
      <c r="H57" s="290"/>
      <c r="I57" s="290"/>
      <c r="J57" s="291"/>
      <c r="K57" s="293"/>
      <c r="L57" s="294"/>
      <c r="M57" s="292"/>
      <c r="N57" s="292"/>
      <c r="O57" s="292"/>
      <c r="P57" s="292"/>
      <c r="Q57" s="293"/>
      <c r="R57" s="293"/>
      <c r="S57" s="293"/>
      <c r="T57" s="293"/>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COUNTIF([0]!Oktober1,"Normal uge 4")</f>
        <v>0</v>
      </c>
      <c r="E58" s="298"/>
      <c r="F58" s="297"/>
      <c r="G58" s="297"/>
      <c r="H58" s="290"/>
      <c r="I58" s="290"/>
      <c r="J58" s="291"/>
      <c r="K58" s="293"/>
      <c r="L58" s="294"/>
      <c r="M58" s="292"/>
      <c r="N58" s="292"/>
      <c r="O58" s="292"/>
      <c r="P58" s="292"/>
      <c r="Q58" s="293"/>
      <c r="R58" s="293"/>
      <c r="S58" s="293"/>
      <c r="T58" s="293"/>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COUNTIF([0]!Oktober1,"Normal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COUNTIF([0]!Oktober1,"Normal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COUNTIF([0]!Oktober1,"Anderledes dag")</f>
        <v>0</v>
      </c>
      <c r="E61" s="298"/>
      <c r="F61" s="297"/>
      <c r="G61" s="297"/>
      <c r="H61" s="290"/>
      <c r="I61" s="294"/>
      <c r="J61" s="291"/>
      <c r="K61" s="293"/>
      <c r="L61" s="294"/>
      <c r="M61" s="292"/>
      <c r="N61" s="292"/>
      <c r="O61" s="292"/>
      <c r="P61" s="292"/>
      <c r="Q61" s="293"/>
      <c r="R61" s="293"/>
      <c r="S61" s="293"/>
      <c r="T61" s="293"/>
      <c r="AA61"/>
      <c r="AB61"/>
      <c r="AW61" s="1"/>
      <c r="BG61" s="1"/>
      <c r="BR61" s="63"/>
      <c r="BS61"/>
      <c r="BT61"/>
      <c r="CN61" s="1"/>
      <c r="CX61" s="1"/>
      <c r="DG61" s="138"/>
    </row>
    <row r="62" spans="1:114" hidden="1">
      <c r="A62" s="299" t="s">
        <v>374</v>
      </c>
      <c r="B62" s="297"/>
      <c r="C62" s="297"/>
      <c r="D62" s="297">
        <f>COUNTIF([0]!Oktober1,"Ferieåbning")</f>
        <v>0</v>
      </c>
      <c r="E62" s="298"/>
      <c r="F62" s="297"/>
      <c r="G62" s="297"/>
      <c r="H62" s="290"/>
      <c r="I62" s="294"/>
      <c r="J62" s="294"/>
      <c r="K62" s="294"/>
      <c r="L62" s="294"/>
      <c r="M62" s="292"/>
      <c r="N62" s="292"/>
      <c r="O62" s="292"/>
      <c r="P62" s="292"/>
      <c r="Q62" s="293"/>
      <c r="R62" s="293"/>
      <c r="S62" s="293"/>
      <c r="T62" s="293"/>
      <c r="AA62"/>
      <c r="AB62"/>
      <c r="AW62" s="1"/>
      <c r="BG62" s="1"/>
      <c r="BR62" s="63"/>
      <c r="BS62"/>
      <c r="BT62"/>
      <c r="CN62" s="1"/>
      <c r="CX62" s="1"/>
      <c r="DG62" s="138"/>
    </row>
    <row r="63" spans="1:114" hidden="1">
      <c r="A63" s="299" t="s">
        <v>219</v>
      </c>
      <c r="B63" s="297"/>
      <c r="C63" s="297"/>
      <c r="D63" s="297">
        <f>COUNTIF([0]!Oktober1,"Rul 1")</f>
        <v>1</v>
      </c>
      <c r="E63" s="298"/>
      <c r="F63" s="297"/>
      <c r="G63" s="297"/>
      <c r="H63" s="290"/>
      <c r="I63" s="294"/>
      <c r="J63" s="294"/>
      <c r="K63" s="294"/>
      <c r="L63" s="294"/>
      <c r="M63" s="292"/>
      <c r="N63" s="292"/>
      <c r="O63" s="292"/>
      <c r="P63" s="292"/>
      <c r="Q63" s="293"/>
      <c r="R63" s="293"/>
      <c r="S63" s="293"/>
      <c r="T63" s="293"/>
      <c r="AA63"/>
      <c r="AB63"/>
      <c r="AW63" s="1"/>
      <c r="BG63" s="1"/>
      <c r="BR63" s="63"/>
      <c r="BS63"/>
      <c r="BT63"/>
      <c r="CN63" s="1"/>
      <c r="CX63" s="1"/>
      <c r="DG63" s="138"/>
    </row>
    <row r="64" spans="1:114" hidden="1">
      <c r="A64" s="299" t="s">
        <v>220</v>
      </c>
      <c r="B64" s="297"/>
      <c r="C64" s="297"/>
      <c r="D64" s="297">
        <f>COUNTIF([0]!Oktober1,"Rul 2")</f>
        <v>1</v>
      </c>
      <c r="E64" s="298"/>
      <c r="F64" s="297"/>
      <c r="G64" s="297"/>
      <c r="H64" s="290"/>
      <c r="I64" s="294"/>
      <c r="J64" s="294"/>
      <c r="K64" s="294"/>
      <c r="L64" s="294"/>
      <c r="M64" s="293"/>
      <c r="N64" s="292"/>
      <c r="O64" s="292"/>
      <c r="P64" s="293"/>
      <c r="Q64" s="293"/>
      <c r="R64" s="293"/>
      <c r="S64" s="293"/>
      <c r="T64" s="293"/>
      <c r="AA64"/>
      <c r="AB64"/>
      <c r="AW64" s="1"/>
      <c r="BG64" s="1"/>
      <c r="BR64" s="63"/>
      <c r="BS64"/>
      <c r="BT64"/>
      <c r="CN64" s="1"/>
      <c r="CX64" s="1"/>
      <c r="DG64" s="138"/>
    </row>
    <row r="65" spans="1:111" hidden="1">
      <c r="A65" s="299" t="s">
        <v>221</v>
      </c>
      <c r="B65" s="297"/>
      <c r="C65" s="297"/>
      <c r="D65" s="297">
        <f>COUNTIF([0]!Oktober1,"Rul 3")</f>
        <v>0</v>
      </c>
      <c r="E65" s="298"/>
      <c r="F65" s="297"/>
      <c r="G65" s="297"/>
      <c r="H65" s="290"/>
      <c r="I65" s="294"/>
      <c r="J65" s="294"/>
      <c r="K65" s="294"/>
      <c r="L65" s="294"/>
      <c r="M65" s="293"/>
      <c r="N65" s="293"/>
      <c r="O65" s="293"/>
      <c r="P65" s="290"/>
      <c r="Q65" s="293"/>
      <c r="R65" s="293"/>
      <c r="S65" s="293"/>
      <c r="T65" s="293"/>
      <c r="AA65"/>
      <c r="AB65"/>
      <c r="AW65" s="1"/>
      <c r="BG65" s="1"/>
      <c r="BR65" s="63"/>
      <c r="BS65"/>
      <c r="BT65"/>
      <c r="CN65" s="1"/>
      <c r="CX65" s="1"/>
      <c r="DG65" s="138"/>
    </row>
    <row r="66" spans="1:111" hidden="1">
      <c r="A66" s="299" t="s">
        <v>222</v>
      </c>
      <c r="B66" s="297"/>
      <c r="C66" s="297"/>
      <c r="D66" s="297">
        <f>COUNTIF([0]!Oktober1,"Rul 4")</f>
        <v>1</v>
      </c>
      <c r="E66" s="298"/>
      <c r="F66" s="297"/>
      <c r="G66" s="297"/>
      <c r="H66" s="290"/>
      <c r="I66" s="294"/>
      <c r="J66" s="294"/>
      <c r="K66" s="294"/>
      <c r="L66" s="294"/>
      <c r="M66" s="293"/>
      <c r="N66" s="293"/>
      <c r="O66" s="293"/>
      <c r="P66" s="293"/>
      <c r="Q66" s="293"/>
      <c r="R66" s="293"/>
      <c r="S66" s="293"/>
      <c r="T66" s="293"/>
      <c r="AA66"/>
      <c r="AB66"/>
      <c r="AW66" s="1"/>
      <c r="BG66" s="1"/>
      <c r="BS66"/>
      <c r="BT66"/>
      <c r="CN66" s="1"/>
      <c r="CX66" s="1"/>
      <c r="DG66" s="138"/>
    </row>
    <row r="67" spans="1:111" hidden="1">
      <c r="A67" s="299" t="s">
        <v>223</v>
      </c>
      <c r="B67" s="297"/>
      <c r="C67" s="297"/>
      <c r="D67" s="297">
        <f>COUNTIF([0]!Oktober1,"Rul 5")</f>
        <v>0</v>
      </c>
      <c r="E67" s="298"/>
      <c r="F67" s="297"/>
      <c r="G67" s="297"/>
      <c r="H67" s="290"/>
      <c r="I67" s="294"/>
      <c r="J67" s="294"/>
      <c r="K67" s="294"/>
      <c r="L67" s="294"/>
      <c r="M67" s="293"/>
      <c r="N67" s="293"/>
      <c r="O67" s="293"/>
      <c r="P67" s="293"/>
      <c r="Q67" s="293"/>
      <c r="R67" s="293"/>
      <c r="S67" s="293"/>
      <c r="T67" s="293"/>
      <c r="AA67"/>
      <c r="AB67"/>
      <c r="AW67" s="1"/>
      <c r="BG67" s="1"/>
      <c r="BS67"/>
      <c r="BT67"/>
      <c r="CN67" s="1"/>
      <c r="CX67" s="1"/>
      <c r="DG67" s="138"/>
    </row>
    <row r="68" spans="1:111" hidden="1">
      <c r="A68" s="299" t="s">
        <v>224</v>
      </c>
      <c r="B68" s="297"/>
      <c r="C68" s="297"/>
      <c r="D68" s="297">
        <f>COUNTIF([0]!Oktober1,"Rul 6")</f>
        <v>0</v>
      </c>
      <c r="E68" s="298"/>
      <c r="F68" s="300"/>
      <c r="G68" s="300"/>
      <c r="H68" s="296"/>
      <c r="I68" s="294"/>
      <c r="J68" s="294"/>
      <c r="K68" s="294"/>
      <c r="L68" s="294"/>
      <c r="M68" s="293"/>
      <c r="N68" s="293"/>
      <c r="O68" s="293"/>
      <c r="P68" s="293"/>
      <c r="Q68" s="293"/>
      <c r="R68" s="293"/>
      <c r="S68" s="293"/>
      <c r="T68" s="293"/>
      <c r="AA68"/>
      <c r="AB68"/>
      <c r="AW68" s="1"/>
      <c r="BG68" s="1"/>
      <c r="BS68"/>
      <c r="BT68"/>
      <c r="CN68" s="1"/>
      <c r="CX68" s="1"/>
      <c r="DG68" s="138"/>
    </row>
    <row r="69" spans="1:111" hidden="1">
      <c r="A69" s="297" t="s">
        <v>83</v>
      </c>
      <c r="B69" s="297"/>
      <c r="C69" s="297"/>
      <c r="D69" s="297">
        <f>COUNTIF([0]!Oktober1,"Pæd.dag")</f>
        <v>0</v>
      </c>
      <c r="E69" s="298"/>
      <c r="F69" s="297"/>
      <c r="G69" s="297"/>
      <c r="H69" s="290"/>
      <c r="I69" s="294"/>
      <c r="J69" s="294"/>
      <c r="K69" s="294"/>
      <c r="L69" s="293"/>
      <c r="M69" s="293"/>
      <c r="N69" s="293"/>
      <c r="O69" s="293"/>
      <c r="P69" s="293"/>
      <c r="Q69" s="293"/>
      <c r="R69" s="293"/>
      <c r="S69" s="293"/>
      <c r="T69" s="293"/>
      <c r="AA69"/>
      <c r="AB69"/>
      <c r="AW69" s="1"/>
      <c r="BG69" s="1"/>
      <c r="BS69"/>
      <c r="BT69"/>
      <c r="CN69" s="1"/>
      <c r="CX69" s="1"/>
      <c r="DG69" s="138"/>
    </row>
    <row r="70" spans="1:111" hidden="1">
      <c r="A70" s="297" t="s">
        <v>228</v>
      </c>
      <c r="B70" s="297"/>
      <c r="C70" s="297"/>
      <c r="D70" s="297">
        <f>COUNTIF([0]!Oktober1,"Koloni")</f>
        <v>0</v>
      </c>
      <c r="E70" s="298"/>
      <c r="F70" s="297"/>
      <c r="G70" s="297"/>
      <c r="H70" s="290"/>
      <c r="I70" s="294"/>
      <c r="J70" s="294"/>
      <c r="K70" s="294"/>
      <c r="L70" s="293"/>
      <c r="M70" s="293"/>
      <c r="N70" s="293"/>
      <c r="O70" s="293"/>
      <c r="P70" s="293"/>
      <c r="Q70" s="293"/>
      <c r="R70" s="293"/>
      <c r="S70" s="293"/>
      <c r="T70" s="293"/>
      <c r="AA70"/>
      <c r="AB70"/>
      <c r="AW70" s="1"/>
      <c r="BG70" s="1"/>
      <c r="BS70"/>
      <c r="BT70"/>
      <c r="CN70" s="1"/>
      <c r="CX70" s="1"/>
      <c r="DG70" s="138"/>
    </row>
    <row r="71" spans="1:111" hidden="1">
      <c r="A71" s="297" t="s">
        <v>82</v>
      </c>
      <c r="B71" s="297"/>
      <c r="C71" s="297"/>
      <c r="D71" s="297">
        <f>COUNTIF([0]!Oktober1,"Ekskursion")</f>
        <v>0</v>
      </c>
      <c r="E71" s="298"/>
      <c r="F71" s="297"/>
      <c r="G71" s="297"/>
      <c r="H71" s="290"/>
      <c r="I71" s="294"/>
      <c r="J71" s="294"/>
      <c r="K71" s="294"/>
      <c r="L71" s="293"/>
      <c r="M71" s="293"/>
      <c r="N71" s="293"/>
      <c r="O71" s="293"/>
      <c r="P71" s="293"/>
      <c r="Q71" s="293"/>
      <c r="R71" s="293"/>
      <c r="S71" s="293"/>
      <c r="T71" s="293"/>
      <c r="AA71"/>
      <c r="AB71"/>
      <c r="AW71" s="1"/>
      <c r="BG71" s="1"/>
      <c r="BS71"/>
      <c r="BT71"/>
      <c r="CN71" s="1"/>
      <c r="CX71" s="1"/>
      <c r="DG71" s="138"/>
    </row>
    <row r="72" spans="1:111" hidden="1">
      <c r="A72" s="297" t="s">
        <v>109</v>
      </c>
      <c r="B72" s="297"/>
      <c r="C72" s="297"/>
      <c r="D72" s="297">
        <f>COUNTIF([0]!Oktober1,"Feriedag")</f>
        <v>5</v>
      </c>
      <c r="E72" s="297"/>
      <c r="F72" s="297"/>
      <c r="G72" s="297"/>
      <c r="H72" s="290"/>
      <c r="I72" s="294"/>
      <c r="J72" s="294"/>
      <c r="K72" s="294"/>
      <c r="L72" s="293"/>
      <c r="M72" s="293"/>
      <c r="N72" s="293"/>
      <c r="O72" s="293"/>
      <c r="P72" s="293"/>
      <c r="Q72" s="293"/>
      <c r="R72" s="293"/>
      <c r="S72" s="293"/>
      <c r="T72" s="293"/>
      <c r="AA72"/>
      <c r="AB72"/>
      <c r="AW72" s="1"/>
      <c r="BG72" s="1"/>
      <c r="BS72"/>
      <c r="BT72"/>
      <c r="CN72" s="1"/>
      <c r="CX72" s="1"/>
      <c r="DG72" s="138"/>
    </row>
    <row r="73" spans="1:111" hidden="1">
      <c r="A73" s="297" t="s">
        <v>78</v>
      </c>
      <c r="B73" s="297"/>
      <c r="C73" s="297"/>
      <c r="D73" s="297">
        <f>COUNTIF([0]!Oktober1,"Nul-dag")</f>
        <v>0</v>
      </c>
      <c r="E73" s="301"/>
      <c r="F73" s="297"/>
      <c r="G73" s="297"/>
      <c r="H73" s="290"/>
      <c r="I73" s="294"/>
      <c r="J73" s="294"/>
      <c r="K73" s="294"/>
      <c r="L73" s="293"/>
      <c r="M73" s="293"/>
      <c r="N73" s="293"/>
      <c r="O73" s="293"/>
      <c r="P73" s="293"/>
      <c r="Q73" s="293"/>
      <c r="R73" s="293"/>
      <c r="S73" s="293"/>
      <c r="T73" s="293"/>
      <c r="AA73"/>
      <c r="AB73"/>
      <c r="AW73" s="1"/>
      <c r="BG73" s="1"/>
      <c r="BS73"/>
      <c r="BT73"/>
      <c r="CN73" s="1"/>
      <c r="CX73" s="1"/>
      <c r="DG73" s="138"/>
    </row>
    <row r="74" spans="1:111" hidden="1">
      <c r="A74" s="297" t="s">
        <v>177</v>
      </c>
      <c r="B74" s="297"/>
      <c r="C74" s="297"/>
      <c r="D74" s="297">
        <f>COUNTIF([0]!Oktober1,"Orlov")</f>
        <v>0</v>
      </c>
      <c r="E74" s="297"/>
      <c r="F74" s="297"/>
      <c r="G74" s="297"/>
      <c r="H74" s="290"/>
      <c r="I74" s="290"/>
      <c r="J74" s="294"/>
      <c r="K74" s="294"/>
      <c r="L74" s="293"/>
      <c r="M74" s="293"/>
      <c r="N74" s="293"/>
      <c r="O74" s="293"/>
      <c r="P74" s="293"/>
      <c r="Q74" s="293"/>
      <c r="R74" s="293"/>
      <c r="S74" s="293"/>
      <c r="T74" s="293"/>
      <c r="AA74"/>
      <c r="AB74"/>
      <c r="AW74" s="1"/>
      <c r="BG74" s="1"/>
      <c r="BS74"/>
      <c r="BT74"/>
      <c r="CN74" s="1"/>
      <c r="CX74" s="1"/>
      <c r="DG74" s="138"/>
    </row>
    <row r="75" spans="1:111" hidden="1">
      <c r="A75" s="297" t="s">
        <v>98</v>
      </c>
      <c r="B75" s="297"/>
      <c r="C75" s="297"/>
      <c r="D75" s="297">
        <f>COUNTIF([0]!Oktober1,"Ikke relevant")</f>
        <v>0</v>
      </c>
      <c r="E75" s="297"/>
      <c r="F75" s="297"/>
      <c r="G75" s="297"/>
      <c r="H75" s="290"/>
      <c r="I75" s="290"/>
      <c r="J75" s="293"/>
      <c r="K75" s="293"/>
      <c r="L75" s="293"/>
      <c r="M75" s="293"/>
      <c r="N75" s="293"/>
      <c r="O75" s="293"/>
      <c r="P75" s="293"/>
      <c r="Q75" s="293"/>
      <c r="R75" s="293"/>
      <c r="S75" s="293"/>
      <c r="T75" s="293"/>
      <c r="AA75"/>
      <c r="AB75"/>
      <c r="AW75" s="1"/>
      <c r="BG75" s="1"/>
      <c r="BS75"/>
      <c r="BT75"/>
      <c r="CN75" s="1"/>
      <c r="CX75" s="1"/>
      <c r="DG75" s="138"/>
    </row>
    <row r="76" spans="1:111" hidden="1">
      <c r="A76" s="297" t="s">
        <v>77</v>
      </c>
      <c r="B76" s="297"/>
      <c r="C76" s="297"/>
      <c r="D76" s="297">
        <f>COUNTIF([0]!Oktober1,"Weekend")</f>
        <v>8</v>
      </c>
      <c r="E76" s="297"/>
      <c r="F76" s="297"/>
      <c r="G76" s="297"/>
      <c r="H76" s="290"/>
      <c r="I76" s="290"/>
      <c r="J76" s="293"/>
      <c r="K76" s="293"/>
      <c r="L76" s="293"/>
      <c r="M76" s="293"/>
      <c r="N76" s="293"/>
      <c r="O76" s="293"/>
      <c r="P76" s="293"/>
      <c r="Q76" s="293"/>
      <c r="R76" s="293"/>
      <c r="S76" s="293"/>
      <c r="T76" s="293"/>
      <c r="AA76"/>
      <c r="AB76"/>
      <c r="AW76" s="1"/>
      <c r="BG76" s="1">
        <f>SUM(Z82:BF82)</f>
        <v>0</v>
      </c>
      <c r="BS76"/>
      <c r="BT76"/>
      <c r="CN76" s="1"/>
      <c r="CX76" s="1"/>
      <c r="DG76" s="138"/>
    </row>
    <row r="77" spans="1:111" hidden="1">
      <c r="A77" s="295" t="s">
        <v>76</v>
      </c>
      <c r="B77" s="297"/>
      <c r="C77" s="297"/>
      <c r="D77" s="297">
        <f>COUNTIF([0]!Oktober1,"SH-dag")</f>
        <v>0</v>
      </c>
      <c r="E77" s="297"/>
      <c r="F77" s="297"/>
      <c r="G77" s="297"/>
      <c r="H77" s="290"/>
      <c r="I77" s="290"/>
      <c r="J77" s="293"/>
      <c r="K77" s="293"/>
      <c r="L77" s="293"/>
      <c r="M77" s="293"/>
      <c r="N77" s="293"/>
      <c r="O77" s="293"/>
      <c r="P77" s="293"/>
      <c r="Q77" s="293"/>
      <c r="R77" s="293"/>
      <c r="S77" s="293"/>
      <c r="T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M78" s="293"/>
      <c r="N78" s="293"/>
      <c r="O78" s="293"/>
      <c r="P78" s="293"/>
      <c r="Q78" s="293"/>
      <c r="R78" s="293"/>
      <c r="S78" s="293"/>
      <c r="T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18</v>
      </c>
      <c r="E79" s="297"/>
      <c r="F79" s="297"/>
      <c r="G79" s="297"/>
      <c r="H79" s="290"/>
      <c r="I79" s="290"/>
      <c r="J79" s="293"/>
      <c r="K79" s="293"/>
      <c r="L79" s="293"/>
      <c r="M79" s="293"/>
      <c r="N79" s="293"/>
      <c r="O79" s="293"/>
      <c r="P79" s="293"/>
      <c r="Q79" s="293"/>
      <c r="R79" s="293"/>
      <c r="S79" s="293"/>
      <c r="T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M80" s="293"/>
      <c r="N80" s="293"/>
      <c r="O80" s="293"/>
      <c r="P80" s="293"/>
      <c r="Q80" s="293"/>
      <c r="R80" s="293"/>
      <c r="S80" s="293"/>
      <c r="T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COUNTIF($C$14:$C$15,"Normal uge 1")+COUNTIF($C$14:$C$15,"Normal uge 2")+COUNTIF($C$14:$C$15,"Normal uge 3")+COUNTIF($C$14:$C$15,"Normal uge 4")+COUNTIF($C$14:$C$15,"Anderledes dag")+COUNTIF($C$14:$C$15,"Feriepasningsdag")+COUNTIF($C$14:$C$15,"Koloni")+COUNTIF($C$14:$C$15,"Ekskursion")+COUNTIF($C$14:$C$15,"Pæd.dag")</f>
        <v>0</v>
      </c>
      <c r="B83" s="297"/>
      <c r="C83" s="297"/>
      <c r="D83" s="297"/>
      <c r="E83" s="297"/>
      <c r="F83" s="297"/>
      <c r="G83" s="297"/>
      <c r="H83" s="293"/>
      <c r="I83" s="293"/>
      <c r="J83" s="293"/>
      <c r="K83" s="293"/>
      <c r="L83" s="33"/>
      <c r="AA83"/>
      <c r="AB83"/>
      <c r="BS83"/>
      <c r="BT83"/>
      <c r="DG83" s="138"/>
    </row>
    <row r="84" spans="1:114" hidden="1">
      <c r="A84" s="297">
        <f>COUNTIF($C$21:$C$22,"Normal uge 1")+COUNTIF($C$21:$C$22,"Normal uge 2")+COUNTIF($C$21:$C$22,"Normal uge 3")+COUNTIF($C$21:$C$22,"Normal uge 4")+COUNTIF($C$21:$C$22,"Anderledes dag")+COUNTIF($C$21:$C$22,"Feriepasningsdag")+COUNTIF($C$21:$C$22,"Pæd.dag")+COUNTIF($C$21:$C$22,"Ekskursion")+COUNTIF($C$21:$C$22,"Koloni")</f>
        <v>0</v>
      </c>
      <c r="B84" s="297"/>
      <c r="C84" s="297"/>
      <c r="D84" s="297"/>
      <c r="E84" s="297"/>
      <c r="F84" s="297"/>
      <c r="G84" s="297"/>
      <c r="H84" s="293"/>
      <c r="I84" s="33"/>
      <c r="J84" s="293"/>
      <c r="K84" s="293"/>
      <c r="L84" s="33"/>
      <c r="AA84"/>
      <c r="AB84"/>
      <c r="BS84"/>
      <c r="BT84"/>
      <c r="DG84" s="138"/>
    </row>
    <row r="85" spans="1:114" hidden="1">
      <c r="A85" s="297">
        <f>COUNTIF($C$28:$C$29,"Normal uge 1")+COUNTIF($C$28:$C$29,"Normal uge 2")+COUNTIF($C$28:$C$29,"Normal uge 3")+COUNTIF($C$28:$C$29,"Normal uge 4")+COUNTIF($C$28:$C$29,"Anderledes dag")+COUNTIF($C$28:$C$29,"Feriepasningsdag")+COUNTIF($C$28:$C$29,"Koloni")+COUNTIF($C$28:$C$29,"Ekskursion")+COUNTIF($C$28:$C$29,"Pæd.dag")</f>
        <v>0</v>
      </c>
      <c r="B85" s="297"/>
      <c r="C85" s="297"/>
      <c r="D85" s="297"/>
      <c r="E85" s="290"/>
      <c r="F85" s="290"/>
      <c r="G85" s="290"/>
      <c r="H85" s="293"/>
      <c r="I85" s="33"/>
      <c r="J85" s="33"/>
      <c r="K85" s="33"/>
      <c r="L85" s="33"/>
      <c r="AA85"/>
      <c r="AB85"/>
      <c r="BS85"/>
      <c r="BT85"/>
      <c r="DG85" s="138"/>
    </row>
    <row r="86" spans="1:114" hidden="1">
      <c r="A86" s="297">
        <f>COUNTIF($C$35:$C$36,"Normal uge 1")+COUNTIF($C$35:$C$36,"Normal uge 2")+COUNTIF($C$35:$C$36,"Normal uge 3")+COUNTIF($C$35:$C$36,"Normal uge 4")+COUNTIF($C$35:$C$36,"Anderledes dag")+COUNTIF($C$35:$C$36,"Feriepasningsdag")+COUNTIF($C$35:$C$36,"Koloni")+COUNTIF($C$35:$C$36,"Ekskursion")+COUNTIF($C$35:$C$36,"Pæd.dag")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row>
    <row r="116" spans="1:12">
      <c r="A116" s="261"/>
      <c r="B116" s="261"/>
      <c r="C116" s="261"/>
      <c r="D116" s="261"/>
      <c r="E116" s="261"/>
      <c r="F116" s="261"/>
      <c r="G116" s="261"/>
      <c r="H116" s="261"/>
      <c r="I116" s="261"/>
      <c r="J116" s="261"/>
      <c r="K116" s="261"/>
    </row>
    <row r="117" spans="1:12">
      <c r="A117" s="261"/>
      <c r="B117" s="261"/>
      <c r="C117" s="261"/>
      <c r="D117" s="261"/>
      <c r="I117" s="261"/>
      <c r="J117" s="261"/>
      <c r="K117" s="261"/>
    </row>
    <row r="118" spans="1:12">
      <c r="A118" s="261"/>
      <c r="B118" s="261"/>
      <c r="C118" s="261"/>
      <c r="D118" s="261"/>
      <c r="J118" s="261"/>
      <c r="K118" s="261"/>
    </row>
    <row r="119" spans="1:12">
      <c r="A119" s="261"/>
      <c r="B119" s="261"/>
      <c r="C119" s="261"/>
      <c r="D119" s="261"/>
    </row>
    <row r="120" spans="1:12">
      <c r="A120" s="261"/>
      <c r="B120" s="261"/>
      <c r="C120" s="261"/>
      <c r="D120" s="261"/>
    </row>
    <row r="121" spans="1:12">
      <c r="A121" s="261"/>
      <c r="B121" s="261"/>
      <c r="C121" s="261"/>
      <c r="D121" s="261"/>
    </row>
    <row r="122" spans="1:12">
      <c r="A122" s="261"/>
      <c r="B122" s="261"/>
      <c r="C122" s="261"/>
      <c r="D122"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conditionalFormatting sqref="A10:H10 D11:H32 A11:C40 D33:E33 H33 D34:H40">
    <cfRule type="expression" dxfId="1329" priority="1" stopIfTrue="1">
      <formula>OR($C10="Normal uge 6")</formula>
    </cfRule>
    <cfRule type="expression" dxfId="1328" priority="2">
      <formula>OR($C10="Normal uge 5")</formula>
    </cfRule>
    <cfRule type="expression" dxfId="1327" priority="40" stopIfTrue="1">
      <formula>OR($C10="Rul 2")</formula>
    </cfRule>
    <cfRule type="expression" dxfId="1326" priority="39">
      <formula>OR($C10="weekend")</formula>
    </cfRule>
    <cfRule type="expression" dxfId="1325" priority="38">
      <formula>OR($C10="feriedag")</formula>
    </cfRule>
    <cfRule type="expression" dxfId="1324" priority="37">
      <formula>OR($C10="Ferieåbning")</formula>
    </cfRule>
    <cfRule type="expression" dxfId="1323" priority="36">
      <formula>OR($C10="Anderledes dag")</formula>
    </cfRule>
    <cfRule type="expression" dxfId="1322" priority="35">
      <formula>OR($C10="Koloni")</formula>
    </cfRule>
    <cfRule type="expression" dxfId="1321" priority="34">
      <formula>OR($C10="ekskursion")</formula>
    </cfRule>
    <cfRule type="expression" dxfId="1320" priority="33">
      <formula>OR($C10="SH-dag")</formula>
    </cfRule>
    <cfRule type="expression" dxfId="1319" priority="32">
      <formula>OR($C10="nul-dag")</formula>
    </cfRule>
    <cfRule type="expression" dxfId="1318" priority="15" stopIfTrue="1">
      <formula>OR($C10="Rul 6")</formula>
    </cfRule>
    <cfRule type="expression" dxfId="1317" priority="16" stopIfTrue="1">
      <formula>OR($C10="Rul 5")</formula>
    </cfRule>
    <cfRule type="expression" dxfId="1316" priority="17" stopIfTrue="1">
      <formula>OR($C10="Rul 4")</formula>
    </cfRule>
    <cfRule type="expression" dxfId="1315" priority="18" stopIfTrue="1">
      <formula>OR($C10="Rul 3")</formula>
    </cfRule>
    <cfRule type="expression" dxfId="1314" priority="19" stopIfTrue="1">
      <formula>OR($C10="Rul 1")</formula>
    </cfRule>
    <cfRule type="expression" dxfId="1313" priority="20">
      <formula>OR($C10="Normal uge 1")</formula>
    </cfRule>
    <cfRule type="expression" dxfId="1312" priority="31">
      <formula>OR($C10="pæd.dag")</formula>
    </cfRule>
    <cfRule type="expression" dxfId="1311" priority="30">
      <formula>OR($C10="Ikke relevant")</formula>
    </cfRule>
    <cfRule type="expression" dxfId="1310" priority="29">
      <formula>OR($C10="Normal uge 4")</formula>
    </cfRule>
    <cfRule type="expression" dxfId="1309" priority="28">
      <formula>OR($C10="Normal uge 3")</formula>
    </cfRule>
    <cfRule type="expression" dxfId="1308" priority="27">
      <formula>OR($C10="Normal uge 2")</formula>
    </cfRule>
    <cfRule type="expression" dxfId="1307" priority="26">
      <formula>OR($C10="Orlov")</formula>
    </cfRule>
  </conditionalFormatting>
  <conditionalFormatting sqref="E21">
    <cfRule type="expression" dxfId="1306" priority="49">
      <formula>OR($D20="weekend")</formula>
    </cfRule>
    <cfRule type="expression" dxfId="1305" priority="42">
      <formula>OR($D20="nul-dag")</formula>
    </cfRule>
    <cfRule type="expression" dxfId="1304" priority="41">
      <formula>OR($D20="pæd.dag")</formula>
    </cfRule>
    <cfRule type="expression" dxfId="1303" priority="51">
      <formula>OR($D20="Ikke relevant")</formula>
    </cfRule>
    <cfRule type="expression" dxfId="1302" priority="50" stopIfTrue="1">
      <formula>OR($D20="skoledag")</formula>
    </cfRule>
    <cfRule type="expression" dxfId="1301" priority="44">
      <formula>OR($D20="ekskursion")</formula>
    </cfRule>
    <cfRule type="expression" dxfId="1300" priority="45">
      <formula>OR($D20="lejrskole")</formula>
    </cfRule>
    <cfRule type="expression" dxfId="1299" priority="46">
      <formula>OR($D20="emnedag")</formula>
    </cfRule>
    <cfRule type="expression" dxfId="1298" priority="43">
      <formula>OR($D20="SH-dag")</formula>
    </cfRule>
    <cfRule type="expression" dxfId="1297" priority="48">
      <formula>OR($D20="feriedag")</formula>
    </cfRule>
    <cfRule type="expression" dxfId="1296" priority="47">
      <formula>OR($D20="fagdag")</formula>
    </cfRule>
  </conditionalFormatting>
  <conditionalFormatting sqref="I10:J40">
    <cfRule type="expression" dxfId="1295" priority="12">
      <formula>OR($C10="Ekskursion",)</formula>
    </cfRule>
    <cfRule type="expression" dxfId="1294" priority="13">
      <formula>OR($C10="Anderledes dag",)</formula>
    </cfRule>
    <cfRule type="expression" dxfId="1293" priority="14" stopIfTrue="1">
      <formula>OR($C10="Ferieåbning",)</formula>
    </cfRule>
    <cfRule type="expression" dxfId="1292" priority="24">
      <formula>OR($C10="Koloni",)</formula>
    </cfRule>
  </conditionalFormatting>
  <conditionalFormatting sqref="J10:J40">
    <cfRule type="expression" dxfId="1291" priority="25">
      <formula>OR($C10="Pæd.dag",)</formula>
    </cfRule>
  </conditionalFormatting>
  <conditionalFormatting sqref="M10:M40">
    <cfRule type="expression" dxfId="1290" priority="52">
      <formula>OR($H10&gt;"0",)</formula>
    </cfRule>
  </conditionalFormatting>
  <conditionalFormatting sqref="O10:O40">
    <cfRule type="expression" dxfId="1288" priority="7">
      <formula>OR($N10&gt;0,)</formula>
    </cfRule>
  </conditionalFormatting>
  <conditionalFormatting sqref="S10:S40">
    <cfRule type="expression" dxfId="1287" priority="23">
      <formula>OR($P10="X",)</formula>
    </cfRule>
  </conditionalFormatting>
  <conditionalFormatting sqref="T10:T40">
    <cfRule type="expression" dxfId="1286" priority="22">
      <formula>OR($Q10="X",)</formula>
    </cfRule>
  </conditionalFormatting>
  <conditionalFormatting sqref="T48:T51">
    <cfRule type="expression" dxfId="1285" priority="4">
      <formula>OR($L48&gt;0,)</formula>
    </cfRule>
  </conditionalFormatting>
  <conditionalFormatting sqref="U10:U40">
    <cfRule type="expression" dxfId="1284" priority="21">
      <formula>OR($R10="X",)</formula>
    </cfRule>
  </conditionalFormatting>
  <conditionalFormatting sqref="U48:U49 U51">
    <cfRule type="expression" dxfId="1283" priority="9">
      <formula>OR($M48&gt;0,)</formula>
    </cfRule>
  </conditionalFormatting>
  <conditionalFormatting sqref="U50:W50">
    <cfRule type="expression" dxfId="1282" priority="5">
      <formula>OR($M50&gt;0,)</formula>
    </cfRule>
  </conditionalFormatting>
  <conditionalFormatting sqref="BN49 BN51:BN52 BR53">
    <cfRule type="expression" dxfId="1281" priority="53">
      <formula>OR(#REF!&gt;0,)</formula>
    </cfRule>
  </conditionalFormatting>
  <conditionalFormatting sqref="BP50">
    <cfRule type="expression" dxfId="1280" priority="6">
      <formula>OR(#REF!&gt;0,)</formula>
    </cfRule>
  </conditionalFormatting>
  <dataValidations count="3">
    <dataValidation type="list" allowBlank="1" showInputMessage="1" sqref="C10:C40" xr:uid="{7381B72F-8532-5B4F-9D46-2844B3BFDEDF}">
      <formula1>$A$55:$A$77</formula1>
    </dataValidation>
    <dataValidation type="list" allowBlank="1" showInputMessage="1" showErrorMessage="1" sqref="R10:R38 P10:Q40 L48:M49 L51:M51" xr:uid="{F8F745ED-1AC6-EB45-AE51-FD5CCF143FC5}">
      <formula1>$Y$1:$Y$2</formula1>
    </dataValidation>
    <dataValidation type="list" allowBlank="1" showInputMessage="1" showErrorMessage="1" sqref="L50:M50" xr:uid="{E39E7740-9CC2-BB43-A9A0-9131B2F84EC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5CC002F-3160-D343-8BB9-CE954792D65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371B-75A0-8542-BA8E-60A3B99D4850}">
  <sheetPr>
    <tabColor theme="4" tint="-0.249977111117893"/>
    <pageSetUpPr fitToPage="1"/>
  </sheetPr>
  <dimension ref="A1:DL121"/>
  <sheetViews>
    <sheetView topLeftCell="A8"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894">
        <v>11</v>
      </c>
      <c r="B2" s="894"/>
      <c r="C2" s="894"/>
      <c r="D2" s="894"/>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4"/>
      <c r="B3" s="894"/>
      <c r="C3" s="894"/>
      <c r="D3" s="894"/>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899" t="s">
        <v>143</v>
      </c>
      <c r="B4" s="900"/>
      <c r="C4" s="900"/>
      <c r="D4" s="900"/>
      <c r="E4" s="900"/>
      <c r="F4" s="900"/>
      <c r="G4" s="900"/>
      <c r="H4" s="900"/>
      <c r="I4" s="900"/>
      <c r="J4" s="900"/>
      <c r="K4" s="900"/>
      <c r="L4" s="900"/>
      <c r="M4" s="900"/>
      <c r="N4" s="900"/>
      <c r="O4" s="900"/>
      <c r="P4" s="900"/>
      <c r="Q4" s="900"/>
      <c r="R4" s="900"/>
      <c r="S4" s="900"/>
      <c r="T4" s="900"/>
      <c r="U4" s="901"/>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1" t="s">
        <v>144</v>
      </c>
      <c r="F5" s="911"/>
      <c r="G5" s="911"/>
      <c r="H5" s="383" t="s">
        <v>254</v>
      </c>
      <c r="I5" s="910" t="str">
        <f>August!I10</f>
        <v xml:space="preserve">Hvis den pågældende dag er en anderledes dag, ferieåbning, kolonidag eller ekskursionsdag bliver cellerne herunder gule. Er dagen en pædagogisk dag er det dog kun kolonne "J" der bliver gult. Tast i de gule felter. </v>
      </c>
      <c r="J5" s="910"/>
      <c r="K5" s="898" t="s">
        <v>296</v>
      </c>
      <c r="L5" s="898"/>
      <c r="M5" s="384" t="s">
        <v>185</v>
      </c>
      <c r="N5" s="908" t="s">
        <v>407</v>
      </c>
      <c r="O5" s="908"/>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November måneds kalender for: Simon Hansen. Måneden vedr. normperioden: 01.08.2024 - 31.07.2025.</v>
      </c>
      <c r="B6" s="870"/>
      <c r="C6" s="870"/>
      <c r="D6" s="870"/>
      <c r="E6" s="870"/>
      <c r="F6" s="870"/>
      <c r="G6" s="870"/>
      <c r="H6" s="870"/>
      <c r="I6" s="870"/>
      <c r="J6" s="870"/>
      <c r="K6" s="870"/>
      <c r="L6" s="870"/>
      <c r="M6" s="952"/>
      <c r="N6" s="904" t="s">
        <v>273</v>
      </c>
      <c r="O6" s="905"/>
      <c r="P6" s="904" t="s">
        <v>142</v>
      </c>
      <c r="Q6" s="909"/>
      <c r="R6" s="909"/>
      <c r="S6" s="909"/>
      <c r="T6" s="909"/>
      <c r="U6" s="905"/>
      <c r="V6" s="136"/>
      <c r="W6" s="56"/>
      <c r="Y6" s="56"/>
      <c r="Z6" s="56"/>
      <c r="AA6"/>
      <c r="AB6"/>
      <c r="AK6" s="56"/>
      <c r="AL6" s="56"/>
      <c r="BQ6" s="56"/>
      <c r="BR6" s="56"/>
      <c r="BS6"/>
      <c r="BT6"/>
      <c r="CB6" s="56"/>
      <c r="CC6" s="56"/>
    </row>
    <row r="7" spans="1:116" ht="47" customHeight="1">
      <c r="A7" s="201">
        <f>August!A12</f>
        <v>2024</v>
      </c>
      <c r="B7" s="132"/>
      <c r="C7" s="133"/>
      <c r="D7" s="134"/>
      <c r="E7" s="914" t="s">
        <v>252</v>
      </c>
      <c r="F7" s="915"/>
      <c r="G7" s="916"/>
      <c r="H7" s="198" t="s">
        <v>147</v>
      </c>
      <c r="I7" s="912" t="str">
        <f>August!I12</f>
        <v>Anderledes dage, ferieåbning, koloni, ekskursionsdag og pæd.dage.</v>
      </c>
      <c r="J7" s="913"/>
      <c r="K7" s="896" t="s">
        <v>231</v>
      </c>
      <c r="L7" s="896" t="s">
        <v>232</v>
      </c>
      <c r="M7" s="944" t="s">
        <v>204</v>
      </c>
      <c r="N7" s="906" t="s">
        <v>276</v>
      </c>
      <c r="O7" s="907"/>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938" t="s">
        <v>414</v>
      </c>
      <c r="BE7" s="938"/>
      <c r="BF7" s="938"/>
      <c r="BG7" s="938"/>
      <c r="BH7" s="938"/>
      <c r="BI7" s="939" t="s">
        <v>415</v>
      </c>
      <c r="BJ7" s="939"/>
      <c r="BK7" s="939"/>
      <c r="BL7" s="939"/>
      <c r="BM7" s="939"/>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938" t="s">
        <v>414</v>
      </c>
      <c r="CV7" s="938"/>
      <c r="CW7" s="938"/>
      <c r="CX7" s="938"/>
      <c r="CY7" s="938"/>
      <c r="CZ7" s="939" t="s">
        <v>415</v>
      </c>
      <c r="DA7" s="939"/>
      <c r="DB7" s="939"/>
      <c r="DC7" s="939"/>
      <c r="DD7" s="939"/>
    </row>
    <row r="8" spans="1:116" ht="160" customHeight="1">
      <c r="A8" s="873" t="s">
        <v>121</v>
      </c>
      <c r="B8" s="874"/>
      <c r="C8" s="874"/>
      <c r="D8" s="875"/>
      <c r="E8" s="917"/>
      <c r="F8" s="918"/>
      <c r="G8" s="919"/>
      <c r="H8" s="923" t="s">
        <v>253</v>
      </c>
      <c r="I8" s="200" t="s">
        <v>261</v>
      </c>
      <c r="J8" s="200" t="s">
        <v>260</v>
      </c>
      <c r="K8" s="897"/>
      <c r="L8" s="897"/>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0"/>
      <c r="F9" s="921"/>
      <c r="G9" s="922"/>
      <c r="H9" s="897"/>
      <c r="I9" s="871" t="s">
        <v>148</v>
      </c>
      <c r="J9" s="872"/>
      <c r="K9" s="872"/>
      <c r="L9" s="872"/>
      <c r="M9" s="903"/>
      <c r="N9" s="902" t="s">
        <v>274</v>
      </c>
      <c r="O9" s="903"/>
      <c r="P9" s="902" t="s">
        <v>163</v>
      </c>
      <c r="Q9" s="872"/>
      <c r="R9" s="943"/>
      <c r="S9" s="871" t="s">
        <v>164</v>
      </c>
      <c r="T9" s="872"/>
      <c r="U9" s="903"/>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fr</v>
      </c>
      <c r="C10" s="73" t="s">
        <v>219</v>
      </c>
      <c r="D10" s="74" t="str">
        <f t="shared" ref="D10:D39" si="1">IF(B10="ma",(DATE(A$7,A$2,A10)-DATE(A$7,1,1)+7)/7,"")</f>
        <v/>
      </c>
      <c r="E10" s="862"/>
      <c r="F10" s="863"/>
      <c r="G10" s="864"/>
      <c r="H10" s="176"/>
      <c r="I10" s="222"/>
      <c r="J10" s="222"/>
      <c r="K10" s="192">
        <f>BN10</f>
        <v>6</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6</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6</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10">IF(AND(E10&gt;0,H10&gt;0),""&amp;E10&amp;" og "&amp;H10&amp;"","")</f>
        <v/>
      </c>
      <c r="DG10">
        <f t="shared" ref="DG10:DG39" si="11">IF(H10="",E10,"")</f>
        <v>0</v>
      </c>
      <c r="DH10">
        <f t="shared" ref="DH10:DH39" si="12">IF(E10="",H10,"")</f>
        <v>0</v>
      </c>
      <c r="DI10" t="str">
        <f t="shared" ref="DI10:DK40" si="13">IF(DF10=0,"",DF10)</f>
        <v/>
      </c>
      <c r="DJ10" t="str">
        <f>IF(DG10=0,"",DG10)</f>
        <v/>
      </c>
      <c r="DK10" t="str">
        <f>IF(DH10=0,"",DH10)</f>
        <v/>
      </c>
      <c r="DL10" t="str">
        <f>DI10&amp;""&amp;DJ10&amp;""&amp;DK10</f>
        <v/>
      </c>
    </row>
    <row r="11" spans="1:116">
      <c r="A11" s="135">
        <f t="shared" ref="A11:A39" si="14">IF(ISNUMBER(A10),A10+1,1)</f>
        <v>2</v>
      </c>
      <c r="B11" s="72" t="str">
        <f t="shared" si="0"/>
        <v>lø</v>
      </c>
      <c r="C11" s="73" t="s">
        <v>77</v>
      </c>
      <c r="D11" s="74" t="str">
        <f t="shared" si="1"/>
        <v/>
      </c>
      <c r="E11" s="862"/>
      <c r="F11" s="863"/>
      <c r="G11" s="864"/>
      <c r="H11" s="176"/>
      <c r="I11" s="222"/>
      <c r="J11" s="222"/>
      <c r="K11" s="192">
        <f t="shared" ref="K11:K39" si="15">BN11</f>
        <v>0</v>
      </c>
      <c r="L11" s="192">
        <f t="shared" ref="L11:L39" si="16">DE11</f>
        <v>0</v>
      </c>
      <c r="M11" s="239"/>
      <c r="N11" s="359"/>
      <c r="O11" s="411"/>
      <c r="P11" s="196"/>
      <c r="Q11" s="197"/>
      <c r="R11" s="197"/>
      <c r="S11" s="193"/>
      <c r="T11" s="256"/>
      <c r="U11" s="194"/>
      <c r="V11">
        <f t="shared" ref="V11:V39" si="17">IF(P11="x",S11-K11,0)</f>
        <v>0</v>
      </c>
      <c r="W11">
        <f t="shared" si="2"/>
        <v>0</v>
      </c>
      <c r="X11" s="360">
        <f t="shared" ref="X11:X39" si="18">IF(C11="Anderledes dag",I11,0)</f>
        <v>0</v>
      </c>
      <c r="Y11" s="360">
        <f t="shared" ref="Y11:Y39" si="19">IF(C11="Ferieåbning",I11,0)</f>
        <v>0</v>
      </c>
      <c r="Z11" s="360">
        <f t="shared" si="3"/>
        <v>0</v>
      </c>
      <c r="AA11" s="360">
        <f t="shared" ref="AA11:AA39" si="20">IF(C11="Ekskursion",I11,0)</f>
        <v>0</v>
      </c>
      <c r="AB11" s="360">
        <f t="shared" ref="AB11:AB39"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9" si="24">DI11&amp;""&amp;DJ11&amp;""&amp;DK11</f>
        <v/>
      </c>
    </row>
    <row r="12" spans="1:116">
      <c r="A12" s="135">
        <f t="shared" si="14"/>
        <v>3</v>
      </c>
      <c r="B12" s="72" t="str">
        <f t="shared" si="0"/>
        <v>sø</v>
      </c>
      <c r="C12" s="73" t="s">
        <v>77</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ma</v>
      </c>
      <c r="C13" s="73" t="s">
        <v>218</v>
      </c>
      <c r="D13" s="74">
        <f t="shared" si="1"/>
        <v>45</v>
      </c>
      <c r="E13" s="862"/>
      <c r="F13" s="863"/>
      <c r="G13" s="864"/>
      <c r="H13" s="176"/>
      <c r="I13" s="222"/>
      <c r="J13" s="222"/>
      <c r="K13" s="192">
        <f t="shared" si="15"/>
        <v>6.083333333333333</v>
      </c>
      <c r="L13" s="192">
        <f t="shared" si="16"/>
        <v>0.41666666666666669</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f>IF(AND(C13="Normal uge 1",B13="ma"),'Normal uger'!$E$38,"")</f>
        <v>6.083333333333333</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6.083333333333333</v>
      </c>
      <c r="BO13" s="125">
        <f t="shared" si="4"/>
        <v>146</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f>IF(AND(C13="Normal uge 1",B13="ma"),'Normal uger'!$E$41,"")</f>
        <v>0.41666666666666669</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0.41666666666666669</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ti</v>
      </c>
      <c r="C14" s="73" t="s">
        <v>218</v>
      </c>
      <c r="D14" s="74" t="str">
        <f t="shared" si="1"/>
        <v/>
      </c>
      <c r="E14" s="862"/>
      <c r="F14" s="863"/>
      <c r="G14" s="864"/>
      <c r="H14" s="176"/>
      <c r="I14" s="222"/>
      <c r="J14" s="222"/>
      <c r="K14" s="192">
        <f t="shared" si="15"/>
        <v>7.0833333333333339</v>
      </c>
      <c r="L14" s="192">
        <f t="shared" si="16"/>
        <v>0.41666666666666669</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f>IF(AND(C14="Normal uge 1",B14="ti"),'Normal uger'!$G$38,"")</f>
        <v>7.0833333333333339</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7.0833333333333339</v>
      </c>
      <c r="BO14" s="125">
        <f t="shared" si="4"/>
        <v>170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f>IF(AND(C14="Normal uge 1",B14="ti"),'Normal uger'!$G$41,"")</f>
        <v>0.41666666666666669</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0.41666666666666669</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on</v>
      </c>
      <c r="C15" s="73" t="s">
        <v>218</v>
      </c>
      <c r="D15" s="74" t="str">
        <f t="shared" si="1"/>
        <v/>
      </c>
      <c r="E15" s="862"/>
      <c r="F15" s="863"/>
      <c r="G15" s="864"/>
      <c r="H15" s="176"/>
      <c r="I15" s="222"/>
      <c r="J15" s="222"/>
      <c r="K15" s="192">
        <f t="shared" si="15"/>
        <v>7.0833333333333339</v>
      </c>
      <c r="L15" s="192">
        <f t="shared" si="16"/>
        <v>0.91666666666666674</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f>IF(AND(C15="Normal uge 1",B15="on"),'Normal uger'!$I$38,"")</f>
        <v>7.0833333333333339</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7.0833333333333339</v>
      </c>
      <c r="BO15" s="125">
        <f t="shared" si="4"/>
        <v>170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f>IF(AND(C15="Normal uge 1",B15="on"),'Normal uger'!$I$41,"")</f>
        <v>0.91666666666666674</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0.91666666666666674</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to</v>
      </c>
      <c r="C16" s="73" t="s">
        <v>218</v>
      </c>
      <c r="D16" s="74" t="str">
        <f t="shared" si="1"/>
        <v/>
      </c>
      <c r="E16" s="862"/>
      <c r="F16" s="863"/>
      <c r="G16" s="864"/>
      <c r="H16" s="176"/>
      <c r="I16" s="222"/>
      <c r="J16" s="222"/>
      <c r="K16" s="192">
        <f t="shared" si="15"/>
        <v>6</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f>IF(AND(C16="Normal uge 1",B16="to"),'Normal uger'!$K$38,"")</f>
        <v>6</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6</v>
      </c>
      <c r="BO16" s="125">
        <f t="shared" si="4"/>
        <v>144</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f>IF(AND(C16="Normal uge 1",B16="to"),'Normal uger'!$K$41,"")</f>
        <v>0</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fr</v>
      </c>
      <c r="C17" s="73" t="s">
        <v>220</v>
      </c>
      <c r="D17" s="74" t="str">
        <f t="shared" si="1"/>
        <v/>
      </c>
      <c r="E17" s="862"/>
      <c r="F17" s="863"/>
      <c r="G17" s="864"/>
      <c r="H17" s="176"/>
      <c r="I17" s="222"/>
      <c r="J17" s="222"/>
      <c r="K17" s="192">
        <f t="shared" si="15"/>
        <v>5.083333333333333</v>
      </c>
      <c r="L17" s="192">
        <f t="shared" si="16"/>
        <v>0.41666666666666669</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5.083333333333333</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5.083333333333333</v>
      </c>
      <c r="BO17" s="125">
        <f t="shared" si="4"/>
        <v>0</v>
      </c>
      <c r="BP17" s="360">
        <f t="shared" si="5"/>
        <v>0</v>
      </c>
      <c r="BQ17" s="360">
        <f t="shared" si="6"/>
        <v>0</v>
      </c>
      <c r="BR17" s="360">
        <f t="shared" si="7"/>
        <v>0</v>
      </c>
      <c r="BS17" s="360">
        <f t="shared" si="8"/>
        <v>0</v>
      </c>
      <c r="BT17" s="360">
        <f t="shared" si="9"/>
        <v>0</v>
      </c>
      <c r="BU17" s="360">
        <f>IF(C17="Rul 1",Rul!$E$40,0)</f>
        <v>0</v>
      </c>
      <c r="BV17" s="360">
        <f>IF(C17="Rul 2",Rul!$G$40,0)</f>
        <v>0.41666666666666669</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0.41666666666666669</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lø</v>
      </c>
      <c r="C18" s="73" t="s">
        <v>77</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sø</v>
      </c>
      <c r="C19" s="73" t="s">
        <v>77</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ma</v>
      </c>
      <c r="C20" s="73" t="s">
        <v>218</v>
      </c>
      <c r="D20" s="74">
        <f t="shared" si="1"/>
        <v>46</v>
      </c>
      <c r="E20" s="862"/>
      <c r="F20" s="863"/>
      <c r="G20" s="864"/>
      <c r="H20" s="176"/>
      <c r="I20" s="222"/>
      <c r="J20" s="222"/>
      <c r="K20" s="192">
        <f t="shared" si="15"/>
        <v>6.083333333333333</v>
      </c>
      <c r="L20" s="192">
        <f t="shared" si="16"/>
        <v>0.41666666666666669</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f>IF(AND(C20="Normal uge 1",B20="ma"),'Normal uger'!$E$38,"")</f>
        <v>6.083333333333333</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6.083333333333333</v>
      </c>
      <c r="BO20" s="125">
        <f t="shared" si="4"/>
        <v>146</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f>IF(AND(C20="Normal uge 1",B20="ma"),'Normal uger'!$E$41,"")</f>
        <v>0.41666666666666669</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0.41666666666666669</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ti</v>
      </c>
      <c r="C21" s="73" t="s">
        <v>218</v>
      </c>
      <c r="D21" s="74" t="str">
        <f t="shared" si="1"/>
        <v/>
      </c>
      <c r="E21" s="862"/>
      <c r="F21" s="863"/>
      <c r="G21" s="864"/>
      <c r="H21" s="176"/>
      <c r="I21" s="222"/>
      <c r="J21" s="222"/>
      <c r="K21" s="192">
        <f t="shared" si="15"/>
        <v>7.0833333333333339</v>
      </c>
      <c r="L21" s="192">
        <f t="shared" si="16"/>
        <v>0.41666666666666669</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f>IF(AND(C21="Normal uge 1",B21="ti"),'Normal uger'!$G$38,"")</f>
        <v>7.0833333333333339</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7.0833333333333339</v>
      </c>
      <c r="BO21" s="125">
        <f t="shared" si="4"/>
        <v>170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f>IF(AND(C21="Normal uge 1",B21="ti"),'Normal uger'!$G$41,"")</f>
        <v>0.41666666666666669</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0.41666666666666669</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on</v>
      </c>
      <c r="C22" s="73" t="s">
        <v>218</v>
      </c>
      <c r="D22" s="74" t="str">
        <f t="shared" si="1"/>
        <v/>
      </c>
      <c r="E22" s="879"/>
      <c r="F22" s="880"/>
      <c r="G22" s="881"/>
      <c r="H22" s="175"/>
      <c r="I22" s="222"/>
      <c r="J22" s="222"/>
      <c r="K22" s="192">
        <f t="shared" si="15"/>
        <v>7.0833333333333339</v>
      </c>
      <c r="L22" s="192">
        <f t="shared" si="16"/>
        <v>0.91666666666666674</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f>IF(AND(C22="Normal uge 1",B22="on"),'Normal uger'!$I$38,"")</f>
        <v>7.0833333333333339</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7.0833333333333339</v>
      </c>
      <c r="BO22" s="125">
        <f t="shared" si="4"/>
        <v>170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f>IF(AND(C22="Normal uge 1",B22="on"),'Normal uger'!$I$41,"")</f>
        <v>0.91666666666666674</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0.91666666666666674</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to</v>
      </c>
      <c r="C23" s="73" t="s">
        <v>218</v>
      </c>
      <c r="D23" s="74" t="str">
        <f t="shared" si="1"/>
        <v/>
      </c>
      <c r="E23" s="879"/>
      <c r="F23" s="880"/>
      <c r="G23" s="881"/>
      <c r="H23" s="175" t="s">
        <v>510</v>
      </c>
      <c r="I23" s="222"/>
      <c r="J23" s="222"/>
      <c r="K23" s="192">
        <f t="shared" si="15"/>
        <v>6</v>
      </c>
      <c r="L23" s="192">
        <f t="shared" si="16"/>
        <v>0</v>
      </c>
      <c r="M23" s="239">
        <v>2.5</v>
      </c>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f>IF(AND(C23="Normal uge 1",B23="to"),'Normal uger'!$K$38,"")</f>
        <v>6</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6</v>
      </c>
      <c r="BO23" s="125">
        <f t="shared" si="4"/>
        <v>144</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f>IF(AND(C23="Normal uge 1",B23="to"),'Normal uger'!$K$41,"")</f>
        <v>0</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t="str">
        <f t="shared" si="11"/>
        <v/>
      </c>
      <c r="DH23" t="str">
        <f t="shared" si="12"/>
        <v>P-møde 16:30 - 19:30</v>
      </c>
      <c r="DI23" t="str">
        <f t="shared" si="13"/>
        <v/>
      </c>
      <c r="DJ23" t="str">
        <f t="shared" si="13"/>
        <v/>
      </c>
      <c r="DK23" t="str">
        <f t="shared" si="13"/>
        <v>P-møde 16:30 - 19:30</v>
      </c>
      <c r="DL23" t="str">
        <f t="shared" si="24"/>
        <v>P-møde 16:30 - 19:30</v>
      </c>
    </row>
    <row r="24" spans="1:116">
      <c r="A24" s="135">
        <f t="shared" si="14"/>
        <v>15</v>
      </c>
      <c r="B24" s="72" t="str">
        <f t="shared" si="0"/>
        <v>fr</v>
      </c>
      <c r="C24" s="73" t="s">
        <v>221</v>
      </c>
      <c r="D24" s="74" t="str">
        <f t="shared" si="1"/>
        <v/>
      </c>
      <c r="E24" s="879"/>
      <c r="F24" s="880"/>
      <c r="G24" s="881"/>
      <c r="H24" s="175"/>
      <c r="I24" s="222"/>
      <c r="J24" s="222"/>
      <c r="K24" s="192">
        <f t="shared" si="15"/>
        <v>5.083333333333333</v>
      </c>
      <c r="L24" s="192">
        <f t="shared" si="16"/>
        <v>0.41666666666666669</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5.083333333333333</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5.083333333333333</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0.41666666666666669</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0.41666666666666669</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lø</v>
      </c>
      <c r="C25" s="73" t="s">
        <v>77</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sø</v>
      </c>
      <c r="C26" s="73" t="s">
        <v>77</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ma</v>
      </c>
      <c r="C27" s="73" t="s">
        <v>218</v>
      </c>
      <c r="D27" s="74">
        <f t="shared" si="1"/>
        <v>47</v>
      </c>
      <c r="E27" s="862"/>
      <c r="F27" s="863"/>
      <c r="G27" s="864"/>
      <c r="H27" s="176"/>
      <c r="I27" s="222"/>
      <c r="J27" s="222"/>
      <c r="K27" s="192">
        <f t="shared" si="15"/>
        <v>6.083333333333333</v>
      </c>
      <c r="L27" s="192">
        <f t="shared" si="16"/>
        <v>0.41666666666666669</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f>IF(AND(C27="Normal uge 1",B27="ma"),'Normal uger'!$E$38,"")</f>
        <v>6.083333333333333</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6.083333333333333</v>
      </c>
      <c r="BO27" s="125">
        <f t="shared" si="4"/>
        <v>146</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f>IF(AND(C27="Normal uge 1",B27="ma"),'Normal uger'!$E$41,"")</f>
        <v>0.41666666666666669</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0.41666666666666669</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ti</v>
      </c>
      <c r="C28" s="73" t="s">
        <v>218</v>
      </c>
      <c r="D28" s="74" t="str">
        <f t="shared" si="1"/>
        <v/>
      </c>
      <c r="E28" s="862"/>
      <c r="F28" s="863"/>
      <c r="G28" s="864"/>
      <c r="H28" s="176"/>
      <c r="I28" s="222"/>
      <c r="J28" s="222"/>
      <c r="K28" s="192">
        <f t="shared" si="15"/>
        <v>7.0833333333333339</v>
      </c>
      <c r="L28" s="192">
        <f t="shared" si="16"/>
        <v>0.41666666666666669</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f>IF(AND(C28="Normal uge 1",B28="ti"),'Normal uger'!$G$38,"")</f>
        <v>7.0833333333333339</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7.0833333333333339</v>
      </c>
      <c r="BO28" s="125">
        <f t="shared" si="4"/>
        <v>170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f>IF(AND(C28="Normal uge 1",B28="ti"),'Normal uger'!$G$41,"")</f>
        <v>0.41666666666666669</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0.41666666666666669</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on</v>
      </c>
      <c r="C29" s="73" t="s">
        <v>218</v>
      </c>
      <c r="D29" s="74" t="str">
        <f t="shared" si="1"/>
        <v/>
      </c>
      <c r="E29" s="862"/>
      <c r="F29" s="863"/>
      <c r="G29" s="864"/>
      <c r="H29" s="176"/>
      <c r="I29" s="222"/>
      <c r="J29" s="222"/>
      <c r="K29" s="192">
        <f t="shared" si="15"/>
        <v>7.0833333333333339</v>
      </c>
      <c r="L29" s="192">
        <f t="shared" si="16"/>
        <v>0.91666666666666674</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f>IF(AND(C29="Normal uge 1",B29="on"),'Normal uger'!$I$38,"")</f>
        <v>7.0833333333333339</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7.0833333333333339</v>
      </c>
      <c r="BO29" s="125">
        <f t="shared" si="4"/>
        <v>170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f>IF(AND(C29="Normal uge 1",B29="on"),'Normal uger'!$I$41,"")</f>
        <v>0.91666666666666674</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0.91666666666666674</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to</v>
      </c>
      <c r="C30" s="73" t="s">
        <v>218</v>
      </c>
      <c r="D30" s="74" t="str">
        <f t="shared" si="1"/>
        <v/>
      </c>
      <c r="E30" s="862"/>
      <c r="F30" s="863"/>
      <c r="G30" s="864"/>
      <c r="H30" s="176"/>
      <c r="I30" s="222"/>
      <c r="J30" s="222"/>
      <c r="K30" s="192">
        <f t="shared" si="15"/>
        <v>6</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f>IF(AND(C30="Normal uge 1",B30="to"),'Normal uger'!$K$38,"")</f>
        <v>6</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6</v>
      </c>
      <c r="BO30" s="125">
        <f t="shared" si="4"/>
        <v>144</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f>IF(AND(C30="Normal uge 1",B30="to"),'Normal uger'!$K$41,"")</f>
        <v>0</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fr</v>
      </c>
      <c r="C31" s="73" t="s">
        <v>222</v>
      </c>
      <c r="D31" s="74" t="str">
        <f t="shared" si="1"/>
        <v/>
      </c>
      <c r="E31" s="862"/>
      <c r="F31" s="863"/>
      <c r="G31" s="864"/>
      <c r="H31" s="176"/>
      <c r="I31" s="222"/>
      <c r="J31" s="222"/>
      <c r="K31" s="192">
        <f t="shared" si="15"/>
        <v>6.3333333333333339</v>
      </c>
      <c r="L31" s="192">
        <f t="shared" si="16"/>
        <v>0.41666666666666669</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6.3333333333333339</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6.3333333333333339</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0.41666666666666669</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0.41666666666666669</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lø</v>
      </c>
      <c r="C32" s="73" t="s">
        <v>77</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sø</v>
      </c>
      <c r="C33" s="73" t="s">
        <v>77</v>
      </c>
      <c r="D33" s="74" t="str">
        <f t="shared" si="1"/>
        <v/>
      </c>
      <c r="E33" s="879"/>
      <c r="F33" s="880"/>
      <c r="G33" s="881"/>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ma</v>
      </c>
      <c r="C34" s="73" t="s">
        <v>218</v>
      </c>
      <c r="D34" s="74">
        <f t="shared" si="1"/>
        <v>48</v>
      </c>
      <c r="E34" s="862"/>
      <c r="F34" s="863"/>
      <c r="G34" s="864"/>
      <c r="H34" s="176"/>
      <c r="I34" s="222"/>
      <c r="J34" s="222"/>
      <c r="K34" s="192">
        <f t="shared" si="15"/>
        <v>6.083333333333333</v>
      </c>
      <c r="L34" s="192">
        <f t="shared" si="16"/>
        <v>0.41666666666666669</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f>IF(AND(C34="Normal uge 1",B34="ma"),'Normal uger'!$E$38,"")</f>
        <v>6.083333333333333</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6.083333333333333</v>
      </c>
      <c r="BO34" s="125">
        <f t="shared" si="4"/>
        <v>146</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f>IF(AND(C34="Normal uge 1",B34="ma"),'Normal uger'!$E$41,"")</f>
        <v>0.41666666666666669</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0.41666666666666669</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ti</v>
      </c>
      <c r="C35" s="73" t="s">
        <v>218</v>
      </c>
      <c r="D35" s="74" t="str">
        <f t="shared" si="1"/>
        <v/>
      </c>
      <c r="E35" s="862"/>
      <c r="F35" s="863"/>
      <c r="G35" s="864"/>
      <c r="H35" s="176"/>
      <c r="I35" s="222"/>
      <c r="J35" s="222"/>
      <c r="K35" s="192">
        <f t="shared" si="15"/>
        <v>7.0833333333333339</v>
      </c>
      <c r="L35" s="192">
        <f t="shared" si="16"/>
        <v>0.41666666666666669</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f>IF(AND(C35="Normal uge 1",B35="ti"),'Normal uger'!$G$38,"")</f>
        <v>7.0833333333333339</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7.0833333333333339</v>
      </c>
      <c r="BO35" s="125">
        <f t="shared" si="4"/>
        <v>170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f>IF(AND(C35="Normal uge 1",B35="ti"),'Normal uger'!$G$41,"")</f>
        <v>0.41666666666666669</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0.41666666666666669</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on</v>
      </c>
      <c r="C36" s="73" t="s">
        <v>218</v>
      </c>
      <c r="D36" s="74" t="str">
        <f t="shared" si="1"/>
        <v/>
      </c>
      <c r="E36" s="862"/>
      <c r="F36" s="863"/>
      <c r="G36" s="864"/>
      <c r="H36" s="176"/>
      <c r="I36" s="222"/>
      <c r="J36" s="222"/>
      <c r="K36" s="192">
        <f t="shared" si="15"/>
        <v>7.0833333333333339</v>
      </c>
      <c r="L36" s="192">
        <f t="shared" si="16"/>
        <v>0.91666666666666674</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f>IF(AND(C36="Normal uge 1",B36="on"),'Normal uger'!$I$38,"")</f>
        <v>7.0833333333333339</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7.0833333333333339</v>
      </c>
      <c r="BO36" s="125">
        <f t="shared" si="4"/>
        <v>170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f>IF(AND(C36="Normal uge 1",B36="on"),'Normal uger'!$I$41,"")</f>
        <v>0.91666666666666674</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0.91666666666666674</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to</v>
      </c>
      <c r="C37" s="73" t="s">
        <v>218</v>
      </c>
      <c r="D37" s="74" t="str">
        <f t="shared" si="1"/>
        <v/>
      </c>
      <c r="E37" s="862"/>
      <c r="F37" s="863"/>
      <c r="G37" s="864"/>
      <c r="H37" s="176"/>
      <c r="I37" s="222"/>
      <c r="J37" s="222"/>
      <c r="K37" s="192">
        <f t="shared" si="15"/>
        <v>6</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f>IF(AND(C37="Normal uge 1",B37="to"),'Normal uger'!$K$38,"")</f>
        <v>6</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6</v>
      </c>
      <c r="BO37" s="125">
        <f t="shared" si="4"/>
        <v>144</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f>IF(AND(C37="Normal uge 1",B37="to"),'Normal uger'!$K$41,"")</f>
        <v>0</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fr</v>
      </c>
      <c r="C38" s="73" t="s">
        <v>219</v>
      </c>
      <c r="D38" s="74" t="str">
        <f t="shared" si="1"/>
        <v/>
      </c>
      <c r="E38" s="862"/>
      <c r="F38" s="863"/>
      <c r="G38" s="864"/>
      <c r="H38" s="176"/>
      <c r="I38" s="222"/>
      <c r="J38" s="222"/>
      <c r="K38" s="192">
        <f t="shared" si="15"/>
        <v>6</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6</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6</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lø</v>
      </c>
      <c r="C39" s="73" t="s">
        <v>77</v>
      </c>
      <c r="D39" s="74" t="str">
        <f t="shared" si="1"/>
        <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ht="17" thickBot="1">
      <c r="A40" s="370" t="s">
        <v>127</v>
      </c>
      <c r="B40" s="371"/>
      <c r="C40" s="371"/>
      <c r="D40" s="371"/>
      <c r="E40" s="371"/>
      <c r="F40" s="371"/>
      <c r="G40" s="371"/>
      <c r="H40" s="371"/>
      <c r="I40" s="195"/>
      <c r="J40" s="195"/>
      <c r="K40" s="195">
        <f>SUM(K10:K39)</f>
        <v>133.49999999999997</v>
      </c>
      <c r="L40" s="195">
        <f>SUM(L10:L39)</f>
        <v>8.2500000000000018</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2.5</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2</v>
      </c>
      <c r="AE40">
        <f t="shared" si="26"/>
        <v>1</v>
      </c>
      <c r="AF40">
        <f t="shared" si="26"/>
        <v>1</v>
      </c>
      <c r="AG40">
        <f t="shared" si="26"/>
        <v>1</v>
      </c>
      <c r="AH40">
        <f t="shared" si="26"/>
        <v>0</v>
      </c>
      <c r="AI40">
        <f t="shared" si="26"/>
        <v>0</v>
      </c>
      <c r="AJ40">
        <f>COUNTIF(AJ9:AJ39,"&gt;0")</f>
        <v>4</v>
      </c>
      <c r="AK40">
        <f t="shared" ref="AK40:BC40" si="27">COUNTIF(AK9:AK39,"&gt;0")</f>
        <v>4</v>
      </c>
      <c r="AL40">
        <f t="shared" si="27"/>
        <v>4</v>
      </c>
      <c r="AM40">
        <f t="shared" si="27"/>
        <v>4</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133.49999999999997</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8.2500000000000018</v>
      </c>
      <c r="DJ40" t="str">
        <f t="shared" si="13"/>
        <v/>
      </c>
      <c r="DK40" t="str">
        <f t="shared" si="13"/>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70" customHeight="1">
      <c r="A42" s="925" t="str">
        <f>"Arbejdstid for "&amp;A8&amp;" måned:"</f>
        <v>Arbejdstid for November måned:</v>
      </c>
      <c r="B42" s="926"/>
      <c r="C42" s="926"/>
      <c r="D42" s="926"/>
      <c r="E42" s="926"/>
      <c r="F42" s="926"/>
      <c r="G42" s="926"/>
      <c r="H42" s="202" t="s">
        <v>126</v>
      </c>
      <c r="I42" s="890" t="s">
        <v>115</v>
      </c>
      <c r="J42" s="891"/>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7" t="s">
        <v>272</v>
      </c>
      <c r="B43" s="928"/>
      <c r="C43" s="928"/>
      <c r="D43" s="928"/>
      <c r="E43" s="928"/>
      <c r="F43" s="928"/>
      <c r="G43" s="928"/>
      <c r="H43" s="145">
        <f>D77-D75-A87-D74</f>
        <v>21</v>
      </c>
      <c r="I43" s="892">
        <f>IF(AND(Stamoplysninger!E13="HK",Stamoplysninger!E14="Ja"),1924/Arbejdstidsoversigt!$K$8*Stamoplysninger!E16*$H$43,November!$H$43*7.4*Stamoplysninger!E16)</f>
        <v>155.4</v>
      </c>
      <c r="J43" s="893"/>
      <c r="K43" s="147"/>
      <c r="L43" s="954"/>
      <c r="M43" s="955"/>
      <c r="N43" s="955"/>
      <c r="O43" s="955"/>
      <c r="P43" s="955"/>
      <c r="Q43" s="955"/>
      <c r="R43" s="955"/>
      <c r="S43" s="955"/>
      <c r="T43" s="394">
        <f>Oktober!T52</f>
        <v>3</v>
      </c>
      <c r="U43" s="395">
        <f>Oktober!U52</f>
        <v>5</v>
      </c>
      <c r="V43" s="305"/>
      <c r="W43" s="130"/>
      <c r="X43" s="130"/>
      <c r="Y43" s="130"/>
      <c r="Z43" s="130"/>
      <c r="AA43"/>
      <c r="AB43"/>
      <c r="AK43" s="56"/>
      <c r="AL43" s="56"/>
      <c r="BO43" s="130"/>
      <c r="BP43" s="130"/>
      <c r="BQ43" s="130"/>
      <c r="BR43" s="130"/>
      <c r="BS43"/>
      <c r="BT43"/>
      <c r="CB43" s="56"/>
      <c r="CC43" s="56"/>
    </row>
    <row r="44" spans="1:116" ht="24" customHeight="1">
      <c r="A44" s="927" t="str">
        <f>"Ferie "&amp;A8&amp;" måned"</f>
        <v>Ferie November måned</v>
      </c>
      <c r="B44" s="928"/>
      <c r="C44" s="928"/>
      <c r="D44" s="928"/>
      <c r="E44" s="928"/>
      <c r="F44" s="928"/>
      <c r="G44" s="928"/>
      <c r="H44" s="146" t="str">
        <f>IF(D71&gt;0,$D$71,"0")</f>
        <v>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7" t="str">
        <f>"Søgnehelligdage i "&amp;A8&amp;" måned"</f>
        <v>Søgnehelligdage i November måned</v>
      </c>
      <c r="B45" s="928"/>
      <c r="C45" s="928"/>
      <c r="D45" s="928"/>
      <c r="E45" s="928"/>
      <c r="F45" s="928"/>
      <c r="G45" s="928"/>
      <c r="H45" s="406">
        <f>IF(D76&gt;0,D76,0)</f>
        <v>0</v>
      </c>
      <c r="I45" s="857">
        <f>H45*7.4*Stamoplysninger!E16</f>
        <v>0</v>
      </c>
      <c r="J45" s="858"/>
      <c r="K45" s="226"/>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7" t="str">
        <f>"Nettoarbejdstid ialt i "&amp;A8&amp;" måned"</f>
        <v>Nettoarbejdstid ialt i November måned</v>
      </c>
      <c r="B46" s="928"/>
      <c r="C46" s="928"/>
      <c r="D46" s="928"/>
      <c r="E46" s="928"/>
      <c r="F46" s="928"/>
      <c r="G46" s="928"/>
      <c r="H46" s="148">
        <f>H43-H44-H45</f>
        <v>21</v>
      </c>
      <c r="I46" s="857">
        <f>IF(Stamoplysninger!$E$13="Ikke omfattet af overenskomst - ansat med en fast årsnorm",Stamoplysninger!$E$15/229*H46*Stamoplysninger!$E$16,I43-I44-I45)</f>
        <v>155.4</v>
      </c>
      <c r="J46" s="858"/>
      <c r="K46" s="226"/>
      <c r="L46" s="377" t="s">
        <v>366</v>
      </c>
      <c r="M46" s="378" t="s">
        <v>202</v>
      </c>
      <c r="N46" s="850" t="s">
        <v>279</v>
      </c>
      <c r="O46" s="845"/>
      <c r="P46" s="845"/>
      <c r="Q46" s="845"/>
      <c r="R46" s="845"/>
      <c r="S46" s="851"/>
      <c r="T46" s="888" t="s">
        <v>189</v>
      </c>
      <c r="U46" s="889"/>
      <c r="V46" s="305"/>
      <c r="W46" s="130"/>
      <c r="X46" s="130"/>
      <c r="Y46" s="130"/>
      <c r="Z46" s="130"/>
      <c r="AA46"/>
      <c r="AB46"/>
      <c r="AK46" s="56"/>
      <c r="AL46" s="56"/>
      <c r="BO46" s="130"/>
      <c r="BP46" s="130"/>
      <c r="BQ46" s="130"/>
      <c r="BR46" s="130"/>
      <c r="BS46"/>
      <c r="BT46"/>
      <c r="CB46" s="56"/>
      <c r="CC46" s="56"/>
    </row>
    <row r="47" spans="1:116" ht="24" customHeight="1">
      <c r="A47" s="933" t="str">
        <f>"Planlagt arbejdstid efter ovennstående "&amp;A8&amp;" måned kalender"</f>
        <v>Planlagt arbejdstid efter ovennstående November måned kalender</v>
      </c>
      <c r="B47" s="934"/>
      <c r="C47" s="934"/>
      <c r="D47" s="934"/>
      <c r="E47" s="934"/>
      <c r="F47" s="934"/>
      <c r="G47" s="934"/>
      <c r="H47" s="282">
        <f>D54+D55+D56+D57+D60+D61+D68+D62+D63+D64+D65+D66+D67+D69+D70+D58+D59</f>
        <v>21</v>
      </c>
      <c r="I47" s="836">
        <f>K40+L40+M40-J55</f>
        <v>144.24999999999997</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5" t="str">
        <f>"Arbejde særligt planlagt for "&amp;A8&amp;" måned efter fanen normale uger"</f>
        <v>Arbejde særligt planlagt for November måned efter fanen normale uger</v>
      </c>
      <c r="B48" s="936"/>
      <c r="C48" s="936"/>
      <c r="D48" s="936"/>
      <c r="E48" s="936"/>
      <c r="F48" s="936"/>
      <c r="G48" s="936"/>
      <c r="H48" s="937"/>
      <c r="I48" s="838">
        <f>'Normal uger'!O88</f>
        <v>0.5</v>
      </c>
      <c r="J48" s="839"/>
      <c r="K48" s="227"/>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f>IF(Arbejdstidsoversigt!$H$49="Puljetimer registreres i månedskalendere",O40-L55,SUM(Arbejdstidsoversigt!J29:J47)/Arbejdstidsoversigt!$G$15*H46)</f>
        <v>9.2105263157894726</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29" t="s">
        <v>250</v>
      </c>
      <c r="B50" s="930"/>
      <c r="C50" s="930"/>
      <c r="D50" s="930"/>
      <c r="E50" s="930"/>
      <c r="F50" s="930"/>
      <c r="G50" s="930"/>
      <c r="H50" s="930"/>
      <c r="I50" s="840">
        <f>S40+U40+T40-P55-Q55-R55</f>
        <v>0</v>
      </c>
      <c r="J50" s="841"/>
      <c r="K50" s="228"/>
      <c r="L50" s="374"/>
      <c r="M50" s="306"/>
      <c r="N50" s="852"/>
      <c r="O50" s="853"/>
      <c r="P50" s="853"/>
      <c r="Q50" s="853"/>
      <c r="R50" s="853"/>
      <c r="S50" s="854"/>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November måned</v>
      </c>
      <c r="B51" s="189"/>
      <c r="C51" s="190"/>
      <c r="D51" s="190"/>
      <c r="E51" s="190"/>
      <c r="F51" s="190"/>
      <c r="G51" s="190"/>
      <c r="H51" s="191"/>
      <c r="I51" s="842">
        <f>SUM(I47:J50)</f>
        <v>153.96052631578945</v>
      </c>
      <c r="J51" s="843"/>
      <c r="K51" s="131"/>
      <c r="L51" s="847" t="s">
        <v>190</v>
      </c>
      <c r="M51" s="848"/>
      <c r="N51" s="848"/>
      <c r="O51" s="848"/>
      <c r="P51" s="848"/>
      <c r="Q51" s="848"/>
      <c r="R51" s="848"/>
      <c r="S51" s="849"/>
      <c r="T51" s="389">
        <f>T43+T44-SUM(T47:T50)</f>
        <v>3</v>
      </c>
      <c r="U51" s="396">
        <f>U43+U44-SUM(U47:U50)</f>
        <v>5</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COUNTIF([0]!November1,"Normal uge 1")</f>
        <v>16</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46" t="s">
        <v>205</v>
      </c>
      <c r="B55" s="946"/>
      <c r="C55" s="946"/>
      <c r="D55" s="297">
        <f>COUNTIF([0]!November1,"Normal uge 2")</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COUNTIF([0]!November1,"Normal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COUNTIF([0]!November1,"Normal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COUNTIF([0]!November1,"Normal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COUNTIF([0]!November1,"Normal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COUNTIF([0]!November1,"Anderledes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COUNTIF([0]!November1,"Ferieåbning")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COUNTIF([0]!November1,"Rul 1")</f>
        <v>2</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COUNTIF([0]!November1,"Rul 2")</f>
        <v>1</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COUNTIF([0]!November1,"Rul 3")</f>
        <v>1</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COUNTIF([0]!November1,"Rul 4")</f>
        <v>1</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COUNTIF([0]!November1,"Rul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COUNTIF([0]!November1,"Rul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COUNTIF([0]!November1,"Pæd.dag")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COUNTIF([0]!November1,"Koloni")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COUNTIF([0]!November1,"Ekskursion")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COUNTIF([0]!November1,"Feriedag")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COUNTIF([0]!November1,"Nul-dag")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COUNTIF([0]!November1,"Orlov")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COUNTIF([0]!November1,"Ikke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COUNTIF([0]!November1,"Weekend")</f>
        <v>9</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COUNTIF([0]!November1,"SH-dag")</f>
        <v>0</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21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COUNTIF($C$11:$C$12,"Normal uge 1")+COUNTIF($C$11:$C$12,"Normal uge 2")+COUNTIF($C$11:$C$12,"Normal uge 3")+COUNTIF($C$11:$C$12,"Normal uge 4")+COUNTIF($C$11:$C$12,"Anderledes dag")+COUNTIF($C$11:$C$12,"Feriepasningsdag")+COUNTIF($C$11:$C$12,"Koloni")+COUNTIF($C$11:$C$12,"Ekskursion")+COUNTIF($C$11:$C$12,"Pæd.dag")</f>
        <v>0</v>
      </c>
      <c r="B82" s="297"/>
      <c r="C82" s="297"/>
      <c r="D82" s="297"/>
      <c r="E82" s="297"/>
      <c r="F82" s="297"/>
      <c r="G82" s="297"/>
      <c r="H82" s="293"/>
      <c r="I82" s="293"/>
      <c r="J82" s="293"/>
      <c r="K82" s="293"/>
      <c r="L82" s="33"/>
      <c r="AA82"/>
      <c r="AB82"/>
      <c r="BS82"/>
      <c r="BT82"/>
      <c r="DG82" s="138"/>
    </row>
    <row r="83" spans="1:114" hidden="1">
      <c r="A83" s="297">
        <f>COUNTIF($C$18:$C$19,"Normal uge 1")+COUNTIF($C$18:$C$19,"Normal uge 2")+COUNTIF($C$18:$C$19,"Normal uge 3")+COUNTIF($C$18:$C$19,"Normal uge 4")+COUNTIF($C$18:$C$19,"Anderledes dag")+COUNTIF($C$18:$C$19,"Feriepasningsdag")+COUNTIF($C$18:$C$19,"Pæd.dag")+COUNTIF($C$18:$C$19,"Ekskursion")+COUNTIF($C$18:$C$19,"Koloni")</f>
        <v>0</v>
      </c>
      <c r="B83" s="297"/>
      <c r="C83" s="297"/>
      <c r="D83" s="297"/>
      <c r="E83" s="297"/>
      <c r="F83" s="297"/>
      <c r="G83" s="297"/>
      <c r="H83" s="293"/>
      <c r="I83" s="33"/>
      <c r="J83" s="293"/>
      <c r="K83" s="293"/>
      <c r="L83" s="33"/>
      <c r="AA83"/>
      <c r="AB83"/>
      <c r="BS83"/>
      <c r="BT83"/>
      <c r="DG83" s="138"/>
    </row>
    <row r="84" spans="1:114" hidden="1">
      <c r="A84" s="297">
        <f>COUNTIF($C$25:$C$26,"Normal uge 1")+COUNTIF($C$25:$C$26,"Normal uge 2")+COUNTIF($C$25:$C$26,"Normal uge 3")+COUNTIF($C$25:$C$26,"Normal uge 4")+COUNTIF($C$25:$C$26,"Anderledes dag")+COUNTIF($C$25:$C$26,"Feriepasningsdag")+COUNTIF($C$25:$C$26,"Koloni")+COUNTIF($C$25:$C$26,"Ekskursion")+COUNTIF($C$25:$C$26,"Pæd.dag")</f>
        <v>0</v>
      </c>
      <c r="B84" s="297"/>
      <c r="C84" s="297"/>
      <c r="D84" s="297"/>
      <c r="E84" s="290"/>
      <c r="F84" s="290"/>
      <c r="G84" s="290"/>
      <c r="H84" s="293"/>
      <c r="I84" s="33"/>
      <c r="J84" s="33"/>
      <c r="K84" s="33"/>
      <c r="L84" s="33"/>
      <c r="AA84"/>
      <c r="AB84"/>
      <c r="BS84"/>
      <c r="BT84"/>
      <c r="DG84" s="138"/>
    </row>
    <row r="85" spans="1:114" hidden="1">
      <c r="A85" s="297">
        <f>COUNTIF($C$32:$C$33,"Normal uge 1")+COUNTIF($C$32:$C$33,"Normal uge 2")+COUNTIF($C$32:$C$33,"Normal uge 3")+COUNTIF($C$32:$C$33,"Normal uge 4")+COUNTIF($C$32:$C$33,"Anderledes dag")+COUNTIF($C$32:$C$33,"Feriepasningsdag")+COUNTIF($C$32:$C$33,"Koloni")+COUNTIF($C$32:$C$33,"Ekskursion")+COUNTIF($C$32:$C$33,"Pæd.dag")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f>COUNTIF($C$39,"Normal uge 1")+COUNTIF($C$39,"Normal uge 2")+COUNTIF($C$39,"Normal uge 3")+COUNTIF($C$39,"Normal uge 4")+COUNTIF($C$39,"Anderledes dag")+COUNTIF($C$39,"Feriepasningsdag")+COUNTIF($C$39,"Koloni")+COUNTIF($C$39,"Ekskursion")+COUNTIF($C$39,"Pæd.dag")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261"/>
      <c r="L89" s="261"/>
    </row>
    <row r="90" spans="1:114" hidden="1">
      <c r="A90" s="33"/>
      <c r="B90" s="33"/>
      <c r="C90" s="33"/>
      <c r="D90" s="33"/>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5">
    <mergeCell ref="BD7:BH7"/>
    <mergeCell ref="BI7:BM7"/>
    <mergeCell ref="CU7:CY7"/>
    <mergeCell ref="CZ7:DD7"/>
    <mergeCell ref="K7:K8"/>
    <mergeCell ref="L7:L8"/>
    <mergeCell ref="M7:M8"/>
    <mergeCell ref="P7:U7"/>
    <mergeCell ref="A2:D3"/>
    <mergeCell ref="A4:U4"/>
    <mergeCell ref="A5:D5"/>
    <mergeCell ref="E5:G5"/>
    <mergeCell ref="I5:J5"/>
    <mergeCell ref="K5:L5"/>
    <mergeCell ref="E2:Q3"/>
    <mergeCell ref="N5:O5"/>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I7:J7"/>
    <mergeCell ref="E21:G21"/>
    <mergeCell ref="E10:G10"/>
    <mergeCell ref="E11:G11"/>
    <mergeCell ref="E12:G12"/>
    <mergeCell ref="E13:G13"/>
    <mergeCell ref="E14:G14"/>
    <mergeCell ref="E15:G15"/>
    <mergeCell ref="E16:G16"/>
    <mergeCell ref="E17:G17"/>
    <mergeCell ref="E18:G18"/>
    <mergeCell ref="E19:G19"/>
    <mergeCell ref="E20:G20"/>
    <mergeCell ref="E24:G24"/>
    <mergeCell ref="E25:G25"/>
    <mergeCell ref="E26:G26"/>
    <mergeCell ref="E27:G27"/>
    <mergeCell ref="E28:G28"/>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s>
  <phoneticPr fontId="4" type="noConversion"/>
  <conditionalFormatting sqref="A10:H10 D11:H32 A11:C39 D33:E33 H33 D34:H39">
    <cfRule type="expression" dxfId="1279" priority="29">
      <formula>OR($C10="Normal uge 3")</formula>
    </cfRule>
    <cfRule type="expression" dxfId="1278" priority="2" stopIfTrue="1">
      <formula>OR($C10="Normal uge 6")</formula>
    </cfRule>
    <cfRule type="expression" dxfId="1277" priority="3">
      <formula>OR($C10="Normal uge 5")</formula>
    </cfRule>
    <cfRule type="expression" dxfId="1276" priority="41" stopIfTrue="1">
      <formula>OR($C10="Rul 2")</formula>
    </cfRule>
    <cfRule type="expression" dxfId="1275" priority="40">
      <formula>OR($C10="weekend")</formula>
    </cfRule>
    <cfRule type="expression" dxfId="1274" priority="39">
      <formula>OR($C10="feriedag")</formula>
    </cfRule>
    <cfRule type="expression" dxfId="1273" priority="38">
      <formula>OR($C10="Ferieåbning")</formula>
    </cfRule>
    <cfRule type="expression" dxfId="1272" priority="37">
      <formula>OR($C10="Anderledes dag")</formula>
    </cfRule>
    <cfRule type="expression" dxfId="1271" priority="36">
      <formula>OR($C10="Koloni")</formula>
    </cfRule>
    <cfRule type="expression" dxfId="1270" priority="35">
      <formula>OR($C10="ekskursion")</formula>
    </cfRule>
    <cfRule type="expression" dxfId="1269" priority="34">
      <formula>OR($C10="SH-dag")</formula>
    </cfRule>
    <cfRule type="expression" dxfId="1268" priority="33">
      <formula>OR($C10="nul-dag")</formula>
    </cfRule>
    <cfRule type="expression" dxfId="1267" priority="16" stopIfTrue="1">
      <formula>OR($C10="Rul 6")</formula>
    </cfRule>
    <cfRule type="expression" dxfId="1266" priority="17" stopIfTrue="1">
      <formula>OR($C10="Rul 5")</formula>
    </cfRule>
    <cfRule type="expression" dxfId="1265" priority="18" stopIfTrue="1">
      <formula>OR($C10="Rul 4")</formula>
    </cfRule>
    <cfRule type="expression" dxfId="1264" priority="19" stopIfTrue="1">
      <formula>OR($C10="Rul 3")</formula>
    </cfRule>
    <cfRule type="expression" dxfId="1263" priority="20" stopIfTrue="1">
      <formula>OR($C10="Rul 1")</formula>
    </cfRule>
    <cfRule type="expression" dxfId="1262" priority="21">
      <formula>OR($C10="Normal uge 1")</formula>
    </cfRule>
    <cfRule type="expression" dxfId="1261" priority="32">
      <formula>OR($C10="pæd.dag")</formula>
    </cfRule>
    <cfRule type="expression" dxfId="1260" priority="31">
      <formula>OR($C10="Ikke relevant")</formula>
    </cfRule>
    <cfRule type="expression" dxfId="1259" priority="30">
      <formula>OR($C10="Normal uge 4")</formula>
    </cfRule>
    <cfRule type="expression" dxfId="1258" priority="28">
      <formula>OR($C10="Normal uge 2")</formula>
    </cfRule>
    <cfRule type="expression" dxfId="1257" priority="27">
      <formula>OR($C10="Orlov")</formula>
    </cfRule>
  </conditionalFormatting>
  <conditionalFormatting sqref="E21">
    <cfRule type="expression" dxfId="1256" priority="51" stopIfTrue="1">
      <formula>OR($D20="skoledag")</formula>
    </cfRule>
    <cfRule type="expression" dxfId="1255" priority="43">
      <formula>OR($D20="nul-dag")</formula>
    </cfRule>
    <cfRule type="expression" dxfId="1254" priority="52">
      <formula>OR($D20="Ikke relevant")</formula>
    </cfRule>
    <cfRule type="expression" dxfId="1253" priority="50">
      <formula>OR($D20="weekend")</formula>
    </cfRule>
    <cfRule type="expression" dxfId="1252" priority="49">
      <formula>OR($D20="feriedag")</formula>
    </cfRule>
    <cfRule type="expression" dxfId="1251" priority="48">
      <formula>OR($D20="fagdag")</formula>
    </cfRule>
    <cfRule type="expression" dxfId="1250" priority="44">
      <formula>OR($D20="SH-dag")</formula>
    </cfRule>
    <cfRule type="expression" dxfId="1249" priority="42">
      <formula>OR($D20="pæd.dag")</formula>
    </cfRule>
    <cfRule type="expression" dxfId="1248" priority="45">
      <formula>OR($D20="ekskursion")</formula>
    </cfRule>
    <cfRule type="expression" dxfId="1247" priority="47">
      <formula>OR($D20="emnedag")</formula>
    </cfRule>
    <cfRule type="expression" dxfId="1246" priority="46">
      <formula>OR($D20="lejrskole")</formula>
    </cfRule>
  </conditionalFormatting>
  <conditionalFormatting sqref="I10:J39">
    <cfRule type="expression" dxfId="1245" priority="13">
      <formula>OR($C10="Ekskursion",)</formula>
    </cfRule>
    <cfRule type="expression" dxfId="1244" priority="15" stopIfTrue="1">
      <formula>OR($C10="Ferieåbning",)</formula>
    </cfRule>
    <cfRule type="expression" dxfId="1243" priority="25">
      <formula>OR($C10="Koloni",)</formula>
    </cfRule>
    <cfRule type="expression" dxfId="1242" priority="14">
      <formula>OR($C10="Anderledes dag",)</formula>
    </cfRule>
  </conditionalFormatting>
  <conditionalFormatting sqref="J10:J39">
    <cfRule type="expression" dxfId="1241" priority="26">
      <formula>OR($C10="Pæd.dag",)</formula>
    </cfRule>
  </conditionalFormatting>
  <conditionalFormatting sqref="M10:M39">
    <cfRule type="expression" dxfId="1240" priority="53">
      <formula>OR($H10&gt;"0",)</formula>
    </cfRule>
  </conditionalFormatting>
  <conditionalFormatting sqref="O10:O39">
    <cfRule type="expression" dxfId="1238" priority="8">
      <formula>OR($N10&gt;0,)</formula>
    </cfRule>
  </conditionalFormatting>
  <conditionalFormatting sqref="S10:S39">
    <cfRule type="expression" dxfId="1237" priority="24">
      <formula>OR($P10="X",)</formula>
    </cfRule>
  </conditionalFormatting>
  <conditionalFormatting sqref="T10:T39">
    <cfRule type="expression" dxfId="1236" priority="23">
      <formula>OR($Q10="X",)</formula>
    </cfRule>
  </conditionalFormatting>
  <conditionalFormatting sqref="T47:T50">
    <cfRule type="expression" dxfId="1235" priority="5">
      <formula>OR($L47&gt;0,)</formula>
    </cfRule>
  </conditionalFormatting>
  <conditionalFormatting sqref="U10:U39">
    <cfRule type="expression" dxfId="1234" priority="22">
      <formula>OR($R10="X",)</formula>
    </cfRule>
  </conditionalFormatting>
  <conditionalFormatting sqref="U47:U48 U50">
    <cfRule type="expression" dxfId="1233" priority="10">
      <formula>OR($M47&gt;0,)</formula>
    </cfRule>
  </conditionalFormatting>
  <conditionalFormatting sqref="U49:W49">
    <cfRule type="expression" dxfId="1232" priority="6">
      <formula>OR($M49&gt;0,)</formula>
    </cfRule>
  </conditionalFormatting>
  <conditionalFormatting sqref="BN50:BN52">
    <cfRule type="expression" dxfId="1231" priority="1">
      <formula>OR(#REF!&gt;0,)</formula>
    </cfRule>
  </conditionalFormatting>
  <conditionalFormatting sqref="BP49">
    <cfRule type="expression" dxfId="1230" priority="7">
      <formula>OR(#REF!&gt;0,)</formula>
    </cfRule>
  </conditionalFormatting>
  <conditionalFormatting sqref="BR52">
    <cfRule type="expression" dxfId="1229" priority="54">
      <formula>OR(#REF!&gt;0,)</formula>
    </cfRule>
  </conditionalFormatting>
  <dataValidations count="3">
    <dataValidation type="list" allowBlank="1" showInputMessage="1" showErrorMessage="1" sqref="R10:R38 P10:Q39 L47:M48 L50:M50" xr:uid="{79AAB033-2A00-D942-86E8-B99D9944CA08}">
      <formula1>$Y$1:$Y$2</formula1>
    </dataValidation>
    <dataValidation type="list" allowBlank="1" showInputMessage="1" sqref="C10:C39" xr:uid="{63098B61-FABE-2C40-86D7-A7CB6B3BEE1F}">
      <formula1>$A$54:$A$76</formula1>
    </dataValidation>
    <dataValidation type="list" allowBlank="1" showInputMessage="1" showErrorMessage="1" sqref="L49:M49" xr:uid="{0DCA6030-878C-0241-B068-6BF993C60D99}">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87B3052-242D-3B41-8D7E-DDC81441B614}">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6281-AB09-884B-A66D-3682B108D4BD}">
  <sheetPr>
    <tabColor theme="4" tint="-0.249977111117893"/>
    <pageSetUpPr fitToPage="1"/>
  </sheetPr>
  <dimension ref="A1:DM119"/>
  <sheetViews>
    <sheetView topLeftCell="A8"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7" width="10.83203125" hidden="1" customWidth="1"/>
    <col min="118"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6" customHeight="1">
      <c r="A2" s="894">
        <v>12</v>
      </c>
      <c r="B2" s="894"/>
      <c r="C2" s="894"/>
      <c r="D2" s="894"/>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4"/>
      <c r="B3" s="894"/>
      <c r="C3" s="894"/>
      <c r="D3" s="894"/>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899" t="s">
        <v>143</v>
      </c>
      <c r="B4" s="900"/>
      <c r="C4" s="900"/>
      <c r="D4" s="900"/>
      <c r="E4" s="900"/>
      <c r="F4" s="900"/>
      <c r="G4" s="900"/>
      <c r="H4" s="900"/>
      <c r="I4" s="900"/>
      <c r="J4" s="900"/>
      <c r="K4" s="900"/>
      <c r="L4" s="900"/>
      <c r="M4" s="900"/>
      <c r="N4" s="900"/>
      <c r="O4" s="900"/>
      <c r="P4" s="900"/>
      <c r="Q4" s="900"/>
      <c r="R4" s="900"/>
      <c r="S4" s="900"/>
      <c r="T4" s="900"/>
      <c r="U4" s="901"/>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1" t="s">
        <v>144</v>
      </c>
      <c r="F5" s="911"/>
      <c r="G5" s="911"/>
      <c r="H5" s="383" t="s">
        <v>254</v>
      </c>
      <c r="I5" s="910" t="str">
        <f>August!I10</f>
        <v xml:space="preserve">Hvis den pågældende dag er en anderledes dag, ferieåbning, kolonidag eller ekskursionsdag bliver cellerne herunder gule. Er dagen en pædagogisk dag er det dog kun kolonne "J" der bliver gult. Tast i de gule felter. </v>
      </c>
      <c r="J5" s="910"/>
      <c r="K5" s="898" t="s">
        <v>296</v>
      </c>
      <c r="L5" s="898"/>
      <c r="M5" s="384" t="s">
        <v>185</v>
      </c>
      <c r="N5" s="908" t="s">
        <v>407</v>
      </c>
      <c r="O5" s="908"/>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December måneds kalender for: Simon Hansen. Måneden vedr. normperioden: 01.08.2024 - 31.07.2025.</v>
      </c>
      <c r="B6" s="870"/>
      <c r="C6" s="870"/>
      <c r="D6" s="870"/>
      <c r="E6" s="870"/>
      <c r="F6" s="870"/>
      <c r="G6" s="870"/>
      <c r="H6" s="870"/>
      <c r="I6" s="870"/>
      <c r="J6" s="870"/>
      <c r="K6" s="870"/>
      <c r="L6" s="870"/>
      <c r="M6" s="952"/>
      <c r="N6" s="904" t="s">
        <v>273</v>
      </c>
      <c r="O6" s="905"/>
      <c r="P6" s="904" t="s">
        <v>142</v>
      </c>
      <c r="Q6" s="909"/>
      <c r="R6" s="909"/>
      <c r="S6" s="909"/>
      <c r="T6" s="909"/>
      <c r="U6" s="905"/>
      <c r="V6" s="136"/>
      <c r="W6" s="56"/>
      <c r="Y6" s="56"/>
      <c r="Z6" s="56"/>
      <c r="AA6"/>
      <c r="AB6"/>
      <c r="AK6" s="56"/>
      <c r="AL6" s="56"/>
      <c r="BQ6" s="56"/>
      <c r="BR6" s="56"/>
      <c r="BS6"/>
      <c r="BT6"/>
      <c r="CB6" s="56"/>
      <c r="CC6" s="56"/>
    </row>
    <row r="7" spans="1:116" ht="47" customHeight="1">
      <c r="A7" s="201">
        <f>August!A12</f>
        <v>2024</v>
      </c>
      <c r="B7" s="132"/>
      <c r="C7" s="133"/>
      <c r="D7" s="134"/>
      <c r="E7" s="914" t="s">
        <v>252</v>
      </c>
      <c r="F7" s="915"/>
      <c r="G7" s="916"/>
      <c r="H7" s="198" t="s">
        <v>147</v>
      </c>
      <c r="I7" s="912" t="str">
        <f>August!I12</f>
        <v>Anderledes dage, ferieåbning, koloni, ekskursionsdag og pæd.dage.</v>
      </c>
      <c r="J7" s="913"/>
      <c r="K7" s="896" t="s">
        <v>231</v>
      </c>
      <c r="L7" s="896" t="s">
        <v>232</v>
      </c>
      <c r="M7" s="944" t="s">
        <v>204</v>
      </c>
      <c r="N7" s="906" t="s">
        <v>276</v>
      </c>
      <c r="O7" s="907"/>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938" t="s">
        <v>414</v>
      </c>
      <c r="BE7" s="938"/>
      <c r="BF7" s="938"/>
      <c r="BG7" s="938"/>
      <c r="BH7" s="938"/>
      <c r="BI7" s="939" t="s">
        <v>415</v>
      </c>
      <c r="BJ7" s="939"/>
      <c r="BK7" s="939"/>
      <c r="BL7" s="939"/>
      <c r="BM7" s="939"/>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938" t="s">
        <v>414</v>
      </c>
      <c r="CV7" s="938"/>
      <c r="CW7" s="938"/>
      <c r="CX7" s="938"/>
      <c r="CY7" s="938"/>
      <c r="CZ7" s="939" t="s">
        <v>415</v>
      </c>
      <c r="DA7" s="939"/>
      <c r="DB7" s="939"/>
      <c r="DC7" s="939"/>
      <c r="DD7" s="939"/>
    </row>
    <row r="8" spans="1:116" ht="160" customHeight="1">
      <c r="A8" s="873" t="s">
        <v>130</v>
      </c>
      <c r="B8" s="874"/>
      <c r="C8" s="874"/>
      <c r="D8" s="875"/>
      <c r="E8" s="917"/>
      <c r="F8" s="918"/>
      <c r="G8" s="919"/>
      <c r="H8" s="923" t="s">
        <v>253</v>
      </c>
      <c r="I8" s="200" t="s">
        <v>261</v>
      </c>
      <c r="J8" s="200" t="s">
        <v>260</v>
      </c>
      <c r="K8" s="897"/>
      <c r="L8" s="897"/>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0"/>
      <c r="F9" s="921"/>
      <c r="G9" s="922"/>
      <c r="H9" s="897"/>
      <c r="I9" s="871" t="s">
        <v>148</v>
      </c>
      <c r="J9" s="872"/>
      <c r="K9" s="872"/>
      <c r="L9" s="872"/>
      <c r="M9" s="903"/>
      <c r="N9" s="902" t="s">
        <v>274</v>
      </c>
      <c r="O9" s="903"/>
      <c r="P9" s="902" t="s">
        <v>163</v>
      </c>
      <c r="Q9" s="872"/>
      <c r="R9" s="943"/>
      <c r="S9" s="871" t="s">
        <v>164</v>
      </c>
      <c r="T9" s="872"/>
      <c r="U9" s="903"/>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sø</v>
      </c>
      <c r="C10" s="73" t="s">
        <v>77</v>
      </c>
      <c r="D10" s="74" t="str">
        <f t="shared" ref="D10:D40" si="1">IF(B10="ma",(DATE(A$7,A$2,A10)-DATE(A$7,1,1)+7)/7,"")</f>
        <v/>
      </c>
      <c r="E10" s="862"/>
      <c r="F10" s="863"/>
      <c r="G10" s="864"/>
      <c r="H10" s="176"/>
      <c r="I10" s="222"/>
      <c r="J10" s="222"/>
      <c r="K10" s="192">
        <f>BN10</f>
        <v>0</v>
      </c>
      <c r="L10" s="192">
        <f>DN10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ma</v>
      </c>
      <c r="C11" s="73" t="s">
        <v>218</v>
      </c>
      <c r="D11" s="74">
        <f t="shared" si="1"/>
        <v>49</v>
      </c>
      <c r="E11" s="862"/>
      <c r="F11" s="863"/>
      <c r="G11" s="864"/>
      <c r="H11" s="176"/>
      <c r="I11" s="222"/>
      <c r="J11" s="222"/>
      <c r="K11" s="192">
        <f t="shared" ref="K11:K40" si="15">BN11</f>
        <v>6.083333333333333</v>
      </c>
      <c r="L11" s="192">
        <f t="shared" ref="L11:L40" si="16">DN11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f>IF(AND(C11="Normal uge 1",B11="ma"),'Normal uger'!$E$38,"")</f>
        <v>6.083333333333333</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6.083333333333333</v>
      </c>
      <c r="BO11" s="125">
        <f t="shared" si="4"/>
        <v>146</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f>IF(AND(C11="Normal uge 1",B11="ma"),'Normal uger'!$E$41,"")</f>
        <v>0.41666666666666669</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0.41666666666666669</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ti</v>
      </c>
      <c r="C12" s="73" t="s">
        <v>218</v>
      </c>
      <c r="D12" s="74" t="str">
        <f t="shared" si="1"/>
        <v/>
      </c>
      <c r="E12" s="862"/>
      <c r="F12" s="863"/>
      <c r="G12" s="864"/>
      <c r="H12" s="176"/>
      <c r="I12" s="222"/>
      <c r="J12" s="222"/>
      <c r="K12" s="192">
        <f t="shared" si="15"/>
        <v>7.0833333333333339</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f>IF(AND(C12="Normal uge 1",B12="ti"),'Normal uger'!$G$38,"")</f>
        <v>7.0833333333333339</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7.0833333333333339</v>
      </c>
      <c r="BO12" s="125">
        <f t="shared" si="4"/>
        <v>170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f>IF(AND(C12="Normal uge 1",B12="ti"),'Normal uger'!$G$41,"")</f>
        <v>0.41666666666666669</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0.41666666666666669</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on</v>
      </c>
      <c r="C13" s="73" t="s">
        <v>218</v>
      </c>
      <c r="D13" s="74" t="str">
        <f t="shared" si="1"/>
        <v/>
      </c>
      <c r="E13" s="862"/>
      <c r="F13" s="863"/>
      <c r="G13" s="864"/>
      <c r="H13" s="176"/>
      <c r="I13" s="222"/>
      <c r="J13" s="222"/>
      <c r="K13" s="192">
        <f t="shared" si="15"/>
        <v>7.0833333333333339</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f>IF(AND(C13="Normal uge 1",B13="on"),'Normal uger'!$I$38,"")</f>
        <v>7.0833333333333339</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7.0833333333333339</v>
      </c>
      <c r="BO13" s="125">
        <f t="shared" si="4"/>
        <v>170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f>IF(AND(C13="Normal uge 1",B13="on"),'Normal uger'!$I$41,"")</f>
        <v>0.91666666666666674</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0.91666666666666674</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to</v>
      </c>
      <c r="C14" s="73" t="s">
        <v>218</v>
      </c>
      <c r="D14" s="74" t="str">
        <f t="shared" si="1"/>
        <v/>
      </c>
      <c r="E14" s="862"/>
      <c r="F14" s="863"/>
      <c r="G14" s="864"/>
      <c r="H14" s="176"/>
      <c r="I14" s="222"/>
      <c r="J14" s="222"/>
      <c r="K14" s="192">
        <f t="shared" si="15"/>
        <v>6</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f>IF(AND(C14="Normal uge 1",B14="to"),'Normal uger'!$K$38,"")</f>
        <v>6</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6</v>
      </c>
      <c r="BO14" s="125">
        <f t="shared" si="4"/>
        <v>144</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f>IF(AND(C14="Normal uge 1",B14="to"),'Normal uger'!$K$41,"")</f>
        <v>0</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fr</v>
      </c>
      <c r="C15" s="73" t="s">
        <v>220</v>
      </c>
      <c r="D15" s="74" t="str">
        <f t="shared" si="1"/>
        <v/>
      </c>
      <c r="E15" s="862"/>
      <c r="F15" s="863"/>
      <c r="G15" s="864"/>
      <c r="H15" s="176"/>
      <c r="I15" s="222"/>
      <c r="J15" s="222"/>
      <c r="K15" s="192">
        <f t="shared" si="15"/>
        <v>5.083333333333333</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5.083333333333333</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5.083333333333333</v>
      </c>
      <c r="BO15" s="125">
        <f t="shared" si="4"/>
        <v>0</v>
      </c>
      <c r="BP15" s="360">
        <f t="shared" si="5"/>
        <v>0</v>
      </c>
      <c r="BQ15" s="360">
        <f t="shared" si="6"/>
        <v>0</v>
      </c>
      <c r="BR15" s="360">
        <f t="shared" si="7"/>
        <v>0</v>
      </c>
      <c r="BS15" s="360">
        <f t="shared" si="8"/>
        <v>0</v>
      </c>
      <c r="BT15" s="360">
        <f t="shared" si="9"/>
        <v>0</v>
      </c>
      <c r="BU15" s="360">
        <f>IF(C15="Rul 1",Rul!$E$40,0)</f>
        <v>0</v>
      </c>
      <c r="BV15" s="360">
        <f>IF(C15="Rul 2",Rul!$G$40,0)</f>
        <v>0.41666666666666669</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0.41666666666666669</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lø</v>
      </c>
      <c r="C16" s="73" t="s">
        <v>77</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sø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ma</v>
      </c>
      <c r="C18" s="73" t="s">
        <v>218</v>
      </c>
      <c r="D18" s="74">
        <f t="shared" si="1"/>
        <v>50</v>
      </c>
      <c r="E18" s="862"/>
      <c r="F18" s="863"/>
      <c r="G18" s="864"/>
      <c r="H18" s="176"/>
      <c r="I18" s="222"/>
      <c r="J18" s="222"/>
      <c r="K18" s="192">
        <f t="shared" si="15"/>
        <v>6.083333333333333</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f>IF(AND(C18="Normal uge 1",B18="ma"),'Normal uger'!$E$38,"")</f>
        <v>6.083333333333333</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6.083333333333333</v>
      </c>
      <c r="BO18" s="125">
        <f t="shared" si="4"/>
        <v>146</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f>IF(AND(C18="Normal uge 1",B18="ma"),'Normal uger'!$E$41,"")</f>
        <v>0.41666666666666669</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0.41666666666666669</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ti</v>
      </c>
      <c r="C19" s="73" t="s">
        <v>218</v>
      </c>
      <c r="D19" s="74" t="str">
        <f t="shared" si="1"/>
        <v/>
      </c>
      <c r="E19" s="862"/>
      <c r="F19" s="863"/>
      <c r="G19" s="864"/>
      <c r="H19" s="176"/>
      <c r="I19" s="222"/>
      <c r="J19" s="222"/>
      <c r="K19" s="192">
        <f t="shared" si="15"/>
        <v>7.0833333333333339</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f>IF(AND(C19="Normal uge 1",B19="ti"),'Normal uger'!$G$38,"")</f>
        <v>7.0833333333333339</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7.0833333333333339</v>
      </c>
      <c r="BO19" s="125">
        <f t="shared" si="4"/>
        <v>170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f>IF(AND(C19="Normal uge 1",B19="ti"),'Normal uger'!$G$41,"")</f>
        <v>0.41666666666666669</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0.41666666666666669</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on</v>
      </c>
      <c r="C20" s="73" t="s">
        <v>218</v>
      </c>
      <c r="D20" s="74" t="str">
        <f t="shared" si="1"/>
        <v/>
      </c>
      <c r="E20" s="862"/>
      <c r="F20" s="863"/>
      <c r="G20" s="864"/>
      <c r="H20" s="176"/>
      <c r="I20" s="222"/>
      <c r="J20" s="222"/>
      <c r="K20" s="192">
        <f t="shared" si="15"/>
        <v>7.0833333333333339</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f>IF(AND(C20="Normal uge 1",B20="on"),'Normal uger'!$I$38,"")</f>
        <v>7.0833333333333339</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7.0833333333333339</v>
      </c>
      <c r="BO20" s="125">
        <f t="shared" si="4"/>
        <v>170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f>IF(AND(C20="Normal uge 1",B20="on"),'Normal uger'!$I$41,"")</f>
        <v>0.91666666666666674</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0.91666666666666674</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to</v>
      </c>
      <c r="C21" s="73" t="s">
        <v>218</v>
      </c>
      <c r="D21" s="74" t="str">
        <f t="shared" si="1"/>
        <v/>
      </c>
      <c r="E21" s="862"/>
      <c r="F21" s="863"/>
      <c r="G21" s="864"/>
      <c r="H21" s="176"/>
      <c r="I21" s="222"/>
      <c r="J21" s="222"/>
      <c r="K21" s="192">
        <f t="shared" si="15"/>
        <v>6</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f>IF(AND(C21="Normal uge 1",B21="to"),'Normal uger'!$K$38,"")</f>
        <v>6</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6</v>
      </c>
      <c r="BO21" s="125">
        <f t="shared" si="4"/>
        <v>144</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f>IF(AND(C21="Normal uge 1",B21="to"),'Normal uger'!$K$41,"")</f>
        <v>0</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fr</v>
      </c>
      <c r="C22" s="73" t="s">
        <v>221</v>
      </c>
      <c r="D22" s="74" t="str">
        <f t="shared" si="1"/>
        <v/>
      </c>
      <c r="E22" s="879"/>
      <c r="F22" s="880"/>
      <c r="G22" s="881"/>
      <c r="H22" s="175"/>
      <c r="I22" s="222"/>
      <c r="J22" s="222"/>
      <c r="K22" s="192">
        <f t="shared" si="15"/>
        <v>5.083333333333333</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5.083333333333333</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5.083333333333333</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0.41666666666666669</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0.41666666666666669</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lø</v>
      </c>
      <c r="C23" s="73" t="s">
        <v>77</v>
      </c>
      <c r="D23" s="74" t="str">
        <f t="shared" si="1"/>
        <v/>
      </c>
      <c r="E23" s="879"/>
      <c r="F23" s="880"/>
      <c r="G23" s="881"/>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sø</v>
      </c>
      <c r="C24" s="73" t="s">
        <v>77</v>
      </c>
      <c r="D24" s="74" t="str">
        <f t="shared" si="1"/>
        <v/>
      </c>
      <c r="E24" s="879"/>
      <c r="F24" s="880"/>
      <c r="G24" s="881"/>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ma</v>
      </c>
      <c r="C25" s="73" t="s">
        <v>218</v>
      </c>
      <c r="D25" s="74">
        <f t="shared" si="1"/>
        <v>51</v>
      </c>
      <c r="E25" s="862"/>
      <c r="F25" s="863"/>
      <c r="G25" s="864"/>
      <c r="H25" s="176"/>
      <c r="I25" s="222"/>
      <c r="J25" s="222"/>
      <c r="K25" s="192">
        <f t="shared" si="15"/>
        <v>6.083333333333333</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f>IF(AND(C25="Normal uge 1",B25="ma"),'Normal uger'!$E$38,"")</f>
        <v>6.083333333333333</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6.083333333333333</v>
      </c>
      <c r="BO25" s="125">
        <f t="shared" si="4"/>
        <v>146</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f>IF(AND(C25="Normal uge 1",B25="ma"),'Normal uger'!$E$41,"")</f>
        <v>0.41666666666666669</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0.41666666666666669</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ti</v>
      </c>
      <c r="C26" s="73" t="s">
        <v>218</v>
      </c>
      <c r="D26" s="74" t="str">
        <f t="shared" si="1"/>
        <v/>
      </c>
      <c r="E26" s="862"/>
      <c r="F26" s="863"/>
      <c r="G26" s="864"/>
      <c r="H26" s="176" t="s">
        <v>511</v>
      </c>
      <c r="I26" s="222"/>
      <c r="J26" s="222"/>
      <c r="K26" s="192">
        <f t="shared" si="15"/>
        <v>7.0833333333333339</v>
      </c>
      <c r="L26" s="192">
        <f t="shared" si="16"/>
        <v>0</v>
      </c>
      <c r="M26" s="239">
        <v>2.5</v>
      </c>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f>IF(AND(C26="Normal uge 1",B26="ti"),'Normal uger'!$G$38,"")</f>
        <v>7.0833333333333339</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7.0833333333333339</v>
      </c>
      <c r="BO26" s="125">
        <f t="shared" si="4"/>
        <v>170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f>IF(AND(C26="Normal uge 1",B26="ti"),'Normal uger'!$G$41,"")</f>
        <v>0.41666666666666669</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0.41666666666666669</v>
      </c>
      <c r="DF26" t="str">
        <f t="shared" si="10"/>
        <v/>
      </c>
      <c r="DG26" t="str">
        <f t="shared" si="11"/>
        <v/>
      </c>
      <c r="DH26" t="str">
        <f t="shared" si="12"/>
        <v>Pmøde 16:30 - 19:30</v>
      </c>
      <c r="DI26" t="str">
        <f t="shared" si="13"/>
        <v/>
      </c>
      <c r="DJ26" t="str">
        <f t="shared" si="13"/>
        <v/>
      </c>
      <c r="DK26" t="str">
        <f t="shared" si="13"/>
        <v>Pmøde 16:30 - 19:30</v>
      </c>
      <c r="DL26" t="str">
        <f t="shared" si="24"/>
        <v>Pmøde 16:30 - 19:30</v>
      </c>
    </row>
    <row r="27" spans="1:116">
      <c r="A27" s="135">
        <f t="shared" si="14"/>
        <v>18</v>
      </c>
      <c r="B27" s="72" t="str">
        <f t="shared" si="0"/>
        <v>on</v>
      </c>
      <c r="C27" s="73" t="s">
        <v>218</v>
      </c>
      <c r="D27" s="74" t="str">
        <f t="shared" si="1"/>
        <v/>
      </c>
      <c r="E27" s="862"/>
      <c r="F27" s="863"/>
      <c r="G27" s="864"/>
      <c r="H27" s="176"/>
      <c r="I27" s="222"/>
      <c r="J27" s="222"/>
      <c r="K27" s="192">
        <f t="shared" si="15"/>
        <v>7.0833333333333339</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f>IF(AND(C27="Normal uge 1",B27="on"),'Normal uger'!$I$38,"")</f>
        <v>7.0833333333333339</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7.0833333333333339</v>
      </c>
      <c r="BO27" s="125">
        <f t="shared" si="4"/>
        <v>170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f>IF(AND(C27="Normal uge 1",B27="on"),'Normal uger'!$I$41,"")</f>
        <v>0.91666666666666674</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0.91666666666666674</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to</v>
      </c>
      <c r="C28" s="73" t="s">
        <v>218</v>
      </c>
      <c r="D28" s="74" t="str">
        <f t="shared" si="1"/>
        <v/>
      </c>
      <c r="E28" s="862"/>
      <c r="F28" s="863"/>
      <c r="G28" s="864"/>
      <c r="H28" s="176"/>
      <c r="I28" s="222"/>
      <c r="J28" s="222"/>
      <c r="K28" s="192">
        <f t="shared" si="15"/>
        <v>6</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f>IF(AND(C28="Normal uge 1",B28="to"),'Normal uger'!$K$38,"")</f>
        <v>6</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6</v>
      </c>
      <c r="BO28" s="125">
        <f t="shared" si="4"/>
        <v>144</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f>IF(AND(C28="Normal uge 1",B28="to"),'Normal uger'!$K$41,"")</f>
        <v>0</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fr</v>
      </c>
      <c r="C29" s="73" t="s">
        <v>222</v>
      </c>
      <c r="D29" s="74" t="str">
        <f t="shared" si="1"/>
        <v/>
      </c>
      <c r="E29" s="862"/>
      <c r="F29" s="863"/>
      <c r="G29" s="864"/>
      <c r="H29" s="176"/>
      <c r="I29" s="222"/>
      <c r="J29" s="222"/>
      <c r="K29" s="192">
        <f t="shared" si="15"/>
        <v>6.3333333333333339</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6.3333333333333339</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6.3333333333333339</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0.41666666666666669</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0.41666666666666669</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lø</v>
      </c>
      <c r="C30" s="73" t="s">
        <v>77</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sø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ma</v>
      </c>
      <c r="C32" s="73" t="s">
        <v>109</v>
      </c>
      <c r="D32" s="74">
        <f t="shared" si="1"/>
        <v>52</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ti</v>
      </c>
      <c r="C33" s="73" t="s">
        <v>109</v>
      </c>
      <c r="D33" s="74" t="str">
        <f t="shared" si="1"/>
        <v/>
      </c>
      <c r="E33" s="879" t="s">
        <v>80</v>
      </c>
      <c r="F33" s="880"/>
      <c r="G33" s="881"/>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t="str">
        <f t="shared" si="11"/>
        <v>Juleaftensdag</v>
      </c>
      <c r="DH33" t="str">
        <f t="shared" si="12"/>
        <v/>
      </c>
      <c r="DI33" t="str">
        <f t="shared" si="13"/>
        <v/>
      </c>
      <c r="DJ33" t="str">
        <f t="shared" si="13"/>
        <v>Juleaftensdag</v>
      </c>
      <c r="DK33" t="str">
        <f t="shared" si="13"/>
        <v/>
      </c>
      <c r="DL33" t="str">
        <f t="shared" si="24"/>
        <v>Juleaftensdag</v>
      </c>
    </row>
    <row r="34" spans="1:116">
      <c r="A34" s="135">
        <f t="shared" si="14"/>
        <v>25</v>
      </c>
      <c r="B34" s="72" t="str">
        <f t="shared" si="0"/>
        <v>on</v>
      </c>
      <c r="C34" s="73" t="s">
        <v>76</v>
      </c>
      <c r="D34" s="74" t="str">
        <f t="shared" si="1"/>
        <v/>
      </c>
      <c r="E34" s="862" t="s">
        <v>146</v>
      </c>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t="str">
        <f t="shared" si="11"/>
        <v>Juledag</v>
      </c>
      <c r="DH34" t="str">
        <f t="shared" si="12"/>
        <v/>
      </c>
      <c r="DI34" t="str">
        <f t="shared" si="13"/>
        <v/>
      </c>
      <c r="DJ34" t="str">
        <f t="shared" si="13"/>
        <v>Juledag</v>
      </c>
      <c r="DK34" t="str">
        <f t="shared" si="13"/>
        <v/>
      </c>
      <c r="DL34" t="str">
        <f t="shared" si="24"/>
        <v>Juledag</v>
      </c>
    </row>
    <row r="35" spans="1:116">
      <c r="A35" s="135">
        <f t="shared" si="14"/>
        <v>26</v>
      </c>
      <c r="B35" s="72" t="str">
        <f t="shared" si="0"/>
        <v>to</v>
      </c>
      <c r="C35" s="73" t="s">
        <v>76</v>
      </c>
      <c r="D35" s="74" t="str">
        <f t="shared" si="1"/>
        <v/>
      </c>
      <c r="E35" s="862" t="s">
        <v>64</v>
      </c>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t="str">
        <f t="shared" si="11"/>
        <v>2. juledag</v>
      </c>
      <c r="DH35" t="str">
        <f t="shared" si="12"/>
        <v/>
      </c>
      <c r="DI35" t="str">
        <f t="shared" si="13"/>
        <v/>
      </c>
      <c r="DJ35" t="str">
        <f t="shared" si="13"/>
        <v>2. juledag</v>
      </c>
      <c r="DK35" t="str">
        <f t="shared" si="13"/>
        <v/>
      </c>
      <c r="DL35" t="str">
        <f t="shared" si="24"/>
        <v>2. juledag</v>
      </c>
    </row>
    <row r="36" spans="1:116">
      <c r="A36" s="135">
        <f t="shared" si="14"/>
        <v>27</v>
      </c>
      <c r="B36" s="72" t="str">
        <f t="shared" si="0"/>
        <v>fr</v>
      </c>
      <c r="C36" s="73" t="s">
        <v>109</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lø</v>
      </c>
      <c r="C37" s="73" t="s">
        <v>77</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sø</v>
      </c>
      <c r="C38" s="73" t="s">
        <v>77</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ma</v>
      </c>
      <c r="C39" s="73" t="s">
        <v>109</v>
      </c>
      <c r="D39" s="74">
        <v>1</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ti</v>
      </c>
      <c r="C40" s="73" t="s">
        <v>109</v>
      </c>
      <c r="D40" s="74" t="str">
        <f t="shared" si="1"/>
        <v/>
      </c>
      <c r="E40" s="879"/>
      <c r="F40" s="880"/>
      <c r="G40" s="881"/>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6.5000000000000009</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95.249999999999986</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2.5</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1</v>
      </c>
      <c r="AF41">
        <f t="shared" si="28"/>
        <v>1</v>
      </c>
      <c r="AG41">
        <f t="shared" si="28"/>
        <v>1</v>
      </c>
      <c r="AH41">
        <f t="shared" si="28"/>
        <v>0</v>
      </c>
      <c r="AI41">
        <f t="shared" si="28"/>
        <v>0</v>
      </c>
      <c r="AJ41">
        <f t="shared" si="28"/>
        <v>3</v>
      </c>
      <c r="AK41">
        <f t="shared" si="28"/>
        <v>3</v>
      </c>
      <c r="AL41">
        <f t="shared" si="28"/>
        <v>3</v>
      </c>
      <c r="AM41">
        <f t="shared" si="28"/>
        <v>3</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95.249999999999986</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5" t="str">
        <f>"Arbejdstid for "&amp;A8&amp;" måned:"</f>
        <v>Arbejdstid for December måned:</v>
      </c>
      <c r="B43" s="926"/>
      <c r="C43" s="926"/>
      <c r="D43" s="926"/>
      <c r="E43" s="926"/>
      <c r="F43" s="926"/>
      <c r="G43" s="926"/>
      <c r="H43" s="202" t="s">
        <v>126</v>
      </c>
      <c r="I43" s="890" t="s">
        <v>115</v>
      </c>
      <c r="J43" s="891"/>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7" t="s">
        <v>272</v>
      </c>
      <c r="B44" s="928"/>
      <c r="C44" s="928"/>
      <c r="D44" s="928"/>
      <c r="E44" s="928"/>
      <c r="F44" s="928"/>
      <c r="G44" s="928"/>
      <c r="H44" s="145">
        <f>D78-D76-A88-D75</f>
        <v>22</v>
      </c>
      <c r="I44" s="892">
        <f>IF(AND(Stamoplysninger!E13="HK",Stamoplysninger!E14="Ja"),1924/Arbejdstidsoversigt!$K$8*Stamoplysninger!E16*$H$44,December!$H$44*7.4*Stamoplysninger!E16)</f>
        <v>162.80000000000001</v>
      </c>
      <c r="J44" s="893"/>
      <c r="K44" s="147"/>
      <c r="L44" s="954"/>
      <c r="M44" s="955"/>
      <c r="N44" s="955"/>
      <c r="O44" s="955"/>
      <c r="P44" s="955"/>
      <c r="Q44" s="955"/>
      <c r="R44" s="955"/>
      <c r="S44" s="955"/>
      <c r="T44" s="394">
        <f>November!T51</f>
        <v>3</v>
      </c>
      <c r="U44" s="395">
        <f>November!U51</f>
        <v>5</v>
      </c>
      <c r="V44" s="305"/>
      <c r="W44" s="130"/>
      <c r="X44" s="130"/>
      <c r="Y44" s="130"/>
      <c r="Z44" s="130"/>
      <c r="AA44"/>
      <c r="AB44"/>
      <c r="AK44" s="56"/>
      <c r="AL44" s="56"/>
      <c r="BO44" s="130"/>
      <c r="BP44" s="130"/>
      <c r="BQ44" s="130"/>
      <c r="BR44" s="130"/>
      <c r="BS44"/>
      <c r="BT44"/>
      <c r="CB44" s="56"/>
      <c r="CC44" s="56"/>
    </row>
    <row r="45" spans="1:116" ht="24" customHeight="1">
      <c r="A45" s="927" t="str">
        <f>"Ferie "&amp;A8&amp;" måned"</f>
        <v>Ferie December måned</v>
      </c>
      <c r="B45" s="928"/>
      <c r="C45" s="928"/>
      <c r="D45" s="928"/>
      <c r="E45" s="928"/>
      <c r="F45" s="928"/>
      <c r="G45" s="928"/>
      <c r="H45" s="146">
        <f>IF(D72&gt;0,$D$72,"0")</f>
        <v>5</v>
      </c>
      <c r="I45" s="857">
        <f>H45*7.4*Stamoplysninger!E16</f>
        <v>37</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7" t="str">
        <f>"Søgnehelligdage i "&amp;A8&amp;" måned"</f>
        <v>Søgnehelligdage i December måned</v>
      </c>
      <c r="B46" s="928"/>
      <c r="C46" s="928"/>
      <c r="D46" s="928"/>
      <c r="E46" s="928"/>
      <c r="F46" s="928"/>
      <c r="G46" s="928"/>
      <c r="H46" s="146">
        <f>IF(D77&gt;0,D77,0)</f>
        <v>2</v>
      </c>
      <c r="I46" s="857">
        <f>H46*7.4*Stamoplysninger!E16</f>
        <v>14.8</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7" t="str">
        <f>"Nettoarbejdstid ialt i "&amp;A8&amp;" måned"</f>
        <v>Nettoarbejdstid ialt i December måned</v>
      </c>
      <c r="B47" s="928"/>
      <c r="C47" s="928"/>
      <c r="D47" s="928"/>
      <c r="E47" s="928"/>
      <c r="F47" s="928"/>
      <c r="G47" s="928"/>
      <c r="H47" s="148">
        <f>H44-H45-H46</f>
        <v>15</v>
      </c>
      <c r="I47" s="857">
        <f>IF(Stamoplysninger!$E$13="Ikke omfattet af overenskomst - ansat med en fast årsnorm",Stamoplysninger!$E$15/229*H47*Stamoplysninger!$E$16,I44-I45-I46)</f>
        <v>111.00000000000001</v>
      </c>
      <c r="J47" s="858"/>
      <c r="K47" s="226"/>
      <c r="L47" s="377" t="s">
        <v>366</v>
      </c>
      <c r="M47" s="378" t="s">
        <v>202</v>
      </c>
      <c r="N47" s="850" t="s">
        <v>279</v>
      </c>
      <c r="O47" s="845"/>
      <c r="P47" s="845"/>
      <c r="Q47" s="845"/>
      <c r="R47" s="845"/>
      <c r="S47" s="851"/>
      <c r="T47" s="888" t="s">
        <v>189</v>
      </c>
      <c r="U47" s="889"/>
      <c r="V47" s="305"/>
      <c r="W47" s="130"/>
      <c r="X47" s="130"/>
      <c r="Y47" s="130"/>
      <c r="Z47" s="130"/>
      <c r="AA47"/>
      <c r="AB47"/>
      <c r="AK47" s="56"/>
      <c r="AL47" s="56"/>
      <c r="BO47" s="130"/>
      <c r="BP47" s="130"/>
      <c r="BQ47" s="130"/>
      <c r="BR47" s="130"/>
      <c r="BS47"/>
      <c r="BT47"/>
      <c r="CB47" s="56"/>
      <c r="CC47" s="56"/>
    </row>
    <row r="48" spans="1:116" ht="24" customHeight="1">
      <c r="A48" s="933" t="str">
        <f>"Planlagt arbejdstid efter ovennstående "&amp;A8&amp;" måned kalender"</f>
        <v>Planlagt arbejdstid efter ovennstående December måned kalender</v>
      </c>
      <c r="B48" s="934"/>
      <c r="C48" s="934"/>
      <c r="D48" s="934"/>
      <c r="E48" s="934"/>
      <c r="F48" s="934"/>
      <c r="G48" s="934"/>
      <c r="H48" s="282">
        <f>D55+D56+D57+D58+D61+D62+D69+D63+D64+D65+D66+D67+D68+D70+D71+D59+D60</f>
        <v>15</v>
      </c>
      <c r="I48" s="836">
        <f>K41+L41+M41-J55</f>
        <v>97.749999999999986</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5" t="str">
        <f>"Arbejde særligt planlagt for "&amp;A8&amp;" måned efter fanen normale uger"</f>
        <v>Arbejde særligt planlagt for December måned efter fanen normale uger</v>
      </c>
      <c r="B49" s="936"/>
      <c r="C49" s="936"/>
      <c r="D49" s="936"/>
      <c r="E49" s="936"/>
      <c r="F49" s="936"/>
      <c r="G49" s="936"/>
      <c r="H49" s="937"/>
      <c r="I49" s="838">
        <f>'Normal uger'!P88</f>
        <v>10.5</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f>IF(Arbejdstidsoversigt!$H$49="Puljetimer registreres i månedskalendere",O41-L55,SUM(Arbejdstidsoversigt!J29:J47)/Arbejdstidsoversigt!$G$15*H47)</f>
        <v>6.5789473684210522</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29" t="s">
        <v>250</v>
      </c>
      <c r="B51" s="930"/>
      <c r="C51" s="930"/>
      <c r="D51" s="930"/>
      <c r="E51" s="930"/>
      <c r="F51" s="930"/>
      <c r="G51" s="930"/>
      <c r="H51" s="930"/>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December måned</v>
      </c>
      <c r="B52" s="189"/>
      <c r="C52" s="190"/>
      <c r="D52" s="190"/>
      <c r="E52" s="190"/>
      <c r="F52" s="190"/>
      <c r="G52" s="190"/>
      <c r="H52" s="191"/>
      <c r="I52" s="842">
        <f>SUM(I48:J51)</f>
        <v>114.82894736842104</v>
      </c>
      <c r="J52" s="843"/>
      <c r="K52" s="131"/>
      <c r="L52" s="847" t="s">
        <v>190</v>
      </c>
      <c r="M52" s="848"/>
      <c r="N52" s="848"/>
      <c r="O52" s="848"/>
      <c r="P52" s="848"/>
      <c r="Q52" s="848"/>
      <c r="R52" s="848"/>
      <c r="S52" s="849"/>
      <c r="T52" s="389">
        <f>T44+T45-SUM(T48:T51)</f>
        <v>3</v>
      </c>
      <c r="U52" s="396">
        <f>U44+U45-SUM(U48:U51)</f>
        <v>5</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COUNTIF([0]!December1,"Normal uge 1")</f>
        <v>12</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1"/>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COUNTIF([0]!December1,"Normal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COUNTIF([0]!December1,"Normal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COUNTIF([0]!December1,"Normal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COUNTIF([0]!December1,"Normal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COUNTIF([0]!December1,"Normal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COUNTIF([0]!December1,"Anderledes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COUNTIF([0]!December1,"Ferieåbning")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COUNTIF([0]!December1,"Rul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COUNTIF([0]!December1,"Rul 2")</f>
        <v>1</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COUNTIF([0]!December1,"Rul 3")</f>
        <v>1</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COUNTIF([0]!December1,"Rul 4")</f>
        <v>1</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COUNTIF([0]!December1,"Rul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COUNTIF([0]!December1,"Rul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COUNTIF([0]!December1,"Pæd.dag")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COUNTIF([0]!December1,"Koloni")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COUNTIF([0]!December1,"Ekskursion")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COUNTIF([0]!December1,"Feriedag")</f>
        <v>5</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COUNTIF([0]!December1,"Nul-dag")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COUNTIF([0]!December1,"Orlov")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COUNTIF([0]!December1,"Ikke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COUNTIF([0]!December1,"Weekend")</f>
        <v>9</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COUNTIF([0]!December1,"SH-dag")</f>
        <v>2</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15</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COUNTIF($C$10,"Normal uge 1")+COUNTIF($C$10,"Normal uge 2")+COUNTIF($C$10,"Normal uge 3")+COUNTIF($C$10,"Normal uge 4")+COUNTIF($C$10,"Anderledes dag")+COUNTIF($C$10,"Feriepasningsdag")+COUNTIF($C$10,"Koloni")+COUNTIF($C$10,"Ekskursion")+COUNTIF($C$10,"Pæd.dag")</f>
        <v>0</v>
      </c>
      <c r="B83" s="297"/>
      <c r="C83" s="297"/>
      <c r="D83" s="297"/>
      <c r="E83" s="297"/>
      <c r="F83" s="297"/>
      <c r="G83" s="297"/>
      <c r="H83" s="293"/>
      <c r="I83" s="293"/>
      <c r="J83" s="293"/>
      <c r="K83" s="293"/>
      <c r="L83" s="33"/>
      <c r="AA83"/>
      <c r="AB83"/>
      <c r="BS83"/>
      <c r="BT83"/>
      <c r="DG83" s="138"/>
    </row>
    <row r="84" spans="1:114" hidden="1">
      <c r="A84" s="297">
        <f>COUNTIF($C$16:$C$17,"Normal uge 1")+COUNTIF($C$16:$C$17,"Normal uge 2")+COUNTIF($C$16:$C$17,"Normal uge 3")+COUNTIF($C$16:$C$17,"Normal uge 4")+COUNTIF($C$16:$C$17,"Anderledes dag")+COUNTIF($C$16:$C$17,"Feriepasningsdag")+COUNTIF($C$16:$C$17,"Pæd.dag")+COUNTIF($C$16:$C$17,"Ekskursion")+COUNTIF($C$16:$C$17,"Koloni")</f>
        <v>0</v>
      </c>
      <c r="B84" s="297"/>
      <c r="C84" s="297"/>
      <c r="D84" s="297"/>
      <c r="E84" s="297"/>
      <c r="F84" s="297"/>
      <c r="G84" s="297"/>
      <c r="H84" s="293"/>
      <c r="I84" s="33"/>
      <c r="J84" s="293"/>
      <c r="K84" s="293"/>
      <c r="L84" s="33"/>
      <c r="AA84"/>
      <c r="AB84"/>
      <c r="BS84"/>
      <c r="BT84"/>
      <c r="DG84" s="138"/>
    </row>
    <row r="85" spans="1:114" hidden="1">
      <c r="A85" s="297">
        <f>COUNTIF($C$23:$C$24,"Normal uge 1")+COUNTIF($C$23:$C$24,"Normal uge 2")+COUNTIF($C$23:$C$24,"Normal uge 3")+COUNTIF($C$23:$C$24,"Normal uge 4")+COUNTIF($C$23:$C$24,"Anderledes dag")+COUNTIF($C$23:$C$24,"Feriepasningsdag")+COUNTIF($C$23:$C$24,"Koloni")+COUNTIF($C$23:$C$24,"Ekskursion")+COUNTIF($C$23:$C$24,"Pæd.dag")</f>
        <v>0</v>
      </c>
      <c r="B85" s="297"/>
      <c r="C85" s="297"/>
      <c r="D85" s="297"/>
      <c r="E85" s="290"/>
      <c r="F85" s="290"/>
      <c r="G85" s="290"/>
      <c r="H85" s="293"/>
      <c r="I85" s="33"/>
      <c r="J85" s="33"/>
      <c r="K85" s="33"/>
      <c r="L85" s="33"/>
      <c r="AA85"/>
      <c r="AB85"/>
      <c r="BS85"/>
      <c r="BT85"/>
      <c r="DG85" s="138"/>
    </row>
    <row r="86" spans="1:114" hidden="1">
      <c r="A86" s="297">
        <f>COUNTIF($C$30:$C$31,"Normal uge 1")+COUNTIF($C$30:$C$31,"Normal uge 2")+COUNTIF($C$30:$C$31,"Normal uge 3")+COUNTIF($C$30:$C$31,"Normal uge 4")+COUNTIF($C$30:$C$31,"Anderledes dag")+COUNTIF($C$30:$C$31,"Feriepasningsdag")+COUNTIF($C$30:$C$31,"Koloni")+COUNTIF($C$30:$C$31,"Ekskursion")+COUNTIF($C$30:$C$31,"Pæd.dag")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COUNTIF($C$37:$C$38,"Normal uge 1")+COUNTIF($C$37:$C$38,"Normal uge 2")+COUNTIF($C$37:$C$38,"Normal uge 3")+COUNTIF($C$37:$C$38,"Normal uge 4")+COUNTIF($C$37:$C$38,"Anderledes dag")+COUNTIF($C$37:$C$38,"Feriepasningsdag")+COUNTIF($C$37:$C$38,"Koloni")+COUNTIF($C$37:$C$38,"Ekskursion")+COUNTIF($C$37:$C$38,"Pæd.dag")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261"/>
      <c r="B90" s="261"/>
      <c r="C90" s="261"/>
      <c r="D90" s="261"/>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hidden="1">
      <c r="A92" s="261"/>
      <c r="B92" s="261"/>
      <c r="C92" s="261"/>
      <c r="D92" s="261"/>
      <c r="E92" s="261"/>
      <c r="F92" s="261"/>
      <c r="G92" s="261"/>
      <c r="H92" s="261"/>
      <c r="I92" s="261"/>
      <c r="J92" s="261"/>
      <c r="K92" s="261"/>
      <c r="L92" s="261"/>
    </row>
    <row r="93" spans="1:114" hidden="1">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0:H10 D11:H32 A11:C40 D33:E33 H33 D34:H40">
    <cfRule type="expression" dxfId="1228" priority="29">
      <formula>OR($C10="Normal uge 3")</formula>
    </cfRule>
    <cfRule type="expression" dxfId="1227" priority="2" stopIfTrue="1">
      <formula>OR($C10="Normal uge 6")</formula>
    </cfRule>
    <cfRule type="expression" dxfId="1226" priority="3" stopIfTrue="1">
      <formula>OR($C10="Normal uge 5")</formula>
    </cfRule>
    <cfRule type="expression" dxfId="1225" priority="41" stopIfTrue="1">
      <formula>OR($C10="Rul 2")</formula>
    </cfRule>
    <cfRule type="expression" dxfId="1224" priority="40">
      <formula>OR($C10="weekend")</formula>
    </cfRule>
    <cfRule type="expression" dxfId="1223" priority="39">
      <formula>OR($C10="feriedag")</formula>
    </cfRule>
    <cfRule type="expression" dxfId="1222" priority="38">
      <formula>OR($C10="Ferieåbning")</formula>
    </cfRule>
    <cfRule type="expression" dxfId="1221" priority="37">
      <formula>OR($C10="Anderledes dag")</formula>
    </cfRule>
    <cfRule type="expression" dxfId="1220" priority="36">
      <formula>OR($C10="Koloni")</formula>
    </cfRule>
    <cfRule type="expression" dxfId="1219" priority="35">
      <formula>OR($C10="ekskursion")</formula>
    </cfRule>
    <cfRule type="expression" dxfId="1218" priority="34">
      <formula>OR($C10="SH-dag")</formula>
    </cfRule>
    <cfRule type="expression" dxfId="1217" priority="33">
      <formula>OR($C10="nul-dag")</formula>
    </cfRule>
    <cfRule type="expression" dxfId="1216" priority="16" stopIfTrue="1">
      <formula>OR($C10="Rul 6")</formula>
    </cfRule>
    <cfRule type="expression" dxfId="1215" priority="17" stopIfTrue="1">
      <formula>OR($C10="Rul 5")</formula>
    </cfRule>
    <cfRule type="expression" dxfId="1214" priority="18" stopIfTrue="1">
      <formula>OR($C10="Rul 4")</formula>
    </cfRule>
    <cfRule type="expression" dxfId="1213" priority="19" stopIfTrue="1">
      <formula>OR($C10="Rul 3")</formula>
    </cfRule>
    <cfRule type="expression" dxfId="1212" priority="20" stopIfTrue="1">
      <formula>OR($C10="Rul 1")</formula>
    </cfRule>
    <cfRule type="expression" dxfId="1211" priority="21">
      <formula>OR($C10="Normal uge 1")</formula>
    </cfRule>
    <cfRule type="expression" dxfId="1210" priority="32">
      <formula>OR($C10="pæd.dag")</formula>
    </cfRule>
    <cfRule type="expression" dxfId="1209" priority="31">
      <formula>OR($C10="Ikke relevant")</formula>
    </cfRule>
    <cfRule type="expression" dxfId="1208" priority="30">
      <formula>OR($C10="Normal uge 4")</formula>
    </cfRule>
    <cfRule type="expression" dxfId="1207" priority="28">
      <formula>OR($C10="Normal uge 2")</formula>
    </cfRule>
    <cfRule type="expression" dxfId="1206" priority="27">
      <formula>OR($C10="Orlov")</formula>
    </cfRule>
  </conditionalFormatting>
  <conditionalFormatting sqref="E21">
    <cfRule type="expression" dxfId="1205" priority="51" stopIfTrue="1">
      <formula>OR($D20="skoledag")</formula>
    </cfRule>
    <cfRule type="expression" dxfId="1204" priority="43">
      <formula>OR($D20="nul-dag")</formula>
    </cfRule>
    <cfRule type="expression" dxfId="1203" priority="52">
      <formula>OR($D20="Ikke relevant")</formula>
    </cfRule>
    <cfRule type="expression" dxfId="1202" priority="50">
      <formula>OR($D20="weekend")</formula>
    </cfRule>
    <cfRule type="expression" dxfId="1201" priority="49">
      <formula>OR($D20="feriedag")</formula>
    </cfRule>
    <cfRule type="expression" dxfId="1200" priority="48">
      <formula>OR($D20="fagdag")</formula>
    </cfRule>
    <cfRule type="expression" dxfId="1199" priority="44">
      <formula>OR($D20="SH-dag")</formula>
    </cfRule>
    <cfRule type="expression" dxfId="1198" priority="42">
      <formula>OR($D20="pæd.dag")</formula>
    </cfRule>
    <cfRule type="expression" dxfId="1197" priority="45">
      <formula>OR($D20="ekskursion")</formula>
    </cfRule>
    <cfRule type="expression" dxfId="1196" priority="47">
      <formula>OR($D20="emnedag")</formula>
    </cfRule>
    <cfRule type="expression" dxfId="1195" priority="46">
      <formula>OR($D20="lejrskole")</formula>
    </cfRule>
  </conditionalFormatting>
  <conditionalFormatting sqref="I10:J40">
    <cfRule type="expression" dxfId="1194" priority="13">
      <formula>OR($C10="Ekskursion",)</formula>
    </cfRule>
    <cfRule type="expression" dxfId="1193" priority="15">
      <formula>OR($C10="Ferieåbning",)</formula>
    </cfRule>
    <cfRule type="expression" dxfId="1192" priority="25">
      <formula>OR($C10="Koloni",)</formula>
    </cfRule>
    <cfRule type="expression" dxfId="1191" priority="14">
      <formula>OR($C10="Anderledes dag",)</formula>
    </cfRule>
  </conditionalFormatting>
  <conditionalFormatting sqref="J10:J40">
    <cfRule type="expression" dxfId="1190" priority="26">
      <formula>OR($C10="Pæd.dag",)</formula>
    </cfRule>
  </conditionalFormatting>
  <conditionalFormatting sqref="M10:M40">
    <cfRule type="expression" dxfId="1189" priority="53">
      <formula>OR($H10&gt;"0",)</formula>
    </cfRule>
  </conditionalFormatting>
  <conditionalFormatting sqref="O10:O40">
    <cfRule type="expression" dxfId="1187" priority="8">
      <formula>OR($N10&gt;0,)</formula>
    </cfRule>
  </conditionalFormatting>
  <conditionalFormatting sqref="S10:S40">
    <cfRule type="expression" dxfId="1186" priority="24">
      <formula>OR($P10="X",)</formula>
    </cfRule>
  </conditionalFormatting>
  <conditionalFormatting sqref="T10:T40">
    <cfRule type="expression" dxfId="1185" priority="23">
      <formula>OR($Q10="X",)</formula>
    </cfRule>
  </conditionalFormatting>
  <conditionalFormatting sqref="T48:T51">
    <cfRule type="expression" dxfId="1184" priority="5">
      <formula>OR($L48&gt;0,)</formula>
    </cfRule>
  </conditionalFormatting>
  <conditionalFormatting sqref="U10:U40">
    <cfRule type="expression" dxfId="1183" priority="22">
      <formula>OR($R10="X",)</formula>
    </cfRule>
  </conditionalFormatting>
  <conditionalFormatting sqref="U48:U49 U51">
    <cfRule type="expression" dxfId="1182" priority="10">
      <formula>OR($M48&gt;0,)</formula>
    </cfRule>
  </conditionalFormatting>
  <conditionalFormatting sqref="U50:W50">
    <cfRule type="expression" dxfId="1181" priority="6">
      <formula>OR($M50&gt;0,)</formula>
    </cfRule>
  </conditionalFormatting>
  <conditionalFormatting sqref="BN49 BN51:BN52">
    <cfRule type="expression" dxfId="1180" priority="1">
      <formula>OR(#REF!&gt;0,)</formula>
    </cfRule>
  </conditionalFormatting>
  <conditionalFormatting sqref="BP50">
    <cfRule type="expression" dxfId="1179" priority="7">
      <formula>OR(#REF!&gt;0,)</formula>
    </cfRule>
  </conditionalFormatting>
  <conditionalFormatting sqref="BR53">
    <cfRule type="expression" dxfId="1178" priority="54">
      <formula>OR(#REF!&gt;0,)</formula>
    </cfRule>
  </conditionalFormatting>
  <dataValidations count="3">
    <dataValidation type="list" allowBlank="1" showInputMessage="1" sqref="C10:C40" xr:uid="{A0C9D8D3-D4DF-5B4D-B5A6-3373AAAA764F}">
      <formula1>$A$55:$A$77</formula1>
    </dataValidation>
    <dataValidation type="list" allowBlank="1" showInputMessage="1" showErrorMessage="1" sqref="R10:R38 P10:Q40 L48:M49 L51:M51" xr:uid="{8A0B736C-8B7D-1A4A-9E88-9C9F1DB6A69F}">
      <formula1>$Y$1:$Y$2</formula1>
    </dataValidation>
    <dataValidation type="list" allowBlank="1" showInputMessage="1" showErrorMessage="1" sqref="L50:M50" xr:uid="{AC03D975-88D2-B04C-8103-B2C185AF9244}">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6DCCBB64-5E73-D645-83BF-79AEC7F8C7B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067C-B256-B442-8106-855E0666829C}">
  <sheetPr>
    <tabColor theme="4" tint="-0.249977111117893"/>
    <pageSetUpPr fitToPage="1"/>
  </sheetPr>
  <dimension ref="A1:DO119"/>
  <sheetViews>
    <sheetView topLeftCell="A8"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9" width="10.83203125" hidden="1" customWidth="1"/>
    <col min="120"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7" customHeight="1">
      <c r="A2" s="894">
        <v>1</v>
      </c>
      <c r="B2" s="894"/>
      <c r="C2" s="894"/>
      <c r="D2" s="894"/>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4"/>
      <c r="B3" s="894"/>
      <c r="C3" s="894"/>
      <c r="D3" s="894"/>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899" t="s">
        <v>143</v>
      </c>
      <c r="B4" s="900"/>
      <c r="C4" s="900"/>
      <c r="D4" s="900"/>
      <c r="E4" s="900"/>
      <c r="F4" s="900"/>
      <c r="G4" s="900"/>
      <c r="H4" s="900"/>
      <c r="I4" s="900"/>
      <c r="J4" s="900"/>
      <c r="K4" s="900"/>
      <c r="L4" s="900"/>
      <c r="M4" s="900"/>
      <c r="N4" s="900"/>
      <c r="O4" s="900"/>
      <c r="P4" s="900"/>
      <c r="Q4" s="900"/>
      <c r="R4" s="900"/>
      <c r="S4" s="900"/>
      <c r="T4" s="900"/>
      <c r="U4" s="901"/>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1" t="s">
        <v>144</v>
      </c>
      <c r="F5" s="911"/>
      <c r="G5" s="911"/>
      <c r="H5" s="383" t="s">
        <v>254</v>
      </c>
      <c r="I5" s="910" t="str">
        <f>August!I10</f>
        <v xml:space="preserve">Hvis den pågældende dag er en anderledes dag, ferieåbning, kolonidag eller ekskursionsdag bliver cellerne herunder gule. Er dagen en pædagogisk dag er det dog kun kolonne "J" der bliver gult. Tast i de gule felter. </v>
      </c>
      <c r="J5" s="910"/>
      <c r="K5" s="898" t="s">
        <v>296</v>
      </c>
      <c r="L5" s="898"/>
      <c r="M5" s="384" t="s">
        <v>185</v>
      </c>
      <c r="N5" s="908" t="s">
        <v>407</v>
      </c>
      <c r="O5" s="908"/>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Januar måneds kalender for: Simon Hansen. Måneden vedr. normperioden: 01.08.2024 - 31.07.2025.</v>
      </c>
      <c r="B6" s="870"/>
      <c r="C6" s="870"/>
      <c r="D6" s="870"/>
      <c r="E6" s="870"/>
      <c r="F6" s="870"/>
      <c r="G6" s="870"/>
      <c r="H6" s="870"/>
      <c r="I6" s="870"/>
      <c r="J6" s="870"/>
      <c r="K6" s="870"/>
      <c r="L6" s="870"/>
      <c r="M6" s="952"/>
      <c r="N6" s="904" t="s">
        <v>273</v>
      </c>
      <c r="O6" s="905"/>
      <c r="P6" s="904" t="s">
        <v>142</v>
      </c>
      <c r="Q6" s="909"/>
      <c r="R6" s="909"/>
      <c r="S6" s="909"/>
      <c r="T6" s="909"/>
      <c r="U6" s="905"/>
      <c r="V6" s="136"/>
      <c r="W6" s="56"/>
      <c r="Y6" s="56"/>
      <c r="Z6" s="56"/>
      <c r="AA6"/>
      <c r="AB6"/>
      <c r="AK6" s="56"/>
      <c r="AL6" s="56"/>
      <c r="BQ6" s="56"/>
      <c r="BR6" s="56"/>
      <c r="BS6"/>
      <c r="BT6"/>
      <c r="CB6" s="56"/>
      <c r="CC6" s="56"/>
    </row>
    <row r="7" spans="1:116" ht="47" customHeight="1">
      <c r="A7" s="201">
        <v>2025</v>
      </c>
      <c r="B7" s="132"/>
      <c r="C7" s="133"/>
      <c r="D7" s="134"/>
      <c r="E7" s="914" t="s">
        <v>252</v>
      </c>
      <c r="F7" s="915"/>
      <c r="G7" s="916"/>
      <c r="H7" s="198" t="s">
        <v>147</v>
      </c>
      <c r="I7" s="912" t="str">
        <f>August!I12</f>
        <v>Anderledes dage, ferieåbning, koloni, ekskursionsdag og pæd.dage.</v>
      </c>
      <c r="J7" s="913"/>
      <c r="K7" s="896" t="s">
        <v>231</v>
      </c>
      <c r="L7" s="896" t="s">
        <v>232</v>
      </c>
      <c r="M7" s="944" t="s">
        <v>204</v>
      </c>
      <c r="N7" s="906" t="s">
        <v>276</v>
      </c>
      <c r="O7" s="907"/>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938" t="s">
        <v>414</v>
      </c>
      <c r="BE7" s="938"/>
      <c r="BF7" s="938"/>
      <c r="BG7" s="938"/>
      <c r="BH7" s="938"/>
      <c r="BI7" s="939" t="s">
        <v>415</v>
      </c>
      <c r="BJ7" s="939"/>
      <c r="BK7" s="939"/>
      <c r="BL7" s="939"/>
      <c r="BM7" s="939"/>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938" t="s">
        <v>414</v>
      </c>
      <c r="CV7" s="938"/>
      <c r="CW7" s="938"/>
      <c r="CX7" s="938"/>
      <c r="CY7" s="938"/>
      <c r="CZ7" s="939" t="s">
        <v>415</v>
      </c>
      <c r="DA7" s="939"/>
      <c r="DB7" s="939"/>
      <c r="DC7" s="939"/>
      <c r="DD7" s="939"/>
    </row>
    <row r="8" spans="1:116" ht="160" customHeight="1">
      <c r="A8" s="873" t="s">
        <v>131</v>
      </c>
      <c r="B8" s="874"/>
      <c r="C8" s="874"/>
      <c r="D8" s="875"/>
      <c r="E8" s="917"/>
      <c r="F8" s="918"/>
      <c r="G8" s="919"/>
      <c r="H8" s="923" t="s">
        <v>253</v>
      </c>
      <c r="I8" s="200" t="s">
        <v>261</v>
      </c>
      <c r="J8" s="200" t="s">
        <v>260</v>
      </c>
      <c r="K8" s="897"/>
      <c r="L8" s="897"/>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0"/>
      <c r="F9" s="921"/>
      <c r="G9" s="922"/>
      <c r="H9" s="897"/>
      <c r="I9" s="871" t="s">
        <v>148</v>
      </c>
      <c r="J9" s="872"/>
      <c r="K9" s="872"/>
      <c r="L9" s="872"/>
      <c r="M9" s="903"/>
      <c r="N9" s="902" t="s">
        <v>274</v>
      </c>
      <c r="O9" s="903"/>
      <c r="P9" s="902" t="s">
        <v>163</v>
      </c>
      <c r="Q9" s="872"/>
      <c r="R9" s="943"/>
      <c r="S9" s="871" t="s">
        <v>164</v>
      </c>
      <c r="T9" s="872"/>
      <c r="U9" s="903"/>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on</v>
      </c>
      <c r="C10" s="73" t="s">
        <v>76</v>
      </c>
      <c r="D10" s="74" t="str">
        <f t="shared" ref="D10:D40" si="1">IF(B10="ma",(DATE(A$7,A$2,A10)-DATE(A$7,1,1)+7)/7,"")</f>
        <v/>
      </c>
      <c r="E10" s="862" t="s">
        <v>84</v>
      </c>
      <c r="F10" s="863"/>
      <c r="G10" s="864"/>
      <c r="H10" s="176"/>
      <c r="I10" s="222"/>
      <c r="J10" s="222"/>
      <c r="K10" s="192">
        <f>BN10</f>
        <v>0</v>
      </c>
      <c r="L10" s="192">
        <f>DN10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t="str">
        <f t="shared" ref="DG10:DG40" si="11">IF(H10="",E10,"")</f>
        <v>Nytårsdag</v>
      </c>
      <c r="DH10" t="str">
        <f t="shared" ref="DH10:DH40" si="12">IF(E10="",H10,"")</f>
        <v/>
      </c>
      <c r="DI10" t="str">
        <f t="shared" ref="DI10:DK41" si="13">IF(DF10=0,"",DF10)</f>
        <v/>
      </c>
      <c r="DJ10" t="str">
        <f>IF(DG10=0,"",DG10)</f>
        <v>Nytårsdag</v>
      </c>
      <c r="DK10" t="str">
        <f>IF(DH10=0,"",DH10)</f>
        <v/>
      </c>
      <c r="DL10" t="str">
        <f>DI10&amp;""&amp;DJ10&amp;""&amp;DK10</f>
        <v>Nytårsdag</v>
      </c>
    </row>
    <row r="11" spans="1:116">
      <c r="A11" s="135">
        <f t="shared" ref="A11:A39" si="14">IF(ISNUMBER(A10),A10+1,1)</f>
        <v>2</v>
      </c>
      <c r="B11" s="72" t="str">
        <f t="shared" si="0"/>
        <v>to</v>
      </c>
      <c r="C11" s="73" t="s">
        <v>218</v>
      </c>
      <c r="D11" s="74" t="str">
        <f t="shared" si="1"/>
        <v/>
      </c>
      <c r="E11" s="862"/>
      <c r="F11" s="863"/>
      <c r="G11" s="864"/>
      <c r="H11" s="176"/>
      <c r="I11" s="222"/>
      <c r="J11" s="222"/>
      <c r="K11" s="192">
        <f t="shared" ref="K11:K40" si="15">BN11</f>
        <v>6</v>
      </c>
      <c r="L11" s="192">
        <f t="shared" ref="L11:L40" si="16">DN11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f>IF(AND(C11="Normal uge 1",B11="to"),'Normal uger'!$K$38,"")</f>
        <v>6</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6</v>
      </c>
      <c r="BO11" s="125">
        <f t="shared" si="4"/>
        <v>144</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f>IF(AND(C11="Normal uge 1",B11="to"),'Normal uger'!$K$41,"")</f>
        <v>0</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fr</v>
      </c>
      <c r="C12" s="73" t="s">
        <v>220</v>
      </c>
      <c r="D12" s="74" t="str">
        <f t="shared" si="1"/>
        <v/>
      </c>
      <c r="E12" s="862"/>
      <c r="F12" s="863"/>
      <c r="G12" s="864"/>
      <c r="H12" s="176"/>
      <c r="I12" s="222"/>
      <c r="J12" s="222"/>
      <c r="K12" s="192">
        <f t="shared" si="15"/>
        <v>5.083333333333333</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5.083333333333333</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5.083333333333333</v>
      </c>
      <c r="BO12" s="125">
        <f t="shared" si="4"/>
        <v>0</v>
      </c>
      <c r="BP12" s="360">
        <f t="shared" si="5"/>
        <v>0</v>
      </c>
      <c r="BQ12" s="360">
        <f t="shared" si="6"/>
        <v>0</v>
      </c>
      <c r="BR12" s="360">
        <f t="shared" si="7"/>
        <v>0</v>
      </c>
      <c r="BS12" s="360">
        <f t="shared" si="8"/>
        <v>0</v>
      </c>
      <c r="BT12" s="360">
        <f t="shared" si="9"/>
        <v>0</v>
      </c>
      <c r="BU12" s="360">
        <f>IF(C12="Rul 1",Rul!$E$40,0)</f>
        <v>0</v>
      </c>
      <c r="BV12" s="360">
        <f>IF(C12="Rul 2",Rul!$G$40,0)</f>
        <v>0.41666666666666669</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0.41666666666666669</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lø</v>
      </c>
      <c r="C13" s="73" t="s">
        <v>77</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sø</v>
      </c>
      <c r="C14" s="73" t="s">
        <v>77</v>
      </c>
      <c r="D14" s="74" t="str">
        <f t="shared" si="1"/>
        <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ma</v>
      </c>
      <c r="C15" s="73" t="s">
        <v>218</v>
      </c>
      <c r="D15" s="74">
        <f t="shared" si="1"/>
        <v>1.7142857142857142</v>
      </c>
      <c r="E15" s="862"/>
      <c r="F15" s="863"/>
      <c r="G15" s="864"/>
      <c r="H15" s="176"/>
      <c r="I15" s="222"/>
      <c r="J15" s="222"/>
      <c r="K15" s="192">
        <f t="shared" si="15"/>
        <v>6.083333333333333</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f>IF(AND(C15="Normal uge 1",B15="ma"),'Normal uger'!$E$38,"")</f>
        <v>6.083333333333333</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6.083333333333333</v>
      </c>
      <c r="BO15" s="125">
        <f t="shared" si="4"/>
        <v>146</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f>IF(AND(C15="Normal uge 1",B15="ma"),'Normal uger'!$E$41,"")</f>
        <v>0.41666666666666669</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0.41666666666666669</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ti</v>
      </c>
      <c r="C16" s="73" t="s">
        <v>218</v>
      </c>
      <c r="D16" s="74" t="str">
        <f t="shared" si="1"/>
        <v/>
      </c>
      <c r="E16" s="862"/>
      <c r="F16" s="863"/>
      <c r="G16" s="864"/>
      <c r="H16" s="176"/>
      <c r="I16" s="222"/>
      <c r="J16" s="222"/>
      <c r="K16" s="192">
        <f t="shared" si="15"/>
        <v>7.0833333333333339</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f>IF(AND(C16="Normal uge 1",B16="ti"),'Normal uger'!$G$38,"")</f>
        <v>7.0833333333333339</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7.0833333333333339</v>
      </c>
      <c r="BO16" s="125">
        <f t="shared" si="4"/>
        <v>170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f>IF(AND(C16="Normal uge 1",B16="ti"),'Normal uger'!$G$41,"")</f>
        <v>0.41666666666666669</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0.41666666666666669</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on</v>
      </c>
      <c r="C17" s="73" t="s">
        <v>218</v>
      </c>
      <c r="D17" s="74" t="str">
        <f t="shared" si="1"/>
        <v/>
      </c>
      <c r="E17" s="862"/>
      <c r="F17" s="863"/>
      <c r="G17" s="864"/>
      <c r="H17" s="176"/>
      <c r="I17" s="222"/>
      <c r="J17" s="222"/>
      <c r="K17" s="192">
        <f t="shared" si="15"/>
        <v>7.0833333333333339</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f>IF(AND(C17="Normal uge 1",B17="on"),'Normal uger'!$I$38,"")</f>
        <v>7.0833333333333339</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7.0833333333333339</v>
      </c>
      <c r="BO17" s="125">
        <f t="shared" si="4"/>
        <v>170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f>IF(AND(C17="Normal uge 1",B17="on"),'Normal uger'!$I$41,"")</f>
        <v>0.91666666666666674</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0.91666666666666674</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to</v>
      </c>
      <c r="C18" s="73" t="s">
        <v>218</v>
      </c>
      <c r="D18" s="74" t="str">
        <f t="shared" si="1"/>
        <v/>
      </c>
      <c r="E18" s="862"/>
      <c r="F18" s="863"/>
      <c r="G18" s="864"/>
      <c r="H18" s="176"/>
      <c r="I18" s="222"/>
      <c r="J18" s="222"/>
      <c r="K18" s="192">
        <f t="shared" si="15"/>
        <v>6</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f>IF(AND(C18="Normal uge 1",B18="to"),'Normal uger'!$K$38,"")</f>
        <v>6</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6</v>
      </c>
      <c r="BO18" s="125">
        <f t="shared" si="4"/>
        <v>144</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f>IF(AND(C18="Normal uge 1",B18="to"),'Normal uger'!$K$41,"")</f>
        <v>0</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fr</v>
      </c>
      <c r="C19" s="73" t="s">
        <v>221</v>
      </c>
      <c r="D19" s="74" t="str">
        <f t="shared" si="1"/>
        <v/>
      </c>
      <c r="E19" s="862"/>
      <c r="F19" s="863"/>
      <c r="G19" s="864"/>
      <c r="H19" s="176"/>
      <c r="I19" s="222"/>
      <c r="J19" s="222"/>
      <c r="K19" s="192">
        <f t="shared" si="15"/>
        <v>5.083333333333333</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5.083333333333333</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5.083333333333333</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0.41666666666666669</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0.41666666666666669</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lø</v>
      </c>
      <c r="C20" s="73" t="s">
        <v>77</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sø</v>
      </c>
      <c r="C21" s="73" t="s">
        <v>77</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ma</v>
      </c>
      <c r="C22" s="73" t="s">
        <v>218</v>
      </c>
      <c r="D22" s="74">
        <f t="shared" si="1"/>
        <v>2.7142857142857144</v>
      </c>
      <c r="E22" s="879"/>
      <c r="F22" s="880"/>
      <c r="G22" s="881"/>
      <c r="H22" s="175"/>
      <c r="I22" s="222"/>
      <c r="J22" s="222"/>
      <c r="K22" s="192">
        <f t="shared" si="15"/>
        <v>6.083333333333333</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f>IF(AND(C22="Normal uge 1",B22="ma"),'Normal uger'!$E$38,"")</f>
        <v>6.083333333333333</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6.083333333333333</v>
      </c>
      <c r="BO22" s="125">
        <f t="shared" si="4"/>
        <v>146</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f>IF(AND(C22="Normal uge 1",B22="ma"),'Normal uger'!$E$41,"")</f>
        <v>0.41666666666666669</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0.41666666666666669</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ti</v>
      </c>
      <c r="C23" s="73" t="s">
        <v>218</v>
      </c>
      <c r="D23" s="74" t="str">
        <f t="shared" si="1"/>
        <v/>
      </c>
      <c r="E23" s="879"/>
      <c r="F23" s="880"/>
      <c r="G23" s="881"/>
      <c r="H23" s="175"/>
      <c r="I23" s="222"/>
      <c r="J23" s="222"/>
      <c r="K23" s="192">
        <f t="shared" si="15"/>
        <v>7.0833333333333339</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f>IF(AND(C23="Normal uge 1",B23="ti"),'Normal uger'!$G$38,"")</f>
        <v>7.0833333333333339</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7.0833333333333339</v>
      </c>
      <c r="BO23" s="125">
        <f t="shared" si="4"/>
        <v>170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f>IF(AND(C23="Normal uge 1",B23="ti"),'Normal uger'!$G$41,"")</f>
        <v>0.41666666666666669</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0.41666666666666669</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on</v>
      </c>
      <c r="C24" s="73" t="s">
        <v>218</v>
      </c>
      <c r="D24" s="74" t="str">
        <f t="shared" si="1"/>
        <v/>
      </c>
      <c r="E24" s="879"/>
      <c r="F24" s="880"/>
      <c r="G24" s="881"/>
      <c r="H24" s="175"/>
      <c r="I24" s="222"/>
      <c r="J24" s="222"/>
      <c r="K24" s="192">
        <f t="shared" si="15"/>
        <v>7.0833333333333339</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f>IF(AND(C24="Normal uge 1",B24="on"),'Normal uger'!$I$38,"")</f>
        <v>7.0833333333333339</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7.0833333333333339</v>
      </c>
      <c r="BO24" s="125">
        <f t="shared" si="4"/>
        <v>170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f>IF(AND(C24="Normal uge 1",B24="on"),'Normal uger'!$I$41,"")</f>
        <v>0.91666666666666674</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0.91666666666666674</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to</v>
      </c>
      <c r="C25" s="73" t="s">
        <v>218</v>
      </c>
      <c r="D25" s="74" t="str">
        <f t="shared" si="1"/>
        <v/>
      </c>
      <c r="E25" s="862"/>
      <c r="F25" s="863"/>
      <c r="G25" s="864"/>
      <c r="H25" s="176"/>
      <c r="I25" s="222"/>
      <c r="J25" s="222"/>
      <c r="K25" s="192">
        <f t="shared" si="15"/>
        <v>6</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f>IF(AND(C25="Normal uge 1",B25="to"),'Normal uger'!$K$38,"")</f>
        <v>6</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6</v>
      </c>
      <c r="BO25" s="125">
        <f t="shared" si="4"/>
        <v>144</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f>IF(AND(C25="Normal uge 1",B25="to"),'Normal uger'!$K$41,"")</f>
        <v>0</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fr</v>
      </c>
      <c r="C26" s="73" t="s">
        <v>222</v>
      </c>
      <c r="D26" s="74" t="str">
        <f t="shared" si="1"/>
        <v/>
      </c>
      <c r="E26" s="862"/>
      <c r="F26" s="863"/>
      <c r="G26" s="864"/>
      <c r="H26" s="176"/>
      <c r="I26" s="222"/>
      <c r="J26" s="222"/>
      <c r="K26" s="192">
        <f t="shared" si="15"/>
        <v>6.3333333333333339</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6.3333333333333339</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6.3333333333333339</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0.41666666666666669</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0.41666666666666669</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lø</v>
      </c>
      <c r="C27" s="73" t="s">
        <v>77</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sø</v>
      </c>
      <c r="C28" s="73" t="s">
        <v>77</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ma</v>
      </c>
      <c r="C29" s="73" t="s">
        <v>218</v>
      </c>
      <c r="D29" s="74">
        <f t="shared" si="1"/>
        <v>3.7142857142857144</v>
      </c>
      <c r="E29" s="862"/>
      <c r="F29" s="863"/>
      <c r="G29" s="864"/>
      <c r="H29" s="176"/>
      <c r="I29" s="222"/>
      <c r="J29" s="222"/>
      <c r="K29" s="192">
        <f t="shared" si="15"/>
        <v>6.083333333333333</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f>IF(AND(C29="Normal uge 1",B29="ma"),'Normal uger'!$E$38,"")</f>
        <v>6.083333333333333</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6.083333333333333</v>
      </c>
      <c r="BO29" s="125">
        <f t="shared" si="4"/>
        <v>146</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f>IF(AND(C29="Normal uge 1",B29="ma"),'Normal uger'!$E$41,"")</f>
        <v>0.41666666666666669</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0.41666666666666669</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ti</v>
      </c>
      <c r="C30" s="73" t="s">
        <v>218</v>
      </c>
      <c r="D30" s="74" t="str">
        <f t="shared" si="1"/>
        <v/>
      </c>
      <c r="E30" s="862"/>
      <c r="F30" s="863"/>
      <c r="G30" s="864"/>
      <c r="H30" s="176"/>
      <c r="I30" s="222"/>
      <c r="J30" s="222"/>
      <c r="K30" s="192">
        <f t="shared" si="15"/>
        <v>7.0833333333333339</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f>IF(AND(C30="Normal uge 1",B30="ti"),'Normal uger'!$G$38,"")</f>
        <v>7.0833333333333339</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7.0833333333333339</v>
      </c>
      <c r="BO30" s="125">
        <f t="shared" si="4"/>
        <v>170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f>IF(AND(C30="Normal uge 1",B30="ti"),'Normal uger'!$G$41,"")</f>
        <v>0.41666666666666669</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0.41666666666666669</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on</v>
      </c>
      <c r="C31" s="73" t="s">
        <v>218</v>
      </c>
      <c r="D31" s="74" t="str">
        <f t="shared" si="1"/>
        <v/>
      </c>
      <c r="E31" s="862"/>
      <c r="F31" s="863"/>
      <c r="G31" s="864"/>
      <c r="H31" s="176"/>
      <c r="I31" s="222"/>
      <c r="J31" s="222"/>
      <c r="K31" s="192">
        <f t="shared" si="15"/>
        <v>7.0833333333333339</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f>IF(AND(C31="Normal uge 1",B31="on"),'Normal uger'!$I$38,"")</f>
        <v>7.0833333333333339</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7.0833333333333339</v>
      </c>
      <c r="BO31" s="125">
        <f t="shared" si="4"/>
        <v>170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f>IF(AND(C31="Normal uge 1",B31="on"),'Normal uger'!$I$41,"")</f>
        <v>0.91666666666666674</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0.91666666666666674</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to</v>
      </c>
      <c r="C32" s="73" t="s">
        <v>218</v>
      </c>
      <c r="D32" s="74" t="str">
        <f t="shared" si="1"/>
        <v/>
      </c>
      <c r="E32" s="862"/>
      <c r="F32" s="863"/>
      <c r="G32" s="864"/>
      <c r="H32" s="176"/>
      <c r="I32" s="222"/>
      <c r="J32" s="222"/>
      <c r="K32" s="192">
        <f t="shared" si="15"/>
        <v>6</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f>IF(AND(C32="Normal uge 1",B32="to"),'Normal uger'!$K$38,"")</f>
        <v>6</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6</v>
      </c>
      <c r="BO32" s="125">
        <f t="shared" si="4"/>
        <v>144</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f>IF(AND(C32="Normal uge 1",B32="to"),'Normal uger'!$K$41,"")</f>
        <v>0</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fr</v>
      </c>
      <c r="C33" s="73" t="s">
        <v>219</v>
      </c>
      <c r="D33" s="74" t="str">
        <f t="shared" si="1"/>
        <v/>
      </c>
      <c r="E33" s="879"/>
      <c r="F33" s="880"/>
      <c r="G33" s="881"/>
      <c r="H33" s="176"/>
      <c r="I33" s="222"/>
      <c r="J33" s="222"/>
      <c r="K33" s="192">
        <f t="shared" si="15"/>
        <v>6</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6</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6</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lø</v>
      </c>
      <c r="C34" s="73" t="s">
        <v>77</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sø</v>
      </c>
      <c r="C35" s="73" t="s">
        <v>77</v>
      </c>
      <c r="D35" s="74" t="str">
        <f t="shared" si="1"/>
        <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ma</v>
      </c>
      <c r="C36" s="73" t="s">
        <v>218</v>
      </c>
      <c r="D36" s="74">
        <f t="shared" si="1"/>
        <v>4.7142857142857144</v>
      </c>
      <c r="E36" s="862"/>
      <c r="F36" s="863"/>
      <c r="G36" s="864"/>
      <c r="H36" s="176"/>
      <c r="I36" s="222"/>
      <c r="J36" s="222"/>
      <c r="K36" s="192">
        <f t="shared" si="15"/>
        <v>6.083333333333333</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f>IF(AND(C36="Normal uge 1",B36="ma"),'Normal uger'!$E$38,"")</f>
        <v>6.083333333333333</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6.083333333333333</v>
      </c>
      <c r="BO36" s="125">
        <f t="shared" si="4"/>
        <v>146</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f>IF(AND(C36="Normal uge 1",B36="ma"),'Normal uger'!$E$41,"")</f>
        <v>0.41666666666666669</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0.41666666666666669</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ti</v>
      </c>
      <c r="C37" s="73" t="s">
        <v>218</v>
      </c>
      <c r="D37" s="74" t="str">
        <f t="shared" si="1"/>
        <v/>
      </c>
      <c r="E37" s="862"/>
      <c r="F37" s="863"/>
      <c r="G37" s="864"/>
      <c r="H37" s="176" t="s">
        <v>510</v>
      </c>
      <c r="I37" s="222"/>
      <c r="J37" s="222"/>
      <c r="K37" s="192">
        <f t="shared" si="15"/>
        <v>7.0833333333333339</v>
      </c>
      <c r="L37" s="192">
        <f t="shared" si="16"/>
        <v>0</v>
      </c>
      <c r="M37" s="239">
        <v>2.5</v>
      </c>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f>IF(AND(C37="Normal uge 1",B37="ti"),'Normal uger'!$G$38,"")</f>
        <v>7.0833333333333339</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7.0833333333333339</v>
      </c>
      <c r="BO37" s="125">
        <f t="shared" si="4"/>
        <v>170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f>IF(AND(C37="Normal uge 1",B37="ti"),'Normal uger'!$G$41,"")</f>
        <v>0.41666666666666669</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0.41666666666666669</v>
      </c>
      <c r="DF37" t="str">
        <f t="shared" si="10"/>
        <v/>
      </c>
      <c r="DG37" t="str">
        <f t="shared" si="11"/>
        <v/>
      </c>
      <c r="DH37" t="str">
        <f t="shared" si="12"/>
        <v>P-møde 16:30 - 19:30</v>
      </c>
      <c r="DI37" t="str">
        <f t="shared" si="13"/>
        <v/>
      </c>
      <c r="DJ37" t="str">
        <f t="shared" si="13"/>
        <v/>
      </c>
      <c r="DK37" t="str">
        <f t="shared" si="13"/>
        <v>P-møde 16:30 - 19:30</v>
      </c>
      <c r="DL37" t="str">
        <f t="shared" si="24"/>
        <v>P-møde 16:30 - 19:30</v>
      </c>
    </row>
    <row r="38" spans="1:116">
      <c r="A38" s="135">
        <f>IF(ISNUMBER(A37),A37+1,1)</f>
        <v>29</v>
      </c>
      <c r="B38" s="72" t="str">
        <f t="shared" si="0"/>
        <v>on</v>
      </c>
      <c r="C38" s="73" t="s">
        <v>218</v>
      </c>
      <c r="D38" s="74" t="str">
        <f t="shared" si="1"/>
        <v/>
      </c>
      <c r="E38" s="862"/>
      <c r="F38" s="863"/>
      <c r="G38" s="864"/>
      <c r="H38" s="176"/>
      <c r="I38" s="222"/>
      <c r="J38" s="222"/>
      <c r="K38" s="192">
        <f t="shared" si="15"/>
        <v>7.0833333333333339</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f>IF(AND(C38="Normal uge 1",B38="on"),'Normal uger'!$I$38,"")</f>
        <v>7.0833333333333339</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7.0833333333333339</v>
      </c>
      <c r="BO38" s="125">
        <f t="shared" si="4"/>
        <v>170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f>IF(AND(C38="Normal uge 1",B38="on"),'Normal uger'!$I$41,"")</f>
        <v>0.91666666666666674</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0.91666666666666674</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to</v>
      </c>
      <c r="C39" s="73" t="s">
        <v>218</v>
      </c>
      <c r="D39" s="74" t="str">
        <f t="shared" si="1"/>
        <v/>
      </c>
      <c r="E39" s="862"/>
      <c r="F39" s="863"/>
      <c r="G39" s="864"/>
      <c r="H39" s="176"/>
      <c r="I39" s="222"/>
      <c r="J39" s="222"/>
      <c r="K39" s="192">
        <f t="shared" si="15"/>
        <v>6</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f>IF(AND(C39="Normal uge 1",B39="to"),'Normal uger'!$K$38,"")</f>
        <v>6</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6</v>
      </c>
      <c r="BO39" s="125">
        <f t="shared" si="4"/>
        <v>144</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f>IF(AND(C39="Normal uge 1",B39="to"),'Normal uger'!$K$41,"")</f>
        <v>0</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fr</v>
      </c>
      <c r="C40" s="73" t="s">
        <v>220</v>
      </c>
      <c r="D40" s="74" t="str">
        <f t="shared" si="1"/>
        <v/>
      </c>
      <c r="E40" s="879"/>
      <c r="F40" s="880"/>
      <c r="G40" s="881"/>
      <c r="H40" s="175"/>
      <c r="I40" s="222"/>
      <c r="J40" s="222"/>
      <c r="K40" s="192">
        <f t="shared" si="15"/>
        <v>5.083333333333333</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5.083333333333333</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5.083333333333333</v>
      </c>
      <c r="BO40" s="125">
        <f t="shared" si="4"/>
        <v>0</v>
      </c>
      <c r="BP40" s="360">
        <f t="shared" si="5"/>
        <v>0</v>
      </c>
      <c r="BQ40" s="360">
        <f t="shared" si="6"/>
        <v>0</v>
      </c>
      <c r="BR40" s="360">
        <f t="shared" si="7"/>
        <v>0</v>
      </c>
      <c r="BS40" s="360">
        <f t="shared" si="8"/>
        <v>0</v>
      </c>
      <c r="BT40" s="360">
        <f t="shared" si="9"/>
        <v>0</v>
      </c>
      <c r="BU40" s="360">
        <f>IF(C40="Rul 1",Rul!$E$40,0)</f>
        <v>0</v>
      </c>
      <c r="BV40" s="360">
        <f>IF(C40="Rul 2",Rul!$G$40,0)</f>
        <v>0.41666666666666669</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8.2500000000000018</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138.58333333333334</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2.5</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1</v>
      </c>
      <c r="AE41">
        <f t="shared" si="28"/>
        <v>2</v>
      </c>
      <c r="AF41">
        <f t="shared" si="28"/>
        <v>1</v>
      </c>
      <c r="AG41">
        <f t="shared" si="28"/>
        <v>1</v>
      </c>
      <c r="AH41">
        <f t="shared" si="28"/>
        <v>0</v>
      </c>
      <c r="AI41">
        <f t="shared" si="28"/>
        <v>0</v>
      </c>
      <c r="AJ41">
        <f t="shared" si="28"/>
        <v>4</v>
      </c>
      <c r="AK41">
        <f t="shared" si="28"/>
        <v>4</v>
      </c>
      <c r="AL41">
        <f t="shared" si="28"/>
        <v>4</v>
      </c>
      <c r="AM41">
        <f t="shared" si="28"/>
        <v>5</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138.58333333333334</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5" t="str">
        <f>"Arbejdstid for "&amp;A8&amp;" måned:"</f>
        <v>Arbejdstid for Januar måned:</v>
      </c>
      <c r="B43" s="926"/>
      <c r="C43" s="926"/>
      <c r="D43" s="926"/>
      <c r="E43" s="926"/>
      <c r="F43" s="926"/>
      <c r="G43" s="926"/>
      <c r="H43" s="202" t="s">
        <v>126</v>
      </c>
      <c r="I43" s="890" t="s">
        <v>115</v>
      </c>
      <c r="J43" s="891"/>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7" t="s">
        <v>272</v>
      </c>
      <c r="B44" s="928"/>
      <c r="C44" s="928"/>
      <c r="D44" s="928"/>
      <c r="E44" s="928"/>
      <c r="F44" s="928"/>
      <c r="G44" s="928"/>
      <c r="H44" s="145">
        <f>D78-D76-A88-D75</f>
        <v>23</v>
      </c>
      <c r="I44" s="892">
        <f>IF(AND(Stamoplysninger!E13="HK",Stamoplysninger!E14="Ja"),1924/Arbejdstidsoversigt!$K$8*Stamoplysninger!E16*$H$44,Januar!$H$44*7.4*Stamoplysninger!E16)</f>
        <v>170.20000000000002</v>
      </c>
      <c r="J44" s="893"/>
      <c r="K44" s="147"/>
      <c r="L44" s="954"/>
      <c r="M44" s="955"/>
      <c r="N44" s="955"/>
      <c r="O44" s="955"/>
      <c r="P44" s="955"/>
      <c r="Q44" s="955"/>
      <c r="R44" s="955"/>
      <c r="S44" s="955"/>
      <c r="T44" s="394">
        <f>December!T52</f>
        <v>3</v>
      </c>
      <c r="U44" s="395">
        <f>December!U44</f>
        <v>5</v>
      </c>
      <c r="V44" s="305"/>
      <c r="W44" s="130"/>
      <c r="X44" s="130"/>
      <c r="Y44" s="130"/>
      <c r="Z44" s="130"/>
      <c r="AA44"/>
      <c r="AB44"/>
      <c r="AK44" s="56"/>
      <c r="AL44" s="56"/>
      <c r="BO44" s="130"/>
      <c r="BP44" s="130"/>
      <c r="BQ44" s="130"/>
      <c r="BR44" s="130"/>
      <c r="BS44"/>
      <c r="BT44"/>
      <c r="CB44" s="56"/>
      <c r="CC44" s="56"/>
    </row>
    <row r="45" spans="1:116" ht="24" customHeight="1">
      <c r="A45" s="927" t="str">
        <f>"Ferie "&amp;A8&amp;" måned"</f>
        <v>Ferie Januar måned</v>
      </c>
      <c r="B45" s="928"/>
      <c r="C45" s="928"/>
      <c r="D45" s="928"/>
      <c r="E45" s="928"/>
      <c r="F45" s="928"/>
      <c r="G45" s="928"/>
      <c r="H45" s="146" t="str">
        <f>IF(D72&gt;0,$D$72,"0")</f>
        <v>0</v>
      </c>
      <c r="I45" s="857">
        <f>H45*7.4*Stamoplysninger!E16</f>
        <v>0</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7" t="str">
        <f>"Søgnehelligdage i "&amp;A8&amp;" måned"</f>
        <v>Søgnehelligdage i Januar måned</v>
      </c>
      <c r="B46" s="928"/>
      <c r="C46" s="928"/>
      <c r="D46" s="928"/>
      <c r="E46" s="928"/>
      <c r="F46" s="928"/>
      <c r="G46" s="928"/>
      <c r="H46" s="146">
        <f>IF(D77&gt;0,D77,0)</f>
        <v>1</v>
      </c>
      <c r="I46" s="857">
        <f>H46*7.4*Stamoplysninger!E16</f>
        <v>7.4</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7" t="str">
        <f>"Nettoarbejdstid ialt i "&amp;A8&amp;" måned"</f>
        <v>Nettoarbejdstid ialt i Januar måned</v>
      </c>
      <c r="B47" s="928"/>
      <c r="C47" s="928"/>
      <c r="D47" s="928"/>
      <c r="E47" s="928"/>
      <c r="F47" s="928"/>
      <c r="G47" s="928"/>
      <c r="H47" s="148">
        <f>H44-H45-H46</f>
        <v>22</v>
      </c>
      <c r="I47" s="857">
        <f>IF(Stamoplysninger!$E$13="Ikke omfattet af overenskomst - ansat med en fast årsnorm",Stamoplysninger!$E$15/229*H47*Stamoplysninger!$E$16,I44-I45-I46)</f>
        <v>162.80000000000001</v>
      </c>
      <c r="J47" s="858"/>
      <c r="K47" s="226"/>
      <c r="L47" s="377" t="s">
        <v>366</v>
      </c>
      <c r="M47" s="378" t="s">
        <v>202</v>
      </c>
      <c r="N47" s="850" t="s">
        <v>279</v>
      </c>
      <c r="O47" s="845"/>
      <c r="P47" s="845"/>
      <c r="Q47" s="845"/>
      <c r="R47" s="845"/>
      <c r="S47" s="851"/>
      <c r="T47" s="888" t="s">
        <v>189</v>
      </c>
      <c r="U47" s="889"/>
      <c r="V47" s="305"/>
      <c r="W47" s="130"/>
      <c r="X47" s="130"/>
      <c r="Y47" s="130"/>
      <c r="Z47" s="130"/>
      <c r="AA47"/>
      <c r="AB47"/>
      <c r="AK47" s="56"/>
      <c r="AL47" s="56"/>
      <c r="BO47" s="130"/>
      <c r="BP47" s="130"/>
      <c r="BQ47" s="130"/>
      <c r="BR47" s="130"/>
      <c r="BS47"/>
      <c r="BT47"/>
      <c r="CB47" s="56"/>
      <c r="CC47" s="56"/>
    </row>
    <row r="48" spans="1:116" ht="24" customHeight="1">
      <c r="A48" s="933" t="str">
        <f>"Planlagt arbejdstid efter ovennstående "&amp;A8&amp;" måned kalender"</f>
        <v>Planlagt arbejdstid efter ovennstående Januar måned kalender</v>
      </c>
      <c r="B48" s="934"/>
      <c r="C48" s="934"/>
      <c r="D48" s="934"/>
      <c r="E48" s="934"/>
      <c r="F48" s="934"/>
      <c r="G48" s="934"/>
      <c r="H48" s="282">
        <f>D55+D56+D57+D58+D61+D62+D69+D63+D64+D65+D66+D67+D68+D70+D71+D59+D60</f>
        <v>22</v>
      </c>
      <c r="I48" s="836">
        <f>K41+L41+M41-J55</f>
        <v>141.08333333333334</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5" t="str">
        <f>"Arbejde særligt planlagt for "&amp;A8&amp;" måned efter fanen normale ugerr"</f>
        <v>Arbejde særligt planlagt for Januar måned efter fanen normale ugerr</v>
      </c>
      <c r="B49" s="936"/>
      <c r="C49" s="936"/>
      <c r="D49" s="936"/>
      <c r="E49" s="936"/>
      <c r="F49" s="936"/>
      <c r="G49" s="936"/>
      <c r="H49" s="937"/>
      <c r="I49" s="838">
        <f>'Normal uger'!Q88</f>
        <v>0.5</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f>IF(Arbejdstidsoversigt!$H$49="Puljetimer registreres i månedskalendere",O41-L55,SUM(Arbejdstidsoversigt!J29:J47)/Arbejdstidsoversigt!$G$15*H47)</f>
        <v>9.6491228070175428</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29" t="s">
        <v>250</v>
      </c>
      <c r="B51" s="930"/>
      <c r="C51" s="930"/>
      <c r="D51" s="930"/>
      <c r="E51" s="930"/>
      <c r="F51" s="930"/>
      <c r="G51" s="930"/>
      <c r="H51" s="930"/>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Januar måned</v>
      </c>
      <c r="B52" s="189"/>
      <c r="C52" s="190"/>
      <c r="D52" s="190"/>
      <c r="E52" s="190"/>
      <c r="F52" s="190"/>
      <c r="G52" s="190"/>
      <c r="H52" s="191"/>
      <c r="I52" s="842">
        <f>SUM(I48:J51)</f>
        <v>151.23245614035088</v>
      </c>
      <c r="J52" s="843"/>
      <c r="K52" s="131"/>
      <c r="L52" s="847" t="s">
        <v>190</v>
      </c>
      <c r="M52" s="848"/>
      <c r="N52" s="848"/>
      <c r="O52" s="848"/>
      <c r="P52" s="848"/>
      <c r="Q52" s="848"/>
      <c r="R52" s="848"/>
      <c r="S52" s="849"/>
      <c r="T52" s="389">
        <f>T44+T45-SUM(T48:T51)</f>
        <v>3</v>
      </c>
      <c r="U52" s="396">
        <f>U44+U45-SUM(U48:U51)</f>
        <v>5</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COUNTIF([0]!Januar1,"Normal uge 1")</f>
        <v>17</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COUNTIF([0]!Januar1,"Normal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COUNTIF([0]!Januar1,"Normal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COUNTIF([0]!Januar1,"Normal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COUNTIF([0]!Januar1,"Normal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COUNTIF([0]!Januar1,"Normal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COUNTIF([0]!Januar1,"Anderledes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COUNTIF([0]!Januar1,"Ferieåbning")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COUNTIF([0]!Januar1,"Rul 1")</f>
        <v>1</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COUNTIF([0]!Januar1,"Rul 2")</f>
        <v>2</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COUNTIF([0]!Januar1,"Rul 3")</f>
        <v>1</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COUNTIF([0]!Januar1,"Rul 4")</f>
        <v>1</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COUNTIF([0]!Januar1,"Rul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COUNTIF([0]!Januar1,"Rul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COUNTIF([0]!Januar1,"Pæd.dag")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COUNTIF([0]!Januar1,"Koloni")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COUNTIF([0]!Januar1,"Ekskursion")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COUNTIF([0]!Januar1,"Feriedag")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COUNTIF([0]!Januar1,"Nul-dag")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COUNTIF([0]!Januar1,"Orlov")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COUNTIF([0]!Januar1,"Ikke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COUNTIF([0]!Januar1,"Weekend")</f>
        <v>8</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COUNTIF([0]!Januar1,"SH-dag")</f>
        <v>1</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22</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COUNTIF($C$13:$C$14,"Normal uge 1")+COUNTIF($C$13:$C$14,"Normal uge 2")+COUNTIF($C$13:$C$14,"Normal uge 3")+COUNTIF($C$13:$C$14,"Normal uge 4")+COUNTIF($C$13:$C$14,"Anderledes dag")+COUNTIF($C$13:$C$14,"Feriepasningsdag")+COUNTIF($C$13:$C$14,"Koloni")+COUNTIF($C$13:$C$14,"Ekskursion")+COUNTIF($C$13:$C$14,"Pæd.dag")</f>
        <v>0</v>
      </c>
      <c r="B83" s="297"/>
      <c r="C83" s="297"/>
      <c r="D83" s="297"/>
      <c r="E83" s="297"/>
      <c r="F83" s="297"/>
      <c r="G83" s="297"/>
      <c r="H83" s="293"/>
      <c r="I83" s="293"/>
      <c r="J83" s="293"/>
      <c r="K83" s="293"/>
      <c r="L83" s="33"/>
      <c r="AA83"/>
      <c r="AB83"/>
      <c r="BS83"/>
      <c r="BT83"/>
      <c r="DG83" s="138"/>
    </row>
    <row r="84" spans="1:114" hidden="1">
      <c r="A84" s="297">
        <f>COUNTIF($C$20:$C$21,"Normal uge 1")+COUNTIF($C$20:$C$21,"Normal uge 2")+COUNTIF($C$20:$C$21,"Normal uge 3")+COUNTIF($C$20:$C$21,"Normal uge 4")+COUNTIF($C$20:$C$21,"Anderledes dag")+COUNTIF($C$20:$C$21,"Feriepasningsdag")+COUNTIF($C$20:$C$21,"Pæd.dag")+COUNTIF($C$20:$C$21,"Ekskursion")+COUNTIF($C$20:$C$21,"Koloni")</f>
        <v>0</v>
      </c>
      <c r="B84" s="297"/>
      <c r="C84" s="297"/>
      <c r="D84" s="297"/>
      <c r="E84" s="297"/>
      <c r="F84" s="297"/>
      <c r="G84" s="297"/>
      <c r="H84" s="293"/>
      <c r="I84" s="33"/>
      <c r="J84" s="293"/>
      <c r="K84" s="293"/>
      <c r="L84" s="33"/>
      <c r="AA84"/>
      <c r="AB84"/>
      <c r="BS84"/>
      <c r="BT84"/>
      <c r="DG84" s="138"/>
    </row>
    <row r="85" spans="1:114" hidden="1">
      <c r="A85" s="297">
        <f>COUNTIF($C$27:$C$28,"Normal uge 1")+COUNTIF($C$27:$C$28,"Normal uge 2")+COUNTIF($C$27:$C$28,"Normal uge 3")+COUNTIF($C$27:$C$28,"Normal uge 4")+COUNTIF($C$27:$C$28,"Anderledes dag")+COUNTIF($C$27:$C$28,"Feriepasningsdag")+COUNTIF($C$27:$C$28,"Koloni")+COUNTIF($C$27:$C$28,"Ekskursion")+COUNTIF($C$27:$C$28,"Pæd.dag")</f>
        <v>0</v>
      </c>
      <c r="B85" s="297"/>
      <c r="C85" s="297"/>
      <c r="D85" s="297"/>
      <c r="E85" s="290"/>
      <c r="F85" s="290"/>
      <c r="G85" s="290"/>
      <c r="H85" s="293"/>
      <c r="I85" s="33"/>
      <c r="J85" s="33"/>
      <c r="K85" s="33"/>
      <c r="L85" s="33"/>
      <c r="AA85"/>
      <c r="AB85"/>
      <c r="BS85"/>
      <c r="BT85"/>
      <c r="DG85" s="138"/>
    </row>
    <row r="86" spans="1:114" hidden="1">
      <c r="A86" s="297">
        <f>COUNTIF($C$34:$C$35,"Normal uge 1")+COUNTIF($C$34:$C$35,"Normal uge 2")+COUNTIF($C$34:$C$35,"Normal uge 3")+COUNTIF($C$34:$C$35,"Normal uge 4")+COUNTIF($C$34:$C$35,"Anderledes dag")+COUNTIF($C$34:$C$35,"Feriepasningsdag")+COUNTIF($C$34:$C$35,"Koloni")+COUNTIF($C$34:$C$35,"Ekskursion")+COUNTIF($C$34:$C$35,"Pæd.dag")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261"/>
      <c r="B90" s="261"/>
      <c r="C90" s="261"/>
      <c r="D90" s="261"/>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conditionalFormatting sqref="A10:H10 D11:H32 A11:C40 D33:E33 H33 D34:H40">
    <cfRule type="expression" dxfId="1177" priority="29">
      <formula>OR($C10="Normal uge 3")</formula>
    </cfRule>
    <cfRule type="expression" dxfId="1176" priority="2">
      <formula>OR($C10="Normal uge 6")</formula>
    </cfRule>
    <cfRule type="expression" dxfId="1175" priority="3" stopIfTrue="1">
      <formula>OR($C10="Normal uge 5")</formula>
    </cfRule>
    <cfRule type="expression" dxfId="1174" priority="41" stopIfTrue="1">
      <formula>OR($C10="Rul 2")</formula>
    </cfRule>
    <cfRule type="expression" dxfId="1173" priority="40">
      <formula>OR($C10="weekend")</formula>
    </cfRule>
    <cfRule type="expression" dxfId="1172" priority="39">
      <formula>OR($C10="feriedag")</formula>
    </cfRule>
    <cfRule type="expression" dxfId="1171" priority="38" stopIfTrue="1">
      <formula>OR($C10="Ferieåbning")</formula>
    </cfRule>
    <cfRule type="expression" dxfId="1170" priority="37">
      <formula>OR($C10="Anderledes dag")</formula>
    </cfRule>
    <cfRule type="expression" dxfId="1169" priority="36">
      <formula>OR($C10="Koloni")</formula>
    </cfRule>
    <cfRule type="expression" dxfId="1168" priority="35">
      <formula>OR($C10="ekskursion")</formula>
    </cfRule>
    <cfRule type="expression" dxfId="1167" priority="34">
      <formula>OR($C10="SH-dag")</formula>
    </cfRule>
    <cfRule type="expression" dxfId="1166" priority="33">
      <formula>OR($C10="nul-dag")</formula>
    </cfRule>
    <cfRule type="expression" dxfId="1165" priority="16" stopIfTrue="1">
      <formula>OR($C10="Rul 6")</formula>
    </cfRule>
    <cfRule type="expression" dxfId="1164" priority="17" stopIfTrue="1">
      <formula>OR($C10="Rul 5")</formula>
    </cfRule>
    <cfRule type="expression" dxfId="1163" priority="18" stopIfTrue="1">
      <formula>OR($C10="Rul 4")</formula>
    </cfRule>
    <cfRule type="expression" dxfId="1162" priority="19" stopIfTrue="1">
      <formula>OR($C10="Rul 3")</formula>
    </cfRule>
    <cfRule type="expression" dxfId="1161" priority="20" stopIfTrue="1">
      <formula>OR($C10="Rul 1")</formula>
    </cfRule>
    <cfRule type="expression" dxfId="1160" priority="21">
      <formula>OR($C10="Normal uge 1")</formula>
    </cfRule>
    <cfRule type="expression" dxfId="1159" priority="32">
      <formula>OR($C10="pæd.dag")</formula>
    </cfRule>
    <cfRule type="expression" dxfId="1158" priority="31">
      <formula>OR($C10="Ikke relevant")</formula>
    </cfRule>
    <cfRule type="expression" dxfId="1157" priority="30">
      <formula>OR($C10="Normal uge 4")</formula>
    </cfRule>
    <cfRule type="expression" dxfId="1156" priority="28">
      <formula>OR($C10="Normal uge 2")</formula>
    </cfRule>
    <cfRule type="expression" dxfId="1155" priority="27">
      <formula>OR($C10="Orlov")</formula>
    </cfRule>
  </conditionalFormatting>
  <conditionalFormatting sqref="E21">
    <cfRule type="expression" dxfId="1154" priority="51" stopIfTrue="1">
      <formula>OR($D20="skoledag")</formula>
    </cfRule>
    <cfRule type="expression" dxfId="1153" priority="43">
      <formula>OR($D20="nul-dag")</formula>
    </cfRule>
    <cfRule type="expression" dxfId="1152" priority="52">
      <formula>OR($D20="Ikke relevant")</formula>
    </cfRule>
    <cfRule type="expression" dxfId="1151" priority="50">
      <formula>OR($D20="weekend")</formula>
    </cfRule>
    <cfRule type="expression" dxfId="1150" priority="49">
      <formula>OR($D20="feriedag")</formula>
    </cfRule>
    <cfRule type="expression" dxfId="1149" priority="48">
      <formula>OR($D20="fagdag")</formula>
    </cfRule>
    <cfRule type="expression" dxfId="1148" priority="44">
      <formula>OR($D20="SH-dag")</formula>
    </cfRule>
    <cfRule type="expression" dxfId="1147" priority="42">
      <formula>OR($D20="pæd.dag")</formula>
    </cfRule>
    <cfRule type="expression" dxfId="1146" priority="45">
      <formula>OR($D20="ekskursion")</formula>
    </cfRule>
    <cfRule type="expression" dxfId="1145" priority="47">
      <formula>OR($D20="emnedag")</formula>
    </cfRule>
    <cfRule type="expression" dxfId="1144" priority="46">
      <formula>OR($D20="lejrskole")</formula>
    </cfRule>
  </conditionalFormatting>
  <conditionalFormatting sqref="I10:J40">
    <cfRule type="expression" dxfId="1143" priority="13">
      <formula>OR($C10="Ekskursion",)</formula>
    </cfRule>
    <cfRule type="expression" dxfId="1142" priority="15" stopIfTrue="1">
      <formula>OR($C10="Ferieåbning",)</formula>
    </cfRule>
    <cfRule type="expression" dxfId="1141" priority="25">
      <formula>OR($C10="Koloni",)</formula>
    </cfRule>
    <cfRule type="expression" dxfId="1140" priority="14">
      <formula>OR($C10="Anderledes dag",)</formula>
    </cfRule>
  </conditionalFormatting>
  <conditionalFormatting sqref="J10:J40">
    <cfRule type="expression" dxfId="1139" priority="26">
      <formula>OR($C10="Pæd.dag",)</formula>
    </cfRule>
  </conditionalFormatting>
  <conditionalFormatting sqref="M10:M40">
    <cfRule type="expression" dxfId="1138" priority="53">
      <formula>OR($H10&gt;"0",)</formula>
    </cfRule>
  </conditionalFormatting>
  <conditionalFormatting sqref="O10:O40">
    <cfRule type="expression" dxfId="1136" priority="8">
      <formula>OR($N10&gt;0,)</formula>
    </cfRule>
  </conditionalFormatting>
  <conditionalFormatting sqref="S10:S40">
    <cfRule type="expression" dxfId="1135" priority="24">
      <formula>OR($P10="X",)</formula>
    </cfRule>
  </conditionalFormatting>
  <conditionalFormatting sqref="T10:T40">
    <cfRule type="expression" dxfId="1134" priority="23">
      <formula>OR($Q10="X",)</formula>
    </cfRule>
  </conditionalFormatting>
  <conditionalFormatting sqref="T48:T51">
    <cfRule type="expression" dxfId="1133" priority="5">
      <formula>OR($L48&gt;0,)</formula>
    </cfRule>
  </conditionalFormatting>
  <conditionalFormatting sqref="U10:U40">
    <cfRule type="expression" dxfId="1132" priority="22">
      <formula>OR($R10="X",)</formula>
    </cfRule>
  </conditionalFormatting>
  <conditionalFormatting sqref="U48:U49 U51">
    <cfRule type="expression" dxfId="1131" priority="10">
      <formula>OR($M48&gt;0,)</formula>
    </cfRule>
  </conditionalFormatting>
  <conditionalFormatting sqref="U50:W50">
    <cfRule type="expression" dxfId="1130" priority="6">
      <formula>OR($M50&gt;0,)</formula>
    </cfRule>
  </conditionalFormatting>
  <conditionalFormatting sqref="BN49 BN51:BN52">
    <cfRule type="expression" dxfId="1129" priority="1">
      <formula>OR(#REF!&gt;0,)</formula>
    </cfRule>
  </conditionalFormatting>
  <conditionalFormatting sqref="BP50">
    <cfRule type="expression" dxfId="1128" priority="7">
      <formula>OR(#REF!&gt;0,)</formula>
    </cfRule>
  </conditionalFormatting>
  <conditionalFormatting sqref="BR53">
    <cfRule type="expression" dxfId="1127" priority="54">
      <formula>OR(#REF!&gt;0,)</formula>
    </cfRule>
  </conditionalFormatting>
  <dataValidations count="3">
    <dataValidation type="list" allowBlank="1" showInputMessage="1" sqref="C10:C40" xr:uid="{D15B89CE-BEF0-C941-BFFD-61F4CECDCBC4}">
      <formula1>$A$55:$A$77</formula1>
    </dataValidation>
    <dataValidation type="list" allowBlank="1" showInputMessage="1" showErrorMessage="1" sqref="R10:R38 P10:Q40 L48:M49 L51:M51" xr:uid="{C7EC8722-5973-E640-8354-FA916782B20B}">
      <formula1>$Y$1:$Y$2</formula1>
    </dataValidation>
    <dataValidation type="list" allowBlank="1" showInputMessage="1" showErrorMessage="1" sqref="L50:M50" xr:uid="{5C7A3B63-E687-1348-A8A7-3D6FEA38B9A1}">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2A874C9-5D02-D84D-A874-71F79182888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9AE7B-9899-D84B-BD44-611F11DE531A}">
  <sheetPr>
    <tabColor theme="4" tint="-0.249977111117893"/>
    <pageSetUpPr fitToPage="1"/>
  </sheetPr>
  <dimension ref="A1:DL120"/>
  <sheetViews>
    <sheetView topLeftCell="A6"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0" customHeight="1">
      <c r="A2" s="894">
        <v>2</v>
      </c>
      <c r="B2" s="894"/>
      <c r="C2" s="894"/>
      <c r="D2" s="894"/>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4"/>
      <c r="B3" s="894"/>
      <c r="C3" s="894"/>
      <c r="D3" s="894"/>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899" t="s">
        <v>143</v>
      </c>
      <c r="B4" s="900"/>
      <c r="C4" s="900"/>
      <c r="D4" s="900"/>
      <c r="E4" s="900"/>
      <c r="F4" s="900"/>
      <c r="G4" s="900"/>
      <c r="H4" s="900"/>
      <c r="I4" s="900"/>
      <c r="J4" s="900"/>
      <c r="K4" s="900"/>
      <c r="L4" s="900"/>
      <c r="M4" s="900"/>
      <c r="N4" s="900"/>
      <c r="O4" s="900"/>
      <c r="P4" s="900"/>
      <c r="Q4" s="900"/>
      <c r="R4" s="900"/>
      <c r="S4" s="900"/>
      <c r="T4" s="900"/>
      <c r="U4" s="901"/>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1" t="s">
        <v>144</v>
      </c>
      <c r="F5" s="911"/>
      <c r="G5" s="911"/>
      <c r="H5" s="383" t="s">
        <v>254</v>
      </c>
      <c r="I5" s="910" t="str">
        <f>August!I10</f>
        <v xml:space="preserve">Hvis den pågældende dag er en anderledes dag, ferieåbning, kolonidag eller ekskursionsdag bliver cellerne herunder gule. Er dagen en pædagogisk dag er det dog kun kolonne "J" der bliver gult. Tast i de gule felter. </v>
      </c>
      <c r="J5" s="910"/>
      <c r="K5" s="898" t="s">
        <v>296</v>
      </c>
      <c r="L5" s="898"/>
      <c r="M5" s="384" t="s">
        <v>185</v>
      </c>
      <c r="N5" s="908" t="s">
        <v>407</v>
      </c>
      <c r="O5" s="908"/>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Februar måneds kalender for: Simon Hansen. Måneden vedr. normperioden: 01.08.2024 - 31.07.2025.</v>
      </c>
      <c r="B6" s="870"/>
      <c r="C6" s="870"/>
      <c r="D6" s="870"/>
      <c r="E6" s="870"/>
      <c r="F6" s="870"/>
      <c r="G6" s="870"/>
      <c r="H6" s="870"/>
      <c r="I6" s="870"/>
      <c r="J6" s="870"/>
      <c r="K6" s="870"/>
      <c r="L6" s="870"/>
      <c r="M6" s="952"/>
      <c r="N6" s="904" t="s">
        <v>273</v>
      </c>
      <c r="O6" s="905"/>
      <c r="P6" s="904" t="s">
        <v>142</v>
      </c>
      <c r="Q6" s="909"/>
      <c r="R6" s="909"/>
      <c r="S6" s="909"/>
      <c r="T6" s="909"/>
      <c r="U6" s="905"/>
      <c r="V6" s="136"/>
      <c r="W6" s="56"/>
      <c r="Y6" s="56"/>
      <c r="Z6" s="56"/>
      <c r="AA6"/>
      <c r="AB6"/>
      <c r="AK6" s="56"/>
      <c r="AL6" s="56"/>
      <c r="BQ6" s="56"/>
      <c r="BR6" s="56"/>
      <c r="BS6"/>
      <c r="BT6"/>
      <c r="CB6" s="56"/>
      <c r="CC6" s="56"/>
    </row>
    <row r="7" spans="1:116" ht="47" customHeight="1">
      <c r="A7" s="201">
        <f>Januar!A7</f>
        <v>2025</v>
      </c>
      <c r="B7" s="132"/>
      <c r="C7" s="133"/>
      <c r="D7" s="134"/>
      <c r="E7" s="914" t="s">
        <v>252</v>
      </c>
      <c r="F7" s="915"/>
      <c r="G7" s="916"/>
      <c r="H7" s="198" t="s">
        <v>147</v>
      </c>
      <c r="I7" s="912" t="str">
        <f>August!I12</f>
        <v>Anderledes dage, ferieåbning, koloni, ekskursionsdag og pæd.dage.</v>
      </c>
      <c r="J7" s="913"/>
      <c r="K7" s="896" t="s">
        <v>231</v>
      </c>
      <c r="L7" s="896" t="s">
        <v>232</v>
      </c>
      <c r="M7" s="944" t="s">
        <v>204</v>
      </c>
      <c r="N7" s="906" t="s">
        <v>276</v>
      </c>
      <c r="O7" s="907"/>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938" t="s">
        <v>414</v>
      </c>
      <c r="BE7" s="938"/>
      <c r="BF7" s="938"/>
      <c r="BG7" s="938"/>
      <c r="BH7" s="938"/>
      <c r="BI7" s="939" t="s">
        <v>415</v>
      </c>
      <c r="BJ7" s="939"/>
      <c r="BK7" s="939"/>
      <c r="BL7" s="939"/>
      <c r="BM7" s="939"/>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938" t="s">
        <v>414</v>
      </c>
      <c r="CV7" s="938"/>
      <c r="CW7" s="938"/>
      <c r="CX7" s="938"/>
      <c r="CY7" s="938"/>
      <c r="CZ7" s="939" t="s">
        <v>415</v>
      </c>
      <c r="DA7" s="939"/>
      <c r="DB7" s="939"/>
      <c r="DC7" s="939"/>
      <c r="DD7" s="939"/>
    </row>
    <row r="8" spans="1:116" ht="160" customHeight="1">
      <c r="A8" s="873" t="s">
        <v>132</v>
      </c>
      <c r="B8" s="874"/>
      <c r="C8" s="874"/>
      <c r="D8" s="875"/>
      <c r="E8" s="917"/>
      <c r="F8" s="918"/>
      <c r="G8" s="919"/>
      <c r="H8" s="923" t="s">
        <v>253</v>
      </c>
      <c r="I8" s="200" t="s">
        <v>261</v>
      </c>
      <c r="J8" s="200" t="s">
        <v>260</v>
      </c>
      <c r="K8" s="897"/>
      <c r="L8" s="897"/>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0"/>
      <c r="F9" s="921"/>
      <c r="G9" s="922"/>
      <c r="H9" s="897"/>
      <c r="I9" s="871" t="s">
        <v>148</v>
      </c>
      <c r="J9" s="872"/>
      <c r="K9" s="872"/>
      <c r="L9" s="872"/>
      <c r="M9" s="903"/>
      <c r="N9" s="902" t="s">
        <v>274</v>
      </c>
      <c r="O9" s="903"/>
      <c r="P9" s="902" t="s">
        <v>163</v>
      </c>
      <c r="Q9" s="872"/>
      <c r="R9" s="943"/>
      <c r="S9" s="871" t="s">
        <v>164</v>
      </c>
      <c r="T9" s="872"/>
      <c r="U9" s="903"/>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7" si="0">CHOOSE(MOD(WEEKDAY(DATE(A$7,A$2,A10)),7)+1,"lø","sø","ma","ti","on","to","fr",)</f>
        <v>lø</v>
      </c>
      <c r="C10" s="73" t="s">
        <v>77</v>
      </c>
      <c r="D10" s="74" t="str">
        <f t="shared" ref="D10:D38"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8" si="2">IF(Q10="x",T10-L10,0)</f>
        <v>0</v>
      </c>
      <c r="X10" s="360">
        <f>IF($C$10="Anderledes dag",$I$10,0)</f>
        <v>0</v>
      </c>
      <c r="Y10" s="360">
        <f>IF(C10="Ferieåbning",I10,0)</f>
        <v>0</v>
      </c>
      <c r="Z10" s="360">
        <f t="shared" ref="Z10:Z38"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8" si="4">SUM(AJ10:AN10)*24</f>
        <v>0</v>
      </c>
      <c r="BP10" s="360">
        <f t="shared" ref="BP10:BP38" si="5">IF(C10="Anderledes dag",J10,0)</f>
        <v>0</v>
      </c>
      <c r="BQ10" s="360">
        <f t="shared" ref="BQ10:BQ38" si="6">IF(C10="Ferieåbning",J10,0)</f>
        <v>0</v>
      </c>
      <c r="BR10" s="360">
        <f t="shared" ref="BR10:BR38" si="7">IF(C10="Pæd.dag",J10,0)</f>
        <v>0</v>
      </c>
      <c r="BS10" s="360">
        <f t="shared" ref="BS10:BS38" si="8">IF(C10="Ekskursion",J10,0)</f>
        <v>0</v>
      </c>
      <c r="BT10" s="360">
        <f t="shared" ref="BT10:BT38"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8" si="10">IF(AND(E10&gt;0,H10&gt;0),""&amp;E10&amp;" og "&amp;H10&amp;"","")</f>
        <v/>
      </c>
      <c r="DG10">
        <f t="shared" ref="DG10:DG38" si="11">IF(H10="",E10,"")</f>
        <v>0</v>
      </c>
      <c r="DH10">
        <f t="shared" ref="DH10:DH38" si="12">IF(E10="",H10,"")</f>
        <v>0</v>
      </c>
      <c r="DI10" t="str">
        <f t="shared" ref="DI10:DK39" si="13">IF(DF10=0,"",DF10)</f>
        <v/>
      </c>
      <c r="DJ10" t="str">
        <f>IF(DG10=0,"",DG10)</f>
        <v/>
      </c>
      <c r="DK10" t="str">
        <f>IF(DH10=0,"",DH10)</f>
        <v/>
      </c>
      <c r="DL10" t="str">
        <f>DI10&amp;""&amp;DJ10&amp;""&amp;DK10</f>
        <v/>
      </c>
    </row>
    <row r="11" spans="1:116">
      <c r="A11" s="135">
        <f t="shared" ref="A11:A37" si="14">IF(ISNUMBER(A10),A10+1,1)</f>
        <v>2</v>
      </c>
      <c r="B11" s="72" t="str">
        <f t="shared" si="0"/>
        <v>sø</v>
      </c>
      <c r="C11" s="73" t="s">
        <v>77</v>
      </c>
      <c r="D11" s="74" t="str">
        <f t="shared" si="1"/>
        <v/>
      </c>
      <c r="E11" s="862"/>
      <c r="F11" s="863"/>
      <c r="G11" s="864"/>
      <c r="H11" s="176"/>
      <c r="I11" s="222"/>
      <c r="J11" s="222"/>
      <c r="K11" s="192">
        <f t="shared" ref="K11:K37" si="15">BN11</f>
        <v>0</v>
      </c>
      <c r="L11" s="192">
        <f t="shared" ref="L11:L37" si="16">DE11</f>
        <v>0</v>
      </c>
      <c r="M11" s="239"/>
      <c r="N11" s="359"/>
      <c r="O11" s="411"/>
      <c r="P11" s="196"/>
      <c r="Q11" s="197"/>
      <c r="R11" s="197"/>
      <c r="S11" s="193"/>
      <c r="T11" s="256"/>
      <c r="U11" s="194"/>
      <c r="V11">
        <f t="shared" ref="V11:V38" si="17">IF(P11="x",S11-K11,0)</f>
        <v>0</v>
      </c>
      <c r="W11">
        <f t="shared" si="2"/>
        <v>0</v>
      </c>
      <c r="X11" s="360">
        <f t="shared" ref="X11:X38" si="18">IF(C11="Anderledes dag",I11,0)</f>
        <v>0</v>
      </c>
      <c r="Y11" s="360">
        <f t="shared" ref="Y11:Y38" si="19">IF(C11="Ferieåbning",I11,0)</f>
        <v>0</v>
      </c>
      <c r="Z11" s="360">
        <f t="shared" si="3"/>
        <v>0</v>
      </c>
      <c r="AA11" s="360">
        <f t="shared" ref="AA11:AA38" si="20">IF(C11="Ekskursion",I11,0)</f>
        <v>0</v>
      </c>
      <c r="AB11" s="360">
        <f t="shared" ref="AB11:AB38"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8"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8" si="24">DI11&amp;""&amp;DJ11&amp;""&amp;DK11</f>
        <v/>
      </c>
    </row>
    <row r="12" spans="1:116">
      <c r="A12" s="135">
        <f t="shared" si="14"/>
        <v>3</v>
      </c>
      <c r="B12" s="72" t="str">
        <f t="shared" si="0"/>
        <v>ma</v>
      </c>
      <c r="C12" s="73" t="s">
        <v>218</v>
      </c>
      <c r="D12" s="74">
        <f t="shared" si="1"/>
        <v>5.7142857142857144</v>
      </c>
      <c r="E12" s="862"/>
      <c r="F12" s="863"/>
      <c r="G12" s="864"/>
      <c r="H12" s="176"/>
      <c r="I12" s="222"/>
      <c r="J12" s="222"/>
      <c r="K12" s="192">
        <f t="shared" si="15"/>
        <v>6.083333333333333</v>
      </c>
      <c r="L12" s="192">
        <f t="shared" si="16"/>
        <v>0.41666666666666669</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f>IF(AND(C12="Normal uge 1",B12="ma"),'Normal uger'!$E$38,"")</f>
        <v>6.083333333333333</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6.083333333333333</v>
      </c>
      <c r="BO12" s="125">
        <f t="shared" si="4"/>
        <v>146</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f>IF(AND(C12="Normal uge 1",B12="ma"),'Normal uger'!$E$41,"")</f>
        <v>0.41666666666666669</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0.41666666666666669</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ti</v>
      </c>
      <c r="C13" s="73" t="s">
        <v>218</v>
      </c>
      <c r="D13" s="74" t="str">
        <f t="shared" si="1"/>
        <v/>
      </c>
      <c r="E13" s="862"/>
      <c r="F13" s="863"/>
      <c r="G13" s="864"/>
      <c r="H13" s="176"/>
      <c r="I13" s="222"/>
      <c r="J13" s="222"/>
      <c r="K13" s="192">
        <f t="shared" si="15"/>
        <v>7.0833333333333339</v>
      </c>
      <c r="L13" s="192">
        <f t="shared" si="16"/>
        <v>0.41666666666666669</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f>IF(AND(C13="Normal uge 1",B13="ti"),'Normal uger'!$G$38,"")</f>
        <v>7.0833333333333339</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7.0833333333333339</v>
      </c>
      <c r="BO13" s="125">
        <f t="shared" si="4"/>
        <v>170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f>IF(AND(C13="Normal uge 1",B13="ti"),'Normal uger'!$G$41,"")</f>
        <v>0.41666666666666669</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0.41666666666666669</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on</v>
      </c>
      <c r="C14" s="73" t="s">
        <v>218</v>
      </c>
      <c r="D14" s="74" t="str">
        <f t="shared" si="1"/>
        <v/>
      </c>
      <c r="E14" s="862"/>
      <c r="F14" s="863"/>
      <c r="G14" s="864"/>
      <c r="H14" s="176"/>
      <c r="I14" s="222"/>
      <c r="J14" s="222"/>
      <c r="K14" s="192">
        <f t="shared" si="15"/>
        <v>7.0833333333333339</v>
      </c>
      <c r="L14" s="192">
        <f t="shared" si="16"/>
        <v>0.91666666666666674</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f>IF(AND(C14="Normal uge 1",B14="on"),'Normal uger'!$I$38,"")</f>
        <v>7.0833333333333339</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7.0833333333333339</v>
      </c>
      <c r="BO14" s="125">
        <f t="shared" si="4"/>
        <v>170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f>IF(AND(C14="Normal uge 1",B14="on"),'Normal uger'!$I$41,"")</f>
        <v>0.91666666666666674</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0.91666666666666674</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to</v>
      </c>
      <c r="C15" s="73" t="s">
        <v>218</v>
      </c>
      <c r="D15" s="74" t="str">
        <f t="shared" si="1"/>
        <v/>
      </c>
      <c r="E15" s="862"/>
      <c r="F15" s="863"/>
      <c r="G15" s="864"/>
      <c r="H15" s="176"/>
      <c r="I15" s="222"/>
      <c r="J15" s="222"/>
      <c r="K15" s="192">
        <f t="shared" si="15"/>
        <v>6</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f>IF(AND(C15="Normal uge 1",B15="to"),'Normal uger'!$K$38,"")</f>
        <v>6</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6</v>
      </c>
      <c r="BO15" s="125">
        <f t="shared" si="4"/>
        <v>144</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f>IF(AND(C15="Normal uge 1",B15="to"),'Normal uger'!$K$41,"")</f>
        <v>0</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fr</v>
      </c>
      <c r="C16" s="73" t="s">
        <v>221</v>
      </c>
      <c r="D16" s="74" t="str">
        <f t="shared" si="1"/>
        <v/>
      </c>
      <c r="E16" s="862"/>
      <c r="F16" s="863"/>
      <c r="G16" s="864"/>
      <c r="H16" s="176"/>
      <c r="I16" s="222"/>
      <c r="J16" s="222"/>
      <c r="K16" s="192">
        <f t="shared" si="15"/>
        <v>5.083333333333333</v>
      </c>
      <c r="L16" s="192">
        <f t="shared" si="16"/>
        <v>0.41666666666666669</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5.083333333333333</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5.083333333333333</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0.41666666666666669</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0.41666666666666669</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lø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sø</v>
      </c>
      <c r="C18" s="73" t="s">
        <v>77</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ma</v>
      </c>
      <c r="C19" s="73" t="s">
        <v>374</v>
      </c>
      <c r="D19" s="74">
        <f t="shared" si="1"/>
        <v>6.7142857142857144</v>
      </c>
      <c r="E19" s="862"/>
      <c r="F19" s="863"/>
      <c r="G19" s="864"/>
      <c r="H19" s="176"/>
      <c r="I19" s="222">
        <v>6.25</v>
      </c>
      <c r="J19" s="222"/>
      <c r="K19" s="192">
        <f t="shared" si="15"/>
        <v>6.25</v>
      </c>
      <c r="L19" s="192">
        <f t="shared" si="16"/>
        <v>0</v>
      </c>
      <c r="M19" s="239"/>
      <c r="N19" s="359"/>
      <c r="O19" s="411"/>
      <c r="P19" s="196"/>
      <c r="Q19" s="197"/>
      <c r="R19" s="197"/>
      <c r="S19" s="193"/>
      <c r="T19" s="256"/>
      <c r="U19" s="194"/>
      <c r="V19">
        <f t="shared" si="17"/>
        <v>0</v>
      </c>
      <c r="W19">
        <f t="shared" si="2"/>
        <v>0</v>
      </c>
      <c r="X19" s="360">
        <f t="shared" si="18"/>
        <v>0</v>
      </c>
      <c r="Y19" s="360">
        <f t="shared" si="19"/>
        <v>6.25</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6.25</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ti</v>
      </c>
      <c r="C20" s="73" t="s">
        <v>374</v>
      </c>
      <c r="D20" s="74" t="str">
        <f t="shared" si="1"/>
        <v/>
      </c>
      <c r="E20" s="862"/>
      <c r="F20" s="863"/>
      <c r="G20" s="864"/>
      <c r="H20" s="176"/>
      <c r="I20" s="222">
        <v>6.25</v>
      </c>
      <c r="J20" s="222"/>
      <c r="K20" s="192">
        <f t="shared" si="15"/>
        <v>6.25</v>
      </c>
      <c r="L20" s="192">
        <f t="shared" si="16"/>
        <v>0</v>
      </c>
      <c r="M20" s="239"/>
      <c r="N20" s="359"/>
      <c r="O20" s="411"/>
      <c r="P20" s="196"/>
      <c r="Q20" s="197"/>
      <c r="R20" s="197"/>
      <c r="S20" s="193"/>
      <c r="T20" s="256"/>
      <c r="U20" s="194"/>
      <c r="V20">
        <f t="shared" si="17"/>
        <v>0</v>
      </c>
      <c r="W20">
        <f t="shared" si="2"/>
        <v>0</v>
      </c>
      <c r="X20" s="360">
        <f t="shared" si="18"/>
        <v>0</v>
      </c>
      <c r="Y20" s="360">
        <f t="shared" si="19"/>
        <v>6.25</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6.25</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on</v>
      </c>
      <c r="C21" s="73" t="s">
        <v>374</v>
      </c>
      <c r="D21" s="74" t="str">
        <f t="shared" si="1"/>
        <v/>
      </c>
      <c r="E21" s="862"/>
      <c r="F21" s="863"/>
      <c r="G21" s="864"/>
      <c r="H21" s="176"/>
      <c r="I21" s="222">
        <v>6.25</v>
      </c>
      <c r="J21" s="222"/>
      <c r="K21" s="192">
        <f t="shared" si="15"/>
        <v>6.25</v>
      </c>
      <c r="L21" s="192">
        <f t="shared" si="16"/>
        <v>0</v>
      </c>
      <c r="M21" s="239"/>
      <c r="N21" s="359"/>
      <c r="O21" s="411"/>
      <c r="P21" s="196"/>
      <c r="Q21" s="197"/>
      <c r="R21" s="197"/>
      <c r="S21" s="193"/>
      <c r="T21" s="256"/>
      <c r="U21" s="194"/>
      <c r="V21">
        <f t="shared" si="17"/>
        <v>0</v>
      </c>
      <c r="W21">
        <f t="shared" si="2"/>
        <v>0</v>
      </c>
      <c r="X21" s="360">
        <f t="shared" si="18"/>
        <v>0</v>
      </c>
      <c r="Y21" s="360">
        <f t="shared" si="19"/>
        <v>6.25</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6.25</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to</v>
      </c>
      <c r="C22" s="73" t="s">
        <v>374</v>
      </c>
      <c r="D22" s="74" t="str">
        <f t="shared" si="1"/>
        <v/>
      </c>
      <c r="E22" s="879"/>
      <c r="F22" s="880"/>
      <c r="G22" s="881"/>
      <c r="H22" s="175"/>
      <c r="I22" s="222">
        <v>6.25</v>
      </c>
      <c r="J22" s="222"/>
      <c r="K22" s="192">
        <f t="shared" si="15"/>
        <v>6.25</v>
      </c>
      <c r="L22" s="192">
        <f t="shared" si="16"/>
        <v>0</v>
      </c>
      <c r="M22" s="239"/>
      <c r="N22" s="359"/>
      <c r="O22" s="411"/>
      <c r="P22" s="196"/>
      <c r="Q22" s="197"/>
      <c r="R22" s="197"/>
      <c r="S22" s="193"/>
      <c r="T22" s="256"/>
      <c r="U22" s="194"/>
      <c r="V22">
        <f t="shared" si="17"/>
        <v>0</v>
      </c>
      <c r="W22">
        <f t="shared" si="2"/>
        <v>0</v>
      </c>
      <c r="X22" s="360">
        <f t="shared" si="18"/>
        <v>0</v>
      </c>
      <c r="Y22" s="360">
        <f t="shared" si="19"/>
        <v>6.25</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6.25</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fr</v>
      </c>
      <c r="C23" s="73" t="s">
        <v>222</v>
      </c>
      <c r="D23" s="74" t="str">
        <f t="shared" si="1"/>
        <v/>
      </c>
      <c r="E23" s="879"/>
      <c r="F23" s="880"/>
      <c r="G23" s="881"/>
      <c r="H23" s="175"/>
      <c r="I23" s="222"/>
      <c r="J23" s="222"/>
      <c r="K23" s="192">
        <f t="shared" si="15"/>
        <v>6.3333333333333339</v>
      </c>
      <c r="L23" s="192">
        <f t="shared" si="16"/>
        <v>0.41666666666666669</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6.3333333333333339</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6.3333333333333339</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0.41666666666666669</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0.41666666666666669</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lø</v>
      </c>
      <c r="C24" s="73" t="s">
        <v>77</v>
      </c>
      <c r="D24" s="74" t="str">
        <f t="shared" si="1"/>
        <v/>
      </c>
      <c r="E24" s="879"/>
      <c r="F24" s="880"/>
      <c r="G24" s="881"/>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sø</v>
      </c>
      <c r="C25" s="73" t="s">
        <v>77</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ma</v>
      </c>
      <c r="C26" s="73" t="s">
        <v>218</v>
      </c>
      <c r="D26" s="74">
        <f t="shared" si="1"/>
        <v>7.7142857142857144</v>
      </c>
      <c r="E26" s="862"/>
      <c r="F26" s="863"/>
      <c r="G26" s="864"/>
      <c r="H26" s="176"/>
      <c r="I26" s="222"/>
      <c r="J26" s="222"/>
      <c r="K26" s="192">
        <f t="shared" si="15"/>
        <v>6.083333333333333</v>
      </c>
      <c r="L26" s="192">
        <f t="shared" si="16"/>
        <v>0.41666666666666669</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f>IF(AND(C26="Normal uge 1",B26="ma"),'Normal uger'!$E$38,"")</f>
        <v>6.083333333333333</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6.083333333333333</v>
      </c>
      <c r="BO26" s="125">
        <f t="shared" si="4"/>
        <v>146</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f>IF(AND(C26="Normal uge 1",B26="ma"),'Normal uger'!$E$41,"")</f>
        <v>0.41666666666666669</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0.41666666666666669</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ti</v>
      </c>
      <c r="C27" s="73" t="s">
        <v>218</v>
      </c>
      <c r="D27" s="74" t="str">
        <f t="shared" si="1"/>
        <v/>
      </c>
      <c r="E27" s="862"/>
      <c r="F27" s="863"/>
      <c r="G27" s="864"/>
      <c r="H27" s="176"/>
      <c r="I27" s="222"/>
      <c r="J27" s="222"/>
      <c r="K27" s="192">
        <f t="shared" si="15"/>
        <v>7.0833333333333339</v>
      </c>
      <c r="L27" s="192">
        <f t="shared" si="16"/>
        <v>0.41666666666666669</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f>IF(AND(C27="Normal uge 1",B27="ti"),'Normal uger'!$G$38,"")</f>
        <v>7.0833333333333339</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7.0833333333333339</v>
      </c>
      <c r="BO27" s="125">
        <f t="shared" si="4"/>
        <v>170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f>IF(AND(C27="Normal uge 1",B27="ti"),'Normal uger'!$G$41,"")</f>
        <v>0.41666666666666669</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0.41666666666666669</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on</v>
      </c>
      <c r="C28" s="73" t="s">
        <v>218</v>
      </c>
      <c r="D28" s="74" t="str">
        <f t="shared" si="1"/>
        <v/>
      </c>
      <c r="E28" s="862"/>
      <c r="F28" s="863"/>
      <c r="G28" s="864"/>
      <c r="H28" s="176"/>
      <c r="I28" s="222"/>
      <c r="J28" s="222"/>
      <c r="K28" s="192">
        <f t="shared" si="15"/>
        <v>7.0833333333333339</v>
      </c>
      <c r="L28" s="192">
        <f t="shared" si="16"/>
        <v>0.91666666666666674</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f>IF(AND(C28="Normal uge 1",B28="on"),'Normal uger'!$I$38,"")</f>
        <v>7.0833333333333339</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7.0833333333333339</v>
      </c>
      <c r="BO28" s="125">
        <f t="shared" si="4"/>
        <v>170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f>IF(AND(C28="Normal uge 1",B28="on"),'Normal uger'!$I$41,"")</f>
        <v>0.91666666666666674</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0.91666666666666674</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to</v>
      </c>
      <c r="C29" s="73" t="s">
        <v>218</v>
      </c>
      <c r="D29" s="74" t="str">
        <f t="shared" si="1"/>
        <v/>
      </c>
      <c r="E29" s="862"/>
      <c r="F29" s="863"/>
      <c r="G29" s="864"/>
      <c r="H29" s="176" t="s">
        <v>510</v>
      </c>
      <c r="I29" s="222"/>
      <c r="J29" s="222"/>
      <c r="K29" s="192">
        <f t="shared" si="15"/>
        <v>6</v>
      </c>
      <c r="L29" s="192">
        <f t="shared" si="16"/>
        <v>0</v>
      </c>
      <c r="M29" s="239">
        <v>2.5</v>
      </c>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f>IF(AND(C29="Normal uge 1",B29="to"),'Normal uger'!$K$38,"")</f>
        <v>6</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6</v>
      </c>
      <c r="BO29" s="125">
        <f t="shared" si="4"/>
        <v>144</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f>IF(AND(C29="Normal uge 1",B29="to"),'Normal uger'!$K$41,"")</f>
        <v>0</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t="str">
        <f t="shared" si="11"/>
        <v/>
      </c>
      <c r="DH29" t="str">
        <f t="shared" si="12"/>
        <v>P-møde 16:30 - 19:30</v>
      </c>
      <c r="DI29" t="str">
        <f t="shared" si="13"/>
        <v/>
      </c>
      <c r="DJ29" t="str">
        <f t="shared" si="13"/>
        <v/>
      </c>
      <c r="DK29" t="str">
        <f t="shared" si="13"/>
        <v>P-møde 16:30 - 19:30</v>
      </c>
      <c r="DL29" t="str">
        <f t="shared" si="24"/>
        <v>P-møde 16:30 - 19:30</v>
      </c>
    </row>
    <row r="30" spans="1:116">
      <c r="A30" s="135">
        <f t="shared" si="14"/>
        <v>21</v>
      </c>
      <c r="B30" s="72" t="str">
        <f t="shared" si="0"/>
        <v>fr</v>
      </c>
      <c r="C30" s="73" t="s">
        <v>219</v>
      </c>
      <c r="D30" s="74" t="str">
        <f t="shared" si="1"/>
        <v/>
      </c>
      <c r="E30" s="862"/>
      <c r="F30" s="863"/>
      <c r="G30" s="864"/>
      <c r="H30" s="176"/>
      <c r="I30" s="222"/>
      <c r="J30" s="222"/>
      <c r="K30" s="192">
        <f t="shared" si="15"/>
        <v>6</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6</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6</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lø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sø</v>
      </c>
      <c r="C32" s="73" t="s">
        <v>77</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ma</v>
      </c>
      <c r="C33" s="73" t="s">
        <v>218</v>
      </c>
      <c r="D33" s="74">
        <f t="shared" si="1"/>
        <v>8.7142857142857135</v>
      </c>
      <c r="E33" s="879"/>
      <c r="F33" s="880"/>
      <c r="G33" s="881"/>
      <c r="H33" s="176"/>
      <c r="I33" s="222"/>
      <c r="J33" s="222"/>
      <c r="K33" s="192">
        <f t="shared" si="15"/>
        <v>6.083333333333333</v>
      </c>
      <c r="L33" s="192">
        <f t="shared" si="16"/>
        <v>0.41666666666666669</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f>IF(AND(C33="Normal uge 1",B33="ma"),'Normal uger'!$E$38,"")</f>
        <v>6.083333333333333</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6.083333333333333</v>
      </c>
      <c r="BO33" s="125">
        <f t="shared" si="4"/>
        <v>146</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f>IF(AND(C33="Normal uge 1",B33="ma"),'Normal uger'!$E$41,"")</f>
        <v>0.41666666666666669</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0.41666666666666669</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ti</v>
      </c>
      <c r="C34" s="73" t="s">
        <v>218</v>
      </c>
      <c r="D34" s="74" t="str">
        <f t="shared" si="1"/>
        <v/>
      </c>
      <c r="E34" s="862"/>
      <c r="F34" s="863"/>
      <c r="G34" s="864"/>
      <c r="H34" s="176"/>
      <c r="I34" s="222"/>
      <c r="J34" s="222"/>
      <c r="K34" s="192">
        <f t="shared" si="15"/>
        <v>7.0833333333333339</v>
      </c>
      <c r="L34" s="192">
        <f t="shared" si="16"/>
        <v>0.41666666666666669</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f>IF(AND(C34="Normal uge 1",B34="ti"),'Normal uger'!$G$38,"")</f>
        <v>7.0833333333333339</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7.0833333333333339</v>
      </c>
      <c r="BO34" s="125">
        <f t="shared" si="4"/>
        <v>170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f>IF(AND(C34="Normal uge 1",B34="ti"),'Normal uger'!$G$41,"")</f>
        <v>0.41666666666666669</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0.41666666666666669</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on</v>
      </c>
      <c r="C35" s="73" t="s">
        <v>218</v>
      </c>
      <c r="D35" s="74" t="str">
        <f t="shared" si="1"/>
        <v/>
      </c>
      <c r="E35" s="862"/>
      <c r="F35" s="863"/>
      <c r="G35" s="864"/>
      <c r="H35" s="176"/>
      <c r="I35" s="222"/>
      <c r="J35" s="222"/>
      <c r="K35" s="192">
        <f t="shared" si="15"/>
        <v>7.0833333333333339</v>
      </c>
      <c r="L35" s="192">
        <f t="shared" si="16"/>
        <v>0.91666666666666674</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f>IF(AND(C35="Normal uge 1",B35="on"),'Normal uger'!$I$38,"")</f>
        <v>7.0833333333333339</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7.0833333333333339</v>
      </c>
      <c r="BO35" s="125">
        <f t="shared" si="4"/>
        <v>170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f>IF(AND(C35="Normal uge 1",B35="on"),'Normal uger'!$I$41,"")</f>
        <v>0.91666666666666674</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0.91666666666666674</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to</v>
      </c>
      <c r="C36" s="73" t="s">
        <v>218</v>
      </c>
      <c r="D36" s="74" t="str">
        <f t="shared" si="1"/>
        <v/>
      </c>
      <c r="E36" s="862"/>
      <c r="F36" s="863"/>
      <c r="G36" s="864"/>
      <c r="H36" s="176"/>
      <c r="I36" s="222"/>
      <c r="J36" s="222"/>
      <c r="K36" s="192">
        <f t="shared" si="15"/>
        <v>6</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f>IF(AND(C36="Normal uge 1",B36="to"),'Normal uger'!$K$38,"")</f>
        <v>6</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6</v>
      </c>
      <c r="BO36" s="125">
        <f t="shared" si="4"/>
        <v>144</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f>IF(AND(C36="Normal uge 1",B36="to"),'Normal uger'!$K$41,"")</f>
        <v>0</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fr</v>
      </c>
      <c r="C37" s="73" t="s">
        <v>220</v>
      </c>
      <c r="D37" s="74" t="str">
        <f t="shared" si="1"/>
        <v/>
      </c>
      <c r="E37" s="862"/>
      <c r="F37" s="863"/>
      <c r="G37" s="864"/>
      <c r="H37" s="176"/>
      <c r="I37" s="222"/>
      <c r="J37" s="222"/>
      <c r="K37" s="192">
        <f t="shared" si="15"/>
        <v>5.083333333333333</v>
      </c>
      <c r="L37" s="192">
        <f t="shared" si="16"/>
        <v>0.41666666666666669</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5.083333333333333</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5.083333333333333</v>
      </c>
      <c r="BO37" s="125">
        <f t="shared" si="4"/>
        <v>0</v>
      </c>
      <c r="BP37" s="360">
        <f t="shared" si="5"/>
        <v>0</v>
      </c>
      <c r="BQ37" s="360">
        <f t="shared" si="6"/>
        <v>0</v>
      </c>
      <c r="BR37" s="360">
        <f t="shared" si="7"/>
        <v>0</v>
      </c>
      <c r="BS37" s="360">
        <f t="shared" si="8"/>
        <v>0</v>
      </c>
      <c r="BT37" s="360">
        <f t="shared" si="9"/>
        <v>0</v>
      </c>
      <c r="BU37" s="360">
        <f>IF(C37="Rul 1",Rul!$E$40,0)</f>
        <v>0</v>
      </c>
      <c r="BV37" s="360">
        <f>IF(C37="Rul 2",Rul!$G$40,0)</f>
        <v>0.41666666666666669</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0.41666666666666669</v>
      </c>
      <c r="DF37" t="str">
        <f t="shared" si="10"/>
        <v/>
      </c>
      <c r="DG37">
        <f t="shared" si="11"/>
        <v>0</v>
      </c>
      <c r="DH37">
        <f t="shared" si="12"/>
        <v>0</v>
      </c>
      <c r="DI37" t="str">
        <f t="shared" si="13"/>
        <v/>
      </c>
      <c r="DJ37" t="str">
        <f t="shared" si="13"/>
        <v/>
      </c>
      <c r="DK37" t="str">
        <f t="shared" si="13"/>
        <v/>
      </c>
      <c r="DL37" t="str">
        <f t="shared" si="24"/>
        <v/>
      </c>
    </row>
    <row r="38" spans="1:116" hidden="1">
      <c r="A38" s="135"/>
      <c r="B38" s="72"/>
      <c r="C38" s="73"/>
      <c r="D38" s="74" t="str">
        <f t="shared" si="1"/>
        <v/>
      </c>
      <c r="E38" s="862"/>
      <c r="F38" s="863"/>
      <c r="G38" s="864"/>
      <c r="H38" s="176"/>
      <c r="I38" s="222"/>
      <c r="J38" s="222"/>
      <c r="K38" s="192"/>
      <c r="L38" s="192"/>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ht="17" thickBot="1">
      <c r="A39" s="370" t="s">
        <v>127</v>
      </c>
      <c r="B39" s="371"/>
      <c r="C39" s="371"/>
      <c r="D39" s="371"/>
      <c r="E39" s="371"/>
      <c r="F39" s="371"/>
      <c r="G39" s="371"/>
      <c r="H39" s="371"/>
      <c r="I39" s="195"/>
      <c r="J39" s="195"/>
      <c r="K39" s="195">
        <f>SUM(K10:K38)</f>
        <v>126.24999999999997</v>
      </c>
      <c r="L39" s="195">
        <f>SUM(L10:L38)</f>
        <v>6.5000000000000009</v>
      </c>
      <c r="M39"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f>
        <v>2.5</v>
      </c>
      <c r="N39" s="637"/>
      <c r="O39" s="415">
        <f>SUM(O10:O38)</f>
        <v>0</v>
      </c>
      <c r="P39" s="250"/>
      <c r="Q39" s="251"/>
      <c r="R39" s="251"/>
      <c r="S39"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f>
        <v>0</v>
      </c>
      <c r="T39"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f>
        <v>0</v>
      </c>
      <c r="U39"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f>
        <v>0</v>
      </c>
      <c r="V39" s="115">
        <f>SUM(V10:V38)</f>
        <v>0</v>
      </c>
      <c r="W39" s="229">
        <f>W10+W11+W12+W13+W14+W15+W16+W17+W18+W19+W20+W21+W22+W23+W24+W25+W26+W27+W28+W29+W30+W31+W32+W33+W34+W35+W36+W37+W38</f>
        <v>0</v>
      </c>
      <c r="X39" s="129">
        <f t="shared" ref="X39:AC39" si="25">SUM(X10:X38)</f>
        <v>0</v>
      </c>
      <c r="Y39" s="129">
        <f t="shared" si="25"/>
        <v>25</v>
      </c>
      <c r="Z39" s="129">
        <f t="shared" si="25"/>
        <v>0</v>
      </c>
      <c r="AA39" s="129">
        <f t="shared" si="25"/>
        <v>0</v>
      </c>
      <c r="AB39" s="129">
        <f t="shared" si="25"/>
        <v>0</v>
      </c>
      <c r="AC39" s="129">
        <f t="shared" si="25"/>
        <v>0</v>
      </c>
      <c r="AD39">
        <f t="shared" ref="AD39:AI39" si="26">COUNTIF(AD8:AD38,"&gt;0")</f>
        <v>1</v>
      </c>
      <c r="AE39">
        <f t="shared" si="26"/>
        <v>1</v>
      </c>
      <c r="AF39">
        <f t="shared" si="26"/>
        <v>1</v>
      </c>
      <c r="AG39">
        <f t="shared" si="26"/>
        <v>1</v>
      </c>
      <c r="AH39">
        <f t="shared" si="26"/>
        <v>0</v>
      </c>
      <c r="AI39">
        <f t="shared" si="26"/>
        <v>0</v>
      </c>
      <c r="AJ39">
        <f>COUNTIF(AJ8:AJ38,"&gt;0")</f>
        <v>3</v>
      </c>
      <c r="AK39">
        <f t="shared" ref="AK39:BC39" si="27">COUNTIF(AK8:AK38,"&gt;0")</f>
        <v>3</v>
      </c>
      <c r="AL39">
        <f t="shared" si="27"/>
        <v>3</v>
      </c>
      <c r="AM39">
        <f t="shared" si="27"/>
        <v>3</v>
      </c>
      <c r="AN39">
        <f t="shared" si="27"/>
        <v>0</v>
      </c>
      <c r="AO39">
        <f t="shared" si="27"/>
        <v>0</v>
      </c>
      <c r="AP39">
        <f t="shared" si="27"/>
        <v>0</v>
      </c>
      <c r="AQ39">
        <f t="shared" si="27"/>
        <v>0</v>
      </c>
      <c r="AR39">
        <f t="shared" si="27"/>
        <v>0</v>
      </c>
      <c r="AS39">
        <f t="shared" si="27"/>
        <v>0</v>
      </c>
      <c r="AT39">
        <f t="shared" si="27"/>
        <v>0</v>
      </c>
      <c r="AU39">
        <f t="shared" si="27"/>
        <v>0</v>
      </c>
      <c r="AV39">
        <f t="shared" si="27"/>
        <v>0</v>
      </c>
      <c r="AW39">
        <f t="shared" si="27"/>
        <v>0</v>
      </c>
      <c r="AX39">
        <f t="shared" si="27"/>
        <v>0</v>
      </c>
      <c r="AY39">
        <f t="shared" si="27"/>
        <v>0</v>
      </c>
      <c r="AZ39">
        <f t="shared" si="27"/>
        <v>0</v>
      </c>
      <c r="BA39">
        <f t="shared" si="27"/>
        <v>0</v>
      </c>
      <c r="BB39">
        <f t="shared" si="27"/>
        <v>0</v>
      </c>
      <c r="BC39">
        <f t="shared" si="27"/>
        <v>0</v>
      </c>
      <c r="BD39">
        <f t="shared" ref="BD39:BM39" si="28">COUNTIF(BD10:BD38,"&gt;0")</f>
        <v>0</v>
      </c>
      <c r="BE39">
        <f t="shared" si="28"/>
        <v>0</v>
      </c>
      <c r="BF39">
        <f t="shared" si="28"/>
        <v>0</v>
      </c>
      <c r="BG39">
        <f t="shared" si="28"/>
        <v>0</v>
      </c>
      <c r="BH39">
        <f t="shared" si="28"/>
        <v>0</v>
      </c>
      <c r="BI39">
        <f t="shared" si="28"/>
        <v>0</v>
      </c>
      <c r="BJ39">
        <f t="shared" si="28"/>
        <v>0</v>
      </c>
      <c r="BK39">
        <f t="shared" si="28"/>
        <v>0</v>
      </c>
      <c r="BL39">
        <f t="shared" si="28"/>
        <v>0</v>
      </c>
      <c r="BM39">
        <f t="shared" si="28"/>
        <v>0</v>
      </c>
      <c r="BN39" s="1">
        <f>SUM(BN10:BN38)</f>
        <v>126.24999999999997</v>
      </c>
      <c r="BO39" s="62"/>
      <c r="BP39" s="129">
        <f>SUM(BP10:BP38)</f>
        <v>0</v>
      </c>
      <c r="BQ39" s="129">
        <f>SUM(BQ10:BQ38)</f>
        <v>0</v>
      </c>
      <c r="BR39" s="129">
        <f>SUM(BR10:BR38)</f>
        <v>0</v>
      </c>
      <c r="BS39" s="129">
        <f>SUM(BS10:BS38)</f>
        <v>0</v>
      </c>
      <c r="BT39" s="129">
        <f>SUM(BT10:BT38)</f>
        <v>0</v>
      </c>
      <c r="BU39" s="129"/>
      <c r="BV39" s="129"/>
      <c r="BW39" s="129"/>
      <c r="BX39" s="129"/>
      <c r="BY39" s="129"/>
      <c r="BZ39" s="129"/>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J39" t="str">
        <f t="shared" si="13"/>
        <v/>
      </c>
      <c r="DK39" t="str">
        <f t="shared" si="13"/>
        <v/>
      </c>
      <c r="DL39" t="str">
        <f t="shared" ref="DL39" si="29">DI39&amp;" "&amp;DJ39&amp;" "&amp;DK39</f>
        <v xml:space="preserve">  </v>
      </c>
    </row>
    <row r="40" spans="1:116" ht="26" thickBot="1">
      <c r="A40" s="128"/>
      <c r="B40" s="128"/>
      <c r="C40" s="128"/>
      <c r="D40" s="128"/>
      <c r="E40" s="128"/>
      <c r="F40" s="128"/>
      <c r="G40" s="128"/>
      <c r="H40" s="128"/>
      <c r="I40" s="128"/>
      <c r="J40" s="128"/>
      <c r="K40" s="130"/>
      <c r="L40" s="130"/>
      <c r="M40" s="130"/>
      <c r="N40" s="419"/>
      <c r="O40" s="419"/>
      <c r="P40" s="130"/>
      <c r="Q40" s="130"/>
      <c r="R40" s="130"/>
      <c r="S40" s="130"/>
      <c r="T40" s="130"/>
      <c r="U40" s="130"/>
      <c r="V40" s="130"/>
      <c r="W40" s="130"/>
      <c r="X40" s="130"/>
      <c r="Y40" s="130"/>
      <c r="Z40" s="258"/>
      <c r="AA40" s="137"/>
      <c r="AB40" s="115"/>
      <c r="AC40" s="129"/>
      <c r="AD40" s="115"/>
      <c r="AE40" s="115"/>
      <c r="AF40" s="129"/>
      <c r="AG40" s="129"/>
      <c r="AH40" s="129"/>
      <c r="AI40" s="129"/>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R40" s="258"/>
      <c r="BS40" s="137"/>
      <c r="BT40" s="137"/>
      <c r="BU40" s="129"/>
      <c r="BV40" s="115"/>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c r="CV40" s="669"/>
      <c r="CW40" s="669"/>
      <c r="CX40" s="669"/>
      <c r="CY40" s="669"/>
      <c r="CZ40" s="668"/>
      <c r="DA40" s="668"/>
      <c r="DB40" s="668"/>
      <c r="DC40" s="668"/>
      <c r="DD40" s="668"/>
      <c r="DE40" s="129">
        <f>SUM(DE10:DE39)</f>
        <v>6.5000000000000009</v>
      </c>
    </row>
    <row r="41" spans="1:116" ht="70" customHeight="1">
      <c r="A41" s="925" t="str">
        <f>"Arbejdstid for "&amp;A8&amp;" måned:"</f>
        <v>Arbejdstid for Februar måned:</v>
      </c>
      <c r="B41" s="926"/>
      <c r="C41" s="926"/>
      <c r="D41" s="926"/>
      <c r="E41" s="926"/>
      <c r="F41" s="926"/>
      <c r="G41" s="926"/>
      <c r="H41" s="202" t="s">
        <v>126</v>
      </c>
      <c r="I41" s="890" t="s">
        <v>115</v>
      </c>
      <c r="J41" s="891"/>
      <c r="K41" s="150"/>
      <c r="L41" s="947" t="s">
        <v>188</v>
      </c>
      <c r="M41" s="948"/>
      <c r="N41" s="948"/>
      <c r="O41" s="948"/>
      <c r="P41" s="948"/>
      <c r="Q41" s="948"/>
      <c r="R41" s="948"/>
      <c r="S41" s="949"/>
      <c r="T41" s="605" t="s">
        <v>365</v>
      </c>
      <c r="U41" s="375" t="s">
        <v>259</v>
      </c>
      <c r="V41" s="305"/>
      <c r="W41" s="117"/>
      <c r="X41" s="130"/>
      <c r="Y41" s="130"/>
      <c r="Z41" s="130"/>
      <c r="AA41"/>
      <c r="AB41"/>
      <c r="AK41" s="56"/>
      <c r="AL41" s="56"/>
      <c r="BO41" s="117"/>
      <c r="BP41" s="117"/>
      <c r="BQ41" s="130"/>
      <c r="BR41" s="130"/>
      <c r="BS41"/>
      <c r="BT41"/>
      <c r="CB41" s="56"/>
      <c r="CC41" s="56"/>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24" customHeight="1">
      <c r="A42" s="927" t="s">
        <v>272</v>
      </c>
      <c r="B42" s="928"/>
      <c r="C42" s="928"/>
      <c r="D42" s="928"/>
      <c r="E42" s="928"/>
      <c r="F42" s="928"/>
      <c r="G42" s="928"/>
      <c r="H42" s="145">
        <f>D76-D74-A86-D73</f>
        <v>20</v>
      </c>
      <c r="I42" s="892">
        <f>IF(AND(Stamoplysninger!E13="HK",Stamoplysninger!E14="Ja"),1924/Arbejdstidsoversigt!$K$8*Stamoplysninger!E16*$H$42,Februar!$H$42*7.4*Stamoplysninger!E16)</f>
        <v>148</v>
      </c>
      <c r="J42" s="893"/>
      <c r="K42" s="147"/>
      <c r="L42" s="392"/>
      <c r="M42" s="393"/>
      <c r="N42" s="393"/>
      <c r="O42" s="393"/>
      <c r="P42" s="393"/>
      <c r="Q42" s="393"/>
      <c r="R42" s="393"/>
      <c r="S42" s="393"/>
      <c r="T42" s="394">
        <f>Januar!T52</f>
        <v>3</v>
      </c>
      <c r="U42" s="395">
        <f>Januar!U52</f>
        <v>5</v>
      </c>
      <c r="V42" s="305"/>
      <c r="W42" s="130"/>
      <c r="X42" s="130"/>
      <c r="Y42" s="130"/>
      <c r="Z42" s="130"/>
      <c r="AA42"/>
      <c r="AB42"/>
      <c r="AK42" s="56"/>
      <c r="AL42" s="56"/>
      <c r="BO42" s="130"/>
      <c r="BP42" s="130"/>
      <c r="BQ42" s="130"/>
      <c r="BR42" s="130"/>
      <c r="BS42"/>
      <c r="BT42"/>
      <c r="CB42" s="56"/>
      <c r="CC42" s="56"/>
    </row>
    <row r="43" spans="1:116" ht="24" customHeight="1">
      <c r="A43" s="927" t="str">
        <f>"Ferie "&amp;A8&amp;" måned"</f>
        <v>Ferie Februar måned</v>
      </c>
      <c r="B43" s="928"/>
      <c r="C43" s="928"/>
      <c r="D43" s="928"/>
      <c r="E43" s="928"/>
      <c r="F43" s="928"/>
      <c r="G43" s="928"/>
      <c r="H43" s="146" t="str">
        <f>IF(D70&gt;0,$D$70,"0")</f>
        <v>0</v>
      </c>
      <c r="I43" s="857">
        <f>H43*7.4*Stamoplysninger!E16</f>
        <v>0</v>
      </c>
      <c r="J43" s="858"/>
      <c r="K43" s="147"/>
      <c r="L43" s="390" t="s">
        <v>191</v>
      </c>
      <c r="M43" s="391"/>
      <c r="N43" s="393"/>
      <c r="O43" s="393"/>
      <c r="P43" s="391"/>
      <c r="Q43" s="391"/>
      <c r="R43" s="391"/>
      <c r="S43" s="391"/>
      <c r="T43" s="599"/>
      <c r="U43" s="358"/>
      <c r="V43" s="305"/>
      <c r="W43" s="130"/>
      <c r="X43" s="130"/>
      <c r="Y43" s="130"/>
      <c r="Z43" s="130"/>
      <c r="AA43"/>
      <c r="AB43"/>
      <c r="AK43" s="56"/>
      <c r="AL43" s="56"/>
      <c r="BO43" s="130"/>
      <c r="BP43" s="130"/>
      <c r="BQ43" s="130"/>
      <c r="BR43" s="130"/>
      <c r="BS43"/>
      <c r="BT43"/>
      <c r="CB43" s="56"/>
      <c r="CC43" s="56"/>
    </row>
    <row r="44" spans="1:116" ht="24" customHeight="1">
      <c r="A44" s="927" t="str">
        <f>"Søgnehelligdage i "&amp;A8&amp;" måned"</f>
        <v>Søgnehelligdage i Februar måned</v>
      </c>
      <c r="B44" s="928"/>
      <c r="C44" s="928"/>
      <c r="D44" s="928"/>
      <c r="E44" s="928"/>
      <c r="F44" s="928"/>
      <c r="G44" s="928"/>
      <c r="H44" s="146">
        <f>IF(D75&gt;0,D75,0)</f>
        <v>0</v>
      </c>
      <c r="I44" s="857">
        <f>H44*7.4*Stamoplysninger!E16</f>
        <v>0</v>
      </c>
      <c r="J44" s="858"/>
      <c r="K44" s="226"/>
      <c r="L44" s="844" t="s">
        <v>367</v>
      </c>
      <c r="M44" s="845"/>
      <c r="N44" s="845"/>
      <c r="O44" s="845"/>
      <c r="P44" s="845"/>
      <c r="Q44" s="845"/>
      <c r="R44" s="845"/>
      <c r="S44" s="845"/>
      <c r="T44" s="845"/>
      <c r="U44" s="846"/>
      <c r="V44" s="305"/>
      <c r="W44" s="130"/>
      <c r="X44" s="130"/>
      <c r="Y44" s="130"/>
      <c r="Z44" s="130"/>
      <c r="AA44"/>
      <c r="AB44"/>
      <c r="AK44" s="56"/>
      <c r="AL44" s="56"/>
      <c r="BO44" s="130"/>
      <c r="BP44" s="130"/>
      <c r="BQ44" s="130"/>
      <c r="BR44" s="130"/>
      <c r="BS44"/>
      <c r="BT44"/>
      <c r="CB44" s="56"/>
      <c r="CC44" s="56"/>
    </row>
    <row r="45" spans="1:116" ht="24" customHeight="1">
      <c r="A45" s="927" t="str">
        <f>"Nettoarbejdstid ialt i "&amp;A8&amp;" måned"</f>
        <v>Nettoarbejdstid ialt i Februar måned</v>
      </c>
      <c r="B45" s="928"/>
      <c r="C45" s="928"/>
      <c r="D45" s="928"/>
      <c r="E45" s="928"/>
      <c r="F45" s="928"/>
      <c r="G45" s="928"/>
      <c r="H45" s="148">
        <f>H42-H43-H44</f>
        <v>20</v>
      </c>
      <c r="I45" s="857">
        <f>IF(Stamoplysninger!$E$13="Ikke omfattet af overenskomst - ansat med en fast årsnorm",Stamoplysninger!$E$15/229*H45*Stamoplysninger!$E$16,I42-I43-I44)</f>
        <v>148</v>
      </c>
      <c r="J45" s="858"/>
      <c r="K45" s="226"/>
      <c r="L45" s="377" t="s">
        <v>366</v>
      </c>
      <c r="M45" s="378" t="s">
        <v>202</v>
      </c>
      <c r="N45" s="850" t="s">
        <v>279</v>
      </c>
      <c r="O45" s="845"/>
      <c r="P45" s="845"/>
      <c r="Q45" s="845"/>
      <c r="R45" s="845"/>
      <c r="S45" s="851"/>
      <c r="T45" s="888" t="s">
        <v>189</v>
      </c>
      <c r="U45" s="889"/>
      <c r="V45" s="305"/>
      <c r="W45" s="130"/>
      <c r="X45" s="130"/>
      <c r="Y45" s="130"/>
      <c r="Z45" s="130"/>
      <c r="AA45"/>
      <c r="AB45"/>
      <c r="AK45" s="56"/>
      <c r="AL45" s="56"/>
      <c r="BO45" s="130"/>
      <c r="BP45" s="130"/>
      <c r="BQ45" s="130"/>
      <c r="BR45" s="130"/>
      <c r="BS45"/>
      <c r="BT45"/>
      <c r="CB45" s="56"/>
      <c r="CC45" s="56"/>
    </row>
    <row r="46" spans="1:116" ht="24" customHeight="1">
      <c r="A46" s="933" t="str">
        <f>"Planlagt arbejdstid efter ovennstående "&amp;A8&amp;" måned kalender"</f>
        <v>Planlagt arbejdstid efter ovennstående Februar måned kalender</v>
      </c>
      <c r="B46" s="934"/>
      <c r="C46" s="934"/>
      <c r="D46" s="934"/>
      <c r="E46" s="934"/>
      <c r="F46" s="934"/>
      <c r="G46" s="934"/>
      <c r="H46" s="282">
        <f>D53+D54+D55+D56+D59+D60+D67+D61+D62+D63+D64+D65+D66+D68+D69+D57+D58</f>
        <v>20</v>
      </c>
      <c r="I46" s="836">
        <f>K39+L39+M39-J55</f>
        <v>135.24999999999997</v>
      </c>
      <c r="J46" s="837"/>
      <c r="K46" s="226"/>
      <c r="L46" s="374"/>
      <c r="M46" s="306"/>
      <c r="N46" s="852"/>
      <c r="O46" s="853"/>
      <c r="P46" s="853"/>
      <c r="Q46" s="853"/>
      <c r="R46" s="853"/>
      <c r="S46" s="854"/>
      <c r="T46" s="306"/>
      <c r="U46" s="373"/>
      <c r="V46" s="305"/>
      <c r="W46" s="130"/>
      <c r="X46" s="130"/>
      <c r="Y46" s="130"/>
      <c r="Z46" s="130"/>
      <c r="AA46"/>
      <c r="AB46"/>
      <c r="AK46" s="56"/>
      <c r="AL46" s="56"/>
      <c r="BO46" s="130"/>
      <c r="BP46" s="130"/>
      <c r="BQ46" s="130"/>
      <c r="BR46" s="130"/>
      <c r="BS46"/>
      <c r="BT46"/>
      <c r="CB46" s="56"/>
      <c r="CC46" s="56"/>
    </row>
    <row r="47" spans="1:116" ht="24" customHeight="1">
      <c r="A47" s="935" t="str">
        <f>"Arbejde særligt planlagt for "&amp;A8&amp;" måned efter fanen normale uger"</f>
        <v>Arbejde særligt planlagt for Februar måned efter fanen normale uger</v>
      </c>
      <c r="B47" s="936"/>
      <c r="C47" s="936"/>
      <c r="D47" s="936"/>
      <c r="E47" s="936"/>
      <c r="F47" s="936"/>
      <c r="G47" s="936"/>
      <c r="H47" s="937"/>
      <c r="I47" s="838">
        <f>'Normal uger'!R88</f>
        <v>0.5</v>
      </c>
      <c r="J47" s="839"/>
      <c r="K47" s="227"/>
      <c r="L47" s="374"/>
      <c r="M47" s="306"/>
      <c r="N47" s="852"/>
      <c r="O47" s="853"/>
      <c r="P47" s="853"/>
      <c r="Q47" s="853"/>
      <c r="R47" s="853"/>
      <c r="S47" s="854"/>
      <c r="T47" s="306"/>
      <c r="U47" s="373"/>
      <c r="V47" s="130"/>
      <c r="W47" s="130"/>
      <c r="X47" s="130"/>
      <c r="AA47"/>
      <c r="AB47"/>
      <c r="AI47" s="56"/>
      <c r="AJ47" s="56"/>
      <c r="BC47" s="130"/>
      <c r="BO47" s="130"/>
      <c r="BP47" s="130"/>
      <c r="BS47"/>
      <c r="BT47"/>
      <c r="BZ47" s="56"/>
      <c r="CA47" s="56"/>
    </row>
    <row r="48" spans="1:116" ht="24" customHeight="1">
      <c r="A48" s="416" t="s">
        <v>275</v>
      </c>
      <c r="B48" s="417"/>
      <c r="C48" s="417"/>
      <c r="D48" s="417"/>
      <c r="E48" s="417"/>
      <c r="F48" s="417"/>
      <c r="G48" s="417"/>
      <c r="H48" s="418"/>
      <c r="I48" s="855">
        <f>IF(Arbejdstidsoversigt!$H$49="Puljetimer registreres i månedskalendere",O39-L55,SUM(Arbejdstidsoversigt!J29:J47)/Arbejdstidsoversigt!$G$15*H45)</f>
        <v>8.7719298245614024</v>
      </c>
      <c r="J48" s="856"/>
      <c r="K48" s="227"/>
      <c r="L48" s="374"/>
      <c r="M48" s="306"/>
      <c r="N48" s="852"/>
      <c r="O48" s="853"/>
      <c r="P48" s="853"/>
      <c r="Q48" s="853"/>
      <c r="R48" s="853"/>
      <c r="S48" s="854"/>
      <c r="T48" s="600"/>
      <c r="U48" s="601"/>
      <c r="V48" s="409"/>
      <c r="W48" s="409"/>
      <c r="X48" s="305"/>
      <c r="Y48" s="130"/>
      <c r="Z48" s="130"/>
      <c r="AA48" s="130"/>
      <c r="AB48" s="130"/>
      <c r="AM48" s="56"/>
      <c r="AN48" s="56"/>
      <c r="BQ48" s="130"/>
      <c r="BR48" s="130"/>
      <c r="BS48" s="130"/>
      <c r="BT48" s="130"/>
      <c r="CD48" s="56"/>
      <c r="CE48" s="56"/>
    </row>
    <row r="49" spans="1:114" ht="24" customHeight="1">
      <c r="A49" s="929" t="s">
        <v>250</v>
      </c>
      <c r="B49" s="930"/>
      <c r="C49" s="930"/>
      <c r="D49" s="930"/>
      <c r="E49" s="930"/>
      <c r="F49" s="930"/>
      <c r="G49" s="930"/>
      <c r="H49" s="930"/>
      <c r="I49" s="840">
        <f>S39+U39+T39-P55-Q55-R55</f>
        <v>0</v>
      </c>
      <c r="J49" s="841"/>
      <c r="K49" s="228"/>
      <c r="L49" s="374"/>
      <c r="M49" s="306"/>
      <c r="N49" s="852"/>
      <c r="O49" s="853"/>
      <c r="P49" s="853"/>
      <c r="Q49" s="853"/>
      <c r="R49" s="853"/>
      <c r="S49" s="854"/>
      <c r="T49" s="306"/>
      <c r="U49" s="373"/>
      <c r="V49" s="130"/>
      <c r="X49" s="130"/>
      <c r="Y49" s="130"/>
      <c r="AA49"/>
      <c r="AB49"/>
      <c r="AK49" s="56"/>
      <c r="AL49" s="56"/>
      <c r="BC49" s="137"/>
      <c r="BP49" s="130"/>
      <c r="BS49"/>
      <c r="BT49"/>
      <c r="CB49" s="56"/>
      <c r="CC49" s="56"/>
    </row>
    <row r="50" spans="1:114" ht="27" customHeight="1" thickBot="1">
      <c r="A50" s="149" t="str">
        <f>"Faktisk arbejdstid ialt i "&amp;A8&amp;" måned"</f>
        <v>Faktisk arbejdstid ialt i Februar måned</v>
      </c>
      <c r="B50" s="189"/>
      <c r="C50" s="190"/>
      <c r="D50" s="190"/>
      <c r="E50" s="190"/>
      <c r="F50" s="190"/>
      <c r="G50" s="190"/>
      <c r="H50" s="191"/>
      <c r="I50" s="842">
        <f>SUM(I46:J49)</f>
        <v>144.52192982456137</v>
      </c>
      <c r="J50" s="843"/>
      <c r="K50" s="131"/>
      <c r="L50" s="379" t="s">
        <v>190</v>
      </c>
      <c r="M50" s="380"/>
      <c r="N50" s="380"/>
      <c r="O50" s="380"/>
      <c r="P50" s="380"/>
      <c r="Q50" s="380"/>
      <c r="R50" s="380"/>
      <c r="S50" s="381"/>
      <c r="T50" s="389">
        <f>T42+T43-SUM(T46:T49)</f>
        <v>3</v>
      </c>
      <c r="U50" s="396">
        <f>U42+U43-SUM(U46:U49)</f>
        <v>5</v>
      </c>
      <c r="V50" s="305"/>
      <c r="W50" s="137"/>
      <c r="X50" s="130"/>
      <c r="Z50" s="130"/>
      <c r="AA50" s="130"/>
      <c r="AB50"/>
      <c r="AL50" s="56"/>
      <c r="AM50" s="56"/>
      <c r="BO50" s="137"/>
      <c r="BP50" s="137"/>
      <c r="BR50" s="130"/>
      <c r="BS50"/>
      <c r="BT50"/>
      <c r="CC50" s="56"/>
      <c r="CD50" s="56"/>
    </row>
    <row r="51" spans="1:114" ht="11" customHeight="1">
      <c r="A51" s="144"/>
      <c r="B51" s="144"/>
      <c r="C51" s="144"/>
      <c r="D51" s="144"/>
      <c r="E51" s="144"/>
      <c r="F51" s="144"/>
      <c r="G51" s="144"/>
      <c r="H51" s="144"/>
      <c r="I51" s="304"/>
      <c r="J51" s="304"/>
      <c r="K51" s="304"/>
      <c r="L51" s="292"/>
      <c r="M51" s="253"/>
      <c r="N51" s="280"/>
      <c r="O51" s="280"/>
      <c r="P51" s="253"/>
      <c r="Q51" s="253"/>
      <c r="R51" s="206"/>
      <c r="S51" s="254"/>
      <c r="T51" s="126"/>
      <c r="U51" s="126"/>
      <c r="V51" s="126"/>
      <c r="W51" s="126"/>
      <c r="X51" s="126"/>
      <c r="Y51" s="63"/>
      <c r="Z51" s="63"/>
      <c r="AA51" s="130"/>
      <c r="AB51" s="130"/>
      <c r="AC51" s="130"/>
      <c r="AD51" s="130"/>
      <c r="AE51" s="118"/>
      <c r="AF51" s="137"/>
      <c r="AG51" s="137"/>
      <c r="AH51" s="137"/>
      <c r="AI51" s="137"/>
      <c r="AJ51" s="137"/>
      <c r="AK51" s="137"/>
      <c r="AL51" s="137"/>
      <c r="AM51" s="137"/>
      <c r="AN51" s="137"/>
      <c r="AO51" s="137"/>
      <c r="AP51" s="130"/>
      <c r="AR51" s="130"/>
      <c r="AS51" s="130"/>
      <c r="AW51" s="56"/>
      <c r="AX51" s="56"/>
      <c r="BG51" s="56"/>
      <c r="BH51" s="56"/>
      <c r="BS51" s="130"/>
      <c r="BT51" s="130"/>
      <c r="BU51" s="130"/>
      <c r="BV51" s="130"/>
      <c r="BW51" s="137"/>
      <c r="BX51" s="137"/>
      <c r="BY51" s="137"/>
      <c r="BZ51" s="137"/>
      <c r="CA51" s="137"/>
      <c r="CB51" s="137"/>
      <c r="CC51" s="137"/>
      <c r="CD51" s="137"/>
      <c r="CE51" s="137"/>
      <c r="CF51" s="137"/>
      <c r="CG51" s="130"/>
      <c r="CI51" s="130"/>
      <c r="CJ51" s="130"/>
      <c r="CN51" s="56"/>
      <c r="CO51" s="56"/>
      <c r="DH51" s="138"/>
      <c r="DI51" s="138"/>
    </row>
    <row r="52" spans="1:114" hidden="1">
      <c r="A52" s="288"/>
      <c r="B52" s="288"/>
      <c r="C52" s="288"/>
      <c r="D52" s="288"/>
      <c r="E52" s="288"/>
      <c r="F52" s="288"/>
      <c r="G52" s="288"/>
      <c r="H52" s="289"/>
      <c r="I52" s="290"/>
      <c r="K52" s="288"/>
      <c r="L52" s="291"/>
      <c r="M52" s="280"/>
      <c r="N52" s="253"/>
      <c r="O52" s="253"/>
      <c r="P52" s="280"/>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R52" s="305"/>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97" t="s">
        <v>218</v>
      </c>
      <c r="B53" s="297"/>
      <c r="C53" s="297"/>
      <c r="D53" s="297">
        <f>COUNTIF([0]!Februar1,"Normal uge 1")</f>
        <v>12</v>
      </c>
      <c r="E53" s="298"/>
      <c r="F53" s="297"/>
      <c r="G53" s="297"/>
      <c r="H53" s="290"/>
      <c r="I53" s="293"/>
      <c r="J53" s="291"/>
      <c r="K53" s="291"/>
      <c r="L53" s="293"/>
      <c r="M53" s="281"/>
      <c r="N53" s="280"/>
      <c r="O53" s="280"/>
      <c r="P53" s="281"/>
      <c r="AA53" s="130"/>
      <c r="AB53" s="130"/>
      <c r="AC53" s="130"/>
      <c r="AD53" s="130"/>
      <c r="AE53" s="130"/>
      <c r="AF53" s="118"/>
      <c r="AG53" s="118"/>
      <c r="AH53" s="118"/>
      <c r="AI53" s="118"/>
      <c r="AJ53" s="118"/>
      <c r="AK53" s="118"/>
      <c r="AL53" s="118"/>
      <c r="AM53" s="137"/>
      <c r="AN53" s="137"/>
      <c r="AO53" s="137"/>
      <c r="AP53" s="137"/>
      <c r="AQ53" s="130"/>
      <c r="AS53" s="130"/>
      <c r="AT53" s="130"/>
      <c r="AX53" s="56"/>
      <c r="AY53" s="56"/>
      <c r="BD53" s="130"/>
      <c r="BH53" s="56"/>
      <c r="BI53" s="56"/>
      <c r="BR53" s="63"/>
      <c r="BS53" s="130"/>
      <c r="BT53" s="130"/>
      <c r="BU53" s="130"/>
      <c r="BV53" s="130"/>
      <c r="BW53" s="118"/>
      <c r="BX53" s="118"/>
      <c r="BY53" s="118"/>
      <c r="BZ53" s="118"/>
      <c r="CA53" s="118"/>
      <c r="CB53" s="118"/>
      <c r="CC53" s="118"/>
      <c r="CD53" s="137"/>
      <c r="CE53" s="137"/>
      <c r="CF53" s="137"/>
      <c r="CG53" s="137"/>
      <c r="CH53" s="130"/>
      <c r="CJ53" s="130"/>
      <c r="CK53" s="130"/>
      <c r="CO53" s="56"/>
      <c r="CP53" s="56"/>
      <c r="CX53" s="56"/>
      <c r="CY53" s="56"/>
      <c r="DG53" s="1"/>
      <c r="DI53" s="138"/>
      <c r="DJ53" s="138"/>
    </row>
    <row r="54" spans="1:114" hidden="1">
      <c r="A54" s="946" t="s">
        <v>205</v>
      </c>
      <c r="B54" s="946"/>
      <c r="C54" s="946"/>
      <c r="D54" s="297">
        <f>COUNTIF([0]!Februar1,"Normal uge 2")</f>
        <v>0</v>
      </c>
      <c r="E54" s="298"/>
      <c r="F54" s="297"/>
      <c r="G54" s="297"/>
      <c r="H54" s="290"/>
      <c r="I54" s="293"/>
      <c r="J54" s="291"/>
      <c r="K54" s="293"/>
      <c r="L54" s="294"/>
      <c r="M54" s="281"/>
      <c r="N54" s="281"/>
      <c r="O54" s="281"/>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46" t="s">
        <v>206</v>
      </c>
      <c r="B55" s="946"/>
      <c r="C55" s="946"/>
      <c r="D55" s="297">
        <f>COUNTIF([0]!Februar1,"Normal uge 3")</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1"/>
      <c r="O55" s="281"/>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207</v>
      </c>
      <c r="B56" s="946"/>
      <c r="C56" s="946"/>
      <c r="D56" s="297">
        <f>COUNTIF([0]!Februar1,"Normal uge 4")</f>
        <v>0</v>
      </c>
      <c r="E56" s="298"/>
      <c r="F56" s="297"/>
      <c r="G56" s="297"/>
      <c r="H56" s="290"/>
      <c r="I56" s="290" t="s">
        <v>273</v>
      </c>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664" t="s">
        <v>412</v>
      </c>
      <c r="B57" s="664"/>
      <c r="C57" s="664"/>
      <c r="D57" s="297">
        <f>COUNTIF([0]!Februar1,"Normal uge 5")</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6" t="s">
        <v>413</v>
      </c>
      <c r="B58" s="666"/>
      <c r="C58" s="666"/>
      <c r="D58" s="297">
        <f>COUNTIF([0]!Februar1,"Normal uge 6")</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297" t="s">
        <v>229</v>
      </c>
      <c r="B59" s="297"/>
      <c r="C59" s="297"/>
      <c r="D59" s="297">
        <f>COUNTIF([0]!Februar1,"Anderledes dag")</f>
        <v>0</v>
      </c>
      <c r="E59" s="298"/>
      <c r="F59" s="297"/>
      <c r="G59" s="297"/>
      <c r="H59" s="290"/>
      <c r="I59" s="294"/>
      <c r="J59" s="291"/>
      <c r="K59" s="293"/>
      <c r="L59" s="294"/>
      <c r="M59" s="281"/>
      <c r="N59" s="281"/>
      <c r="O59" s="281"/>
      <c r="P59" s="281"/>
      <c r="AA59"/>
      <c r="AB59"/>
      <c r="AW59" s="1"/>
      <c r="BG59" s="1"/>
      <c r="BR59" s="63"/>
      <c r="BS59"/>
      <c r="BT59"/>
      <c r="CN59" s="1"/>
      <c r="CU59" s="130"/>
      <c r="CY59" s="56"/>
      <c r="CZ59" s="56"/>
      <c r="DG59" s="138"/>
    </row>
    <row r="60" spans="1:114" hidden="1">
      <c r="A60" s="299" t="s">
        <v>374</v>
      </c>
      <c r="B60" s="297"/>
      <c r="C60" s="297"/>
      <c r="D60" s="297">
        <f>COUNTIF([0]!Februar1,"Ferieåbning")</f>
        <v>4</v>
      </c>
      <c r="E60" s="298"/>
      <c r="F60" s="297"/>
      <c r="G60" s="297"/>
      <c r="H60" s="290"/>
      <c r="I60" s="294"/>
      <c r="J60" s="294"/>
      <c r="K60" s="294"/>
      <c r="L60" s="294"/>
      <c r="M60" s="281"/>
      <c r="N60" s="281"/>
      <c r="O60" s="281"/>
      <c r="P60" s="281"/>
      <c r="AA60"/>
      <c r="AB60"/>
      <c r="AW60" s="1"/>
      <c r="BG60" s="1"/>
      <c r="BR60" s="63"/>
      <c r="BS60"/>
      <c r="BT60"/>
      <c r="CN60" s="1"/>
      <c r="CU60" s="130"/>
      <c r="CY60" s="56"/>
      <c r="CZ60" s="56"/>
      <c r="DG60" s="138"/>
    </row>
    <row r="61" spans="1:114" hidden="1">
      <c r="A61" s="299" t="s">
        <v>219</v>
      </c>
      <c r="B61" s="297"/>
      <c r="C61" s="297"/>
      <c r="D61" s="297">
        <f>COUNTIF([0]!Februar1,"Rul 1")</f>
        <v>1</v>
      </c>
      <c r="E61" s="298"/>
      <c r="F61" s="297"/>
      <c r="G61" s="297"/>
      <c r="H61" s="290"/>
      <c r="I61" s="294"/>
      <c r="J61" s="294"/>
      <c r="K61" s="294"/>
      <c r="L61" s="294"/>
      <c r="M61" s="253"/>
      <c r="N61" s="281"/>
      <c r="O61" s="281"/>
      <c r="P61" s="253"/>
      <c r="AA61"/>
      <c r="AB61"/>
      <c r="AW61" s="1"/>
      <c r="BG61" s="1"/>
      <c r="BR61" s="63"/>
      <c r="BS61"/>
      <c r="BT61"/>
      <c r="CN61" s="1"/>
      <c r="CX61" s="1"/>
      <c r="DG61" s="138"/>
    </row>
    <row r="62" spans="1:114" hidden="1">
      <c r="A62" s="299" t="s">
        <v>220</v>
      </c>
      <c r="B62" s="297"/>
      <c r="C62" s="297"/>
      <c r="D62" s="297">
        <f>COUNTIF([0]!Februar1,"Rul 2")</f>
        <v>1</v>
      </c>
      <c r="E62" s="298"/>
      <c r="F62" s="297"/>
      <c r="G62" s="297"/>
      <c r="H62" s="290"/>
      <c r="I62" s="294"/>
      <c r="J62" s="294"/>
      <c r="K62" s="294"/>
      <c r="L62" s="294"/>
      <c r="N62" s="253"/>
      <c r="O62" s="253"/>
      <c r="AA62"/>
      <c r="AB62"/>
      <c r="AW62" s="1"/>
      <c r="BG62" s="1"/>
      <c r="BR62" s="63"/>
      <c r="BS62"/>
      <c r="BT62"/>
      <c r="CN62" s="1"/>
      <c r="CX62" s="1"/>
      <c r="DG62" s="138"/>
    </row>
    <row r="63" spans="1:114" hidden="1">
      <c r="A63" s="299" t="s">
        <v>221</v>
      </c>
      <c r="B63" s="297"/>
      <c r="C63" s="297"/>
      <c r="D63" s="297">
        <f>COUNTIF([0]!Februar1,"Rul 3")</f>
        <v>1</v>
      </c>
      <c r="E63" s="298"/>
      <c r="F63" s="297"/>
      <c r="G63" s="297"/>
      <c r="H63" s="290"/>
      <c r="I63" s="294"/>
      <c r="J63" s="294"/>
      <c r="K63" s="294"/>
      <c r="L63" s="294"/>
      <c r="P63" s="290"/>
      <c r="AA63"/>
      <c r="AB63"/>
      <c r="AW63" s="1"/>
      <c r="BG63" s="1"/>
      <c r="BR63" s="63"/>
      <c r="BS63"/>
      <c r="BT63"/>
      <c r="CN63" s="1"/>
      <c r="CX63" s="1"/>
      <c r="DG63" s="138"/>
    </row>
    <row r="64" spans="1:114" hidden="1">
      <c r="A64" s="299" t="s">
        <v>222</v>
      </c>
      <c r="B64" s="297"/>
      <c r="C64" s="297"/>
      <c r="D64" s="297">
        <f>COUNTIF([0]!Februar1,"Rul 4")</f>
        <v>1</v>
      </c>
      <c r="E64" s="298"/>
      <c r="F64" s="297"/>
      <c r="G64" s="297"/>
      <c r="H64" s="290"/>
      <c r="I64" s="294"/>
      <c r="J64" s="294"/>
      <c r="K64" s="294"/>
      <c r="L64" s="294"/>
      <c r="AA64"/>
      <c r="AB64"/>
      <c r="AW64" s="1"/>
      <c r="BG64" s="1"/>
      <c r="BS64"/>
      <c r="BT64"/>
      <c r="CN64" s="1"/>
      <c r="CX64" s="1"/>
      <c r="DG64" s="138"/>
    </row>
    <row r="65" spans="1:111" hidden="1">
      <c r="A65" s="299" t="s">
        <v>223</v>
      </c>
      <c r="B65" s="297"/>
      <c r="C65" s="297"/>
      <c r="D65" s="297">
        <f>COUNTIF([0]!Februar1,"Rul 5")</f>
        <v>0</v>
      </c>
      <c r="E65" s="298"/>
      <c r="F65" s="297"/>
      <c r="G65" s="297"/>
      <c r="H65" s="290"/>
      <c r="I65" s="294"/>
      <c r="J65" s="294"/>
      <c r="K65" s="294"/>
      <c r="L65" s="294"/>
      <c r="AA65"/>
      <c r="AB65"/>
      <c r="AW65" s="1"/>
      <c r="BG65" s="1"/>
      <c r="BS65"/>
      <c r="BT65"/>
      <c r="CN65" s="1"/>
      <c r="CX65" s="1"/>
      <c r="DG65" s="138"/>
    </row>
    <row r="66" spans="1:111" hidden="1">
      <c r="A66" s="299" t="s">
        <v>224</v>
      </c>
      <c r="B66" s="297"/>
      <c r="C66" s="297"/>
      <c r="D66" s="297">
        <f>COUNTIF([0]!Februar1,"Rul 6")</f>
        <v>0</v>
      </c>
      <c r="E66" s="298"/>
      <c r="F66" s="300"/>
      <c r="G66" s="300"/>
      <c r="H66" s="296"/>
      <c r="I66" s="294"/>
      <c r="J66" s="294"/>
      <c r="K66" s="294"/>
      <c r="L66" s="294"/>
      <c r="AA66"/>
      <c r="AB66"/>
      <c r="AW66" s="1"/>
      <c r="BG66" s="1"/>
      <c r="BS66"/>
      <c r="BT66"/>
      <c r="CN66" s="1"/>
      <c r="CX66" s="1"/>
      <c r="DG66" s="138"/>
    </row>
    <row r="67" spans="1:111" hidden="1">
      <c r="A67" s="297" t="s">
        <v>83</v>
      </c>
      <c r="B67" s="297"/>
      <c r="C67" s="297"/>
      <c r="D67" s="297">
        <f>COUNTIF([0]!Februar1,"Pæd.dag")</f>
        <v>0</v>
      </c>
      <c r="E67" s="298"/>
      <c r="F67" s="297"/>
      <c r="G67" s="297"/>
      <c r="H67" s="290"/>
      <c r="I67" s="294"/>
      <c r="J67" s="294"/>
      <c r="K67" s="294"/>
      <c r="L67" s="293"/>
      <c r="AA67"/>
      <c r="AB67"/>
      <c r="AW67" s="1"/>
      <c r="BG67" s="1"/>
      <c r="BS67"/>
      <c r="BT67"/>
      <c r="CN67" s="1"/>
      <c r="CX67" s="1"/>
      <c r="DG67" s="138"/>
    </row>
    <row r="68" spans="1:111" hidden="1">
      <c r="A68" s="297" t="s">
        <v>228</v>
      </c>
      <c r="B68" s="297"/>
      <c r="C68" s="297"/>
      <c r="D68" s="297">
        <f>COUNTIF([0]!Februar1,"Koloni")</f>
        <v>0</v>
      </c>
      <c r="E68" s="298"/>
      <c r="F68" s="297"/>
      <c r="G68" s="297"/>
      <c r="H68" s="290"/>
      <c r="I68" s="294"/>
      <c r="J68" s="294"/>
      <c r="K68" s="294"/>
      <c r="L68" s="293"/>
      <c r="AA68"/>
      <c r="AB68"/>
      <c r="AW68" s="1"/>
      <c r="BG68" s="1"/>
      <c r="BS68"/>
      <c r="BT68"/>
      <c r="CN68" s="1"/>
      <c r="CX68" s="1"/>
      <c r="DG68" s="138"/>
    </row>
    <row r="69" spans="1:111" hidden="1">
      <c r="A69" s="297" t="s">
        <v>82</v>
      </c>
      <c r="B69" s="297"/>
      <c r="C69" s="297"/>
      <c r="D69" s="297">
        <f>COUNTIF([0]!Februar1,"Ekskursion")</f>
        <v>0</v>
      </c>
      <c r="E69" s="298"/>
      <c r="F69" s="297"/>
      <c r="G69" s="297"/>
      <c r="H69" s="290"/>
      <c r="I69" s="294"/>
      <c r="J69" s="294"/>
      <c r="K69" s="294"/>
      <c r="L69" s="293"/>
      <c r="AA69"/>
      <c r="AB69"/>
      <c r="AW69" s="1"/>
      <c r="BG69" s="1"/>
      <c r="BS69"/>
      <c r="BT69"/>
      <c r="CN69" s="1"/>
      <c r="CX69" s="1"/>
      <c r="DG69" s="138"/>
    </row>
    <row r="70" spans="1:111" hidden="1">
      <c r="A70" s="297" t="s">
        <v>109</v>
      </c>
      <c r="B70" s="297"/>
      <c r="C70" s="297"/>
      <c r="D70" s="297">
        <f>COUNTIF([0]!Februar1,"Feriedag")</f>
        <v>0</v>
      </c>
      <c r="E70" s="297"/>
      <c r="F70" s="297"/>
      <c r="G70" s="297"/>
      <c r="H70" s="290"/>
      <c r="I70" s="294"/>
      <c r="J70" s="294"/>
      <c r="K70" s="294"/>
      <c r="L70" s="293"/>
      <c r="AA70"/>
      <c r="AB70"/>
      <c r="AW70" s="1"/>
      <c r="BG70" s="1"/>
      <c r="BS70"/>
      <c r="BT70"/>
      <c r="CN70" s="1"/>
      <c r="CX70" s="1"/>
      <c r="DG70" s="138"/>
    </row>
    <row r="71" spans="1:111" hidden="1">
      <c r="A71" s="297" t="s">
        <v>78</v>
      </c>
      <c r="B71" s="297"/>
      <c r="C71" s="297"/>
      <c r="D71" s="297">
        <f>COUNTIF([0]!Februar1,"Nul-dag")</f>
        <v>0</v>
      </c>
      <c r="E71" s="301"/>
      <c r="F71" s="297"/>
      <c r="G71" s="297"/>
      <c r="H71" s="290"/>
      <c r="I71" s="294"/>
      <c r="J71" s="294"/>
      <c r="K71" s="294"/>
      <c r="L71" s="293"/>
      <c r="AA71"/>
      <c r="AB71"/>
      <c r="AW71" s="1"/>
      <c r="BG71" s="1"/>
      <c r="BS71"/>
      <c r="BT71"/>
      <c r="CN71" s="1"/>
      <c r="CX71" s="1"/>
      <c r="DG71" s="138"/>
    </row>
    <row r="72" spans="1:111" hidden="1">
      <c r="A72" s="297" t="s">
        <v>177</v>
      </c>
      <c r="B72" s="297"/>
      <c r="C72" s="297"/>
      <c r="D72" s="297">
        <f>COUNTIF([0]!Februar1,"Orlov")</f>
        <v>0</v>
      </c>
      <c r="E72" s="297"/>
      <c r="F72" s="297"/>
      <c r="G72" s="297"/>
      <c r="H72" s="290"/>
      <c r="I72" s="290"/>
      <c r="J72" s="294"/>
      <c r="K72" s="294"/>
      <c r="L72" s="293"/>
      <c r="AA72"/>
      <c r="AB72"/>
      <c r="AW72" s="1"/>
      <c r="BG72" s="1"/>
      <c r="BS72"/>
      <c r="BT72"/>
      <c r="CN72" s="1"/>
      <c r="CX72" s="1"/>
      <c r="DG72" s="138"/>
    </row>
    <row r="73" spans="1:111" hidden="1">
      <c r="A73" s="297" t="s">
        <v>98</v>
      </c>
      <c r="B73" s="297"/>
      <c r="C73" s="297"/>
      <c r="D73" s="297">
        <f>COUNTIF([0]!Februar1,"Ikke relevant")</f>
        <v>0</v>
      </c>
      <c r="E73" s="297"/>
      <c r="F73" s="297"/>
      <c r="G73" s="297"/>
      <c r="H73" s="290"/>
      <c r="I73" s="290"/>
      <c r="J73" s="293"/>
      <c r="K73" s="293"/>
      <c r="L73" s="293"/>
      <c r="AA73"/>
      <c r="AB73"/>
      <c r="AW73" s="1"/>
      <c r="BG73" s="1"/>
      <c r="BS73"/>
      <c r="BT73"/>
      <c r="CN73" s="1"/>
      <c r="CX73" s="1"/>
      <c r="DG73" s="138"/>
    </row>
    <row r="74" spans="1:111" hidden="1">
      <c r="A74" s="297" t="s">
        <v>77</v>
      </c>
      <c r="B74" s="297"/>
      <c r="C74" s="297"/>
      <c r="D74" s="297">
        <f>COUNTIF([0]!Februar1,"Weekend")</f>
        <v>8</v>
      </c>
      <c r="E74" s="297"/>
      <c r="F74" s="297"/>
      <c r="G74" s="297"/>
      <c r="H74" s="290"/>
      <c r="I74" s="290"/>
      <c r="J74" s="293"/>
      <c r="K74" s="293"/>
      <c r="L74" s="293"/>
      <c r="AA74"/>
      <c r="AB74"/>
      <c r="AW74" s="1"/>
      <c r="BG74" s="1"/>
      <c r="BS74"/>
      <c r="BT74"/>
      <c r="CN74" s="1"/>
      <c r="CX74" s="1"/>
      <c r="DG74" s="138"/>
    </row>
    <row r="75" spans="1:111" hidden="1">
      <c r="A75" s="295" t="s">
        <v>76</v>
      </c>
      <c r="B75" s="297"/>
      <c r="C75" s="297"/>
      <c r="D75" s="297">
        <f>COUNTIF([0]!Februar1,"SH-dag")</f>
        <v>0</v>
      </c>
      <c r="E75" s="297"/>
      <c r="F75" s="297"/>
      <c r="G75" s="297"/>
      <c r="H75" s="290"/>
      <c r="I75" s="290"/>
      <c r="J75" s="293"/>
      <c r="K75" s="293"/>
      <c r="L75" s="293"/>
      <c r="AA75"/>
      <c r="AB75"/>
      <c r="AW75" s="1">
        <f>SUM(P75:AV75)</f>
        <v>0</v>
      </c>
      <c r="BG75" s="1">
        <f>SUM(Z82:BF82)</f>
        <v>0</v>
      </c>
      <c r="BS75"/>
      <c r="BT75"/>
      <c r="CN75" s="1">
        <f>SUM(AV75:CM75)</f>
        <v>0</v>
      </c>
      <c r="CX75" s="1"/>
      <c r="DG75" s="138"/>
    </row>
    <row r="76" spans="1:111" hidden="1">
      <c r="A76" s="297" t="s">
        <v>73</v>
      </c>
      <c r="B76" s="297"/>
      <c r="C76" s="297"/>
      <c r="D76" s="297">
        <f>SUM(D53:D75)</f>
        <v>28</v>
      </c>
      <c r="E76" s="297"/>
      <c r="F76" s="297"/>
      <c r="G76" s="297"/>
      <c r="H76" s="290"/>
      <c r="I76" s="290"/>
      <c r="J76" s="293"/>
      <c r="K76" s="293"/>
      <c r="L76" s="293"/>
      <c r="AA76"/>
      <c r="AB76"/>
      <c r="AW76" s="1">
        <f>SUM(P76:AV76)</f>
        <v>0</v>
      </c>
      <c r="BG76" s="1">
        <f>SUM(Z83:BF83)</f>
        <v>0</v>
      </c>
      <c r="BS76"/>
      <c r="BT76"/>
      <c r="CN76" s="1">
        <f>SUM(AV76:CM76)</f>
        <v>0</v>
      </c>
      <c r="CX76" s="1"/>
      <c r="DG76" s="138"/>
    </row>
    <row r="77" spans="1:111" hidden="1">
      <c r="A77" s="297" t="s">
        <v>122</v>
      </c>
      <c r="B77" s="297"/>
      <c r="C77" s="297"/>
      <c r="D77" s="297">
        <f>D76-D70-A86-D74-D75</f>
        <v>20</v>
      </c>
      <c r="E77" s="297"/>
      <c r="F77" s="297"/>
      <c r="G77" s="297"/>
      <c r="H77" s="290"/>
      <c r="I77" s="290"/>
      <c r="J77" s="293"/>
      <c r="K77" s="293"/>
      <c r="L77" s="293"/>
      <c r="AA77"/>
      <c r="AB77"/>
      <c r="AW77" s="1">
        <f>SUM(P77:AV77)</f>
        <v>0</v>
      </c>
      <c r="BG77" s="1">
        <f>SUM(Z84:BF84)</f>
        <v>0</v>
      </c>
      <c r="BS77"/>
      <c r="BT77"/>
      <c r="CN77" s="1">
        <f>SUM(AV77:CM77)</f>
        <v>0</v>
      </c>
      <c r="CX77" s="1">
        <f>SUM(BQ82:CW82)</f>
        <v>0</v>
      </c>
      <c r="DG77" s="138"/>
    </row>
    <row r="78" spans="1:111" hidden="1">
      <c r="A78" s="297"/>
      <c r="B78" s="297"/>
      <c r="C78" s="297"/>
      <c r="D78" s="297"/>
      <c r="E78" s="297"/>
      <c r="F78" s="297"/>
      <c r="G78" s="297"/>
      <c r="H78" s="290"/>
      <c r="I78" s="290"/>
      <c r="J78" s="293"/>
      <c r="K78" s="293"/>
      <c r="L78" s="293"/>
      <c r="AA78"/>
      <c r="AB78"/>
      <c r="AW78" s="1">
        <f>SUM(P78:AV78)</f>
        <v>0</v>
      </c>
      <c r="BG78" s="1">
        <f>SUM(Z85:BF85)</f>
        <v>0</v>
      </c>
      <c r="BS78"/>
      <c r="BT78"/>
      <c r="CN78" s="1">
        <f>SUM(AV78:CM78)</f>
        <v>0</v>
      </c>
      <c r="CX78" s="1">
        <f>SUM(BQ83:CW83)</f>
        <v>0</v>
      </c>
      <c r="DG78" s="138"/>
    </row>
    <row r="79" spans="1:111" hidden="1">
      <c r="A79" s="297"/>
      <c r="B79" s="297"/>
      <c r="C79" s="297"/>
      <c r="D79" s="297"/>
      <c r="E79" s="297"/>
      <c r="F79" s="297"/>
      <c r="G79" s="297"/>
      <c r="H79" s="290"/>
      <c r="I79" s="290"/>
      <c r="J79" s="293"/>
      <c r="K79" s="293"/>
      <c r="L79" s="33"/>
      <c r="AA79"/>
      <c r="AB79"/>
      <c r="BS79"/>
      <c r="BT79"/>
      <c r="CX79" s="1">
        <f>SUM(BQ84:CW84)</f>
        <v>0</v>
      </c>
      <c r="DG79" s="138"/>
    </row>
    <row r="80" spans="1:111" hidden="1">
      <c r="A80" s="297" t="s">
        <v>138</v>
      </c>
      <c r="B80" s="297"/>
      <c r="C80" s="297"/>
      <c r="D80" s="297"/>
      <c r="E80" s="297"/>
      <c r="F80" s="297"/>
      <c r="G80" s="297"/>
      <c r="H80" s="293"/>
      <c r="I80" s="290"/>
      <c r="J80" s="293"/>
      <c r="K80" s="293"/>
      <c r="L80" s="33"/>
      <c r="AA80"/>
      <c r="AB80"/>
      <c r="BS80"/>
      <c r="BT80"/>
      <c r="CX80" s="1">
        <f>SUM(BQ85:CW85)</f>
        <v>0</v>
      </c>
      <c r="DG80" s="138"/>
    </row>
    <row r="81" spans="1:114" hidden="1">
      <c r="A81" s="297">
        <f>COUNTIF($C$10:$C$11,"Normal uge 1")+COUNTIF($C$10:$C$11,"Normal uge 2")+COUNTIF($C$10:$C$11,"Normal uge 3")+COUNTIF($C$10:$C$11,"Normal uge 4")+COUNTIF($C$10:$C$11,"Anderledes dag")+COUNTIF($C$10:$C$11,"Feriepasningsdag")+COUNTIF($C$10:$C$11,"Koloni")+COUNTIF($C$10:$C$11,"Ekskursion")+COUNTIF($C$10:$C$11,"Pæd.dag")</f>
        <v>0</v>
      </c>
      <c r="B81" s="297"/>
      <c r="C81" s="297"/>
      <c r="D81" s="297"/>
      <c r="E81" s="297"/>
      <c r="F81" s="297"/>
      <c r="G81" s="297"/>
      <c r="H81" s="293"/>
      <c r="I81" s="293"/>
      <c r="J81" s="293"/>
      <c r="K81" s="293"/>
      <c r="L81" s="33"/>
      <c r="AA81"/>
      <c r="AB81"/>
      <c r="BS81"/>
      <c r="BT81"/>
      <c r="DG81" s="138"/>
    </row>
    <row r="82" spans="1:114" hidden="1">
      <c r="A82" s="297">
        <f>COUNTIF($C$17:$C$18,"Normal uge 1")+COUNTIF($C$17:$C$18,"Normal uge 2")+COUNTIF($C$17:$C$18,"Normal uge 3")+COUNTIF($C$17:$C$18,"Normal uge 4")+COUNTIF($C$17:$C$18,"Anderledes dag")+COUNTIF($C$17:$C$18,"Feriepasningsdag")+COUNTIF($C$17:$C$18,"Pæd.dag")+COUNTIF($C$17:$C$18,"Ekskursion")+COUNTIF($C$17:$C$18,"Koloni")</f>
        <v>0</v>
      </c>
      <c r="B82" s="297"/>
      <c r="C82" s="297"/>
      <c r="D82" s="297"/>
      <c r="E82" s="297"/>
      <c r="F82" s="297"/>
      <c r="G82" s="297"/>
      <c r="H82" s="293"/>
      <c r="I82" s="33"/>
      <c r="J82" s="293"/>
      <c r="K82" s="293"/>
      <c r="L82" s="33"/>
      <c r="AA82"/>
      <c r="AB82"/>
      <c r="BS82"/>
      <c r="BT82"/>
      <c r="DG82" s="138"/>
    </row>
    <row r="83" spans="1:114" hidden="1">
      <c r="A83" s="297">
        <f>COUNTIF($C$24:$C$25,"Normal uge 1")+COUNTIF($C$24:$C$25,"Normal uge 2")+COUNTIF($C$24:$C$25,"Normal uge 3")+COUNTIF($C$24:$C$25,"Normal uge 4")+COUNTIF($C$24:$C$25,"Anderledes dag")+COUNTIF($C$24:$C$25,"Feriepasningsdag")+COUNTIF($C$24:$C$25,"Pæd.dag")+COUNTIF($C$24:$C$25,"Ekskursion")+COUNTIF($C$24:$C$25,"Koloni")</f>
        <v>0</v>
      </c>
      <c r="B83" s="297"/>
      <c r="C83" s="297"/>
      <c r="D83" s="297"/>
      <c r="E83" s="290"/>
      <c r="F83" s="290"/>
      <c r="G83" s="290"/>
      <c r="H83" s="293"/>
      <c r="I83" s="33"/>
      <c r="J83" s="33"/>
      <c r="K83" s="33"/>
      <c r="L83" s="33"/>
      <c r="AA83"/>
      <c r="AB83"/>
      <c r="BS83"/>
      <c r="BT83"/>
      <c r="DG83" s="138"/>
    </row>
    <row r="84" spans="1:114" hidden="1">
      <c r="A84" s="297">
        <f>COUNTIF($C$31:$C$32,"Normal uge 1")+COUNTIF($C$31:$C$32,"Normal uge 2")+COUNTIF($C$31:$C$32,"Normal uge 3")+COUNTIF($C$31:$C$32,"Normal uge 4")+COUNTIF($C$31:$C$32,"Anderledes dag")+COUNTIF($C$31:$C$32,"Feriepasningsdag")+COUNTIF($C$31:$C$32,"Koloni")+COUNTIF($C$31:$C$32,"Ekskursion")+COUNTIF($C$31:$C$32,"Pæd.dag")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S84"/>
      <c r="BT84"/>
      <c r="BW84" s="4"/>
      <c r="BX84" s="4"/>
      <c r="BY84" s="4"/>
      <c r="BZ84" s="4"/>
      <c r="CA84" s="4"/>
      <c r="CB84" s="4"/>
      <c r="CC84" s="4"/>
      <c r="CD84" s="127"/>
      <c r="CE84" s="127"/>
      <c r="CF84" s="127"/>
      <c r="CG84" s="127"/>
      <c r="DI84" s="138"/>
      <c r="DJ84" s="138"/>
    </row>
    <row r="85" spans="1:114" hidden="1">
      <c r="A85" s="297"/>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f>SUM(A81:A85)</f>
        <v>0</v>
      </c>
      <c r="B86" s="297"/>
      <c r="C86" s="297"/>
      <c r="D86" s="297"/>
      <c r="E86" s="68"/>
      <c r="F86" s="68"/>
      <c r="G86" s="68"/>
      <c r="H86" s="33"/>
      <c r="I86" s="33"/>
      <c r="J86" s="33"/>
      <c r="K86" s="33"/>
      <c r="L86" s="33"/>
    </row>
    <row r="87" spans="1:114" hidden="1">
      <c r="A87" s="302"/>
      <c r="B87" s="302"/>
      <c r="C87" s="302"/>
      <c r="D87" s="302"/>
      <c r="E87" s="68"/>
      <c r="F87" s="68"/>
      <c r="G87" s="68"/>
      <c r="H87" s="33"/>
      <c r="I87" s="33"/>
      <c r="J87" s="33"/>
      <c r="K87" s="33"/>
      <c r="L87" s="33"/>
    </row>
    <row r="88" spans="1:114" hidden="1">
      <c r="A88" s="33"/>
      <c r="B88" s="33"/>
      <c r="C88" s="33"/>
      <c r="D88" s="33"/>
      <c r="E88" s="261"/>
      <c r="F88" s="261"/>
      <c r="G88" s="261"/>
      <c r="H88" s="261"/>
      <c r="I88" s="261"/>
      <c r="J88" s="261"/>
      <c r="K88" s="261"/>
      <c r="L88" s="261"/>
    </row>
    <row r="89" spans="1:114">
      <c r="A89" s="33"/>
      <c r="B89" s="33"/>
      <c r="C89" s="33"/>
      <c r="D89" s="33"/>
      <c r="E89" s="261"/>
      <c r="F89" s="261"/>
      <c r="G89" s="261"/>
      <c r="H89" s="261"/>
      <c r="I89" s="261"/>
      <c r="J89" s="261"/>
      <c r="K89" s="261"/>
      <c r="L89" s="261"/>
    </row>
    <row r="90" spans="1:114">
      <c r="A90" s="261"/>
      <c r="B90" s="261"/>
      <c r="C90" s="261"/>
      <c r="D90" s="261"/>
      <c r="E90" s="261"/>
      <c r="F90" s="261"/>
      <c r="G90" s="261"/>
      <c r="H90" s="261"/>
      <c r="I90" s="261"/>
      <c r="J90" s="261"/>
      <c r="K90" s="261"/>
      <c r="L90" s="261"/>
    </row>
    <row r="91" spans="1:114">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1">
      <c r="A113" s="261"/>
      <c r="B113" s="261"/>
      <c r="C113" s="261"/>
      <c r="D113" s="261"/>
      <c r="E113" s="261"/>
      <c r="F113" s="261"/>
      <c r="G113" s="261"/>
      <c r="H113" s="261"/>
      <c r="I113" s="261"/>
      <c r="J113" s="261"/>
      <c r="K113" s="261"/>
    </row>
    <row r="114" spans="1:11">
      <c r="A114" s="261"/>
      <c r="B114" s="261"/>
      <c r="C114" s="261"/>
      <c r="D114" s="261"/>
      <c r="E114" s="261"/>
      <c r="F114" s="261"/>
      <c r="G114" s="261"/>
      <c r="H114" s="261"/>
      <c r="I114" s="261"/>
      <c r="J114" s="261"/>
      <c r="K114" s="261"/>
    </row>
    <row r="115" spans="1:11">
      <c r="A115" s="261"/>
      <c r="B115" s="261"/>
      <c r="C115" s="261"/>
      <c r="D115" s="261"/>
      <c r="I115" s="261"/>
      <c r="J115" s="261"/>
      <c r="K115" s="261"/>
    </row>
    <row r="116" spans="1:11">
      <c r="A116" s="261"/>
      <c r="B116" s="261"/>
      <c r="C116" s="261"/>
      <c r="D116" s="261"/>
      <c r="J116" s="261"/>
      <c r="K116" s="261"/>
    </row>
    <row r="117" spans="1:11">
      <c r="A117" s="261"/>
      <c r="B117" s="261"/>
      <c r="C117" s="261"/>
      <c r="D117" s="261"/>
    </row>
    <row r="118" spans="1:11">
      <c r="A118" s="261"/>
      <c r="B118" s="261"/>
      <c r="C118" s="261"/>
      <c r="D118" s="261"/>
    </row>
    <row r="119" spans="1:11">
      <c r="A119" s="261"/>
      <c r="B119" s="261"/>
      <c r="C119" s="261"/>
      <c r="D119" s="261"/>
    </row>
    <row r="120" spans="1:11">
      <c r="A120" s="261"/>
      <c r="B120" s="261"/>
      <c r="C120" s="261"/>
      <c r="D120" s="261"/>
    </row>
  </sheetData>
  <sheetProtection sheet="1" objects="1" scenarios="1"/>
  <mergeCells count="93">
    <mergeCell ref="CU7:CY7"/>
    <mergeCell ref="CZ7:DD7"/>
    <mergeCell ref="A2:D3"/>
    <mergeCell ref="A4:U4"/>
    <mergeCell ref="A5:D5"/>
    <mergeCell ref="E5:G5"/>
    <mergeCell ref="I5:J5"/>
    <mergeCell ref="K5:L5"/>
    <mergeCell ref="E2:Q3"/>
    <mergeCell ref="A6:M6"/>
    <mergeCell ref="P6:U6"/>
    <mergeCell ref="E7:G9"/>
    <mergeCell ref="I7:J7"/>
    <mergeCell ref="K7:K8"/>
    <mergeCell ref="L7:L8"/>
    <mergeCell ref="M7:M8"/>
    <mergeCell ref="P7:U7"/>
    <mergeCell ref="CA7:CT7"/>
    <mergeCell ref="A8:D9"/>
    <mergeCell ref="H8:H9"/>
    <mergeCell ref="I9:M9"/>
    <mergeCell ref="P9:R9"/>
    <mergeCell ref="S9:U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I43:J43"/>
    <mergeCell ref="E34:G34"/>
    <mergeCell ref="E35:G35"/>
    <mergeCell ref="E36:G36"/>
    <mergeCell ref="E37:G37"/>
    <mergeCell ref="E38:G38"/>
    <mergeCell ref="A56:C56"/>
    <mergeCell ref="L44:U44"/>
    <mergeCell ref="T45:U45"/>
    <mergeCell ref="I48:J48"/>
    <mergeCell ref="N5:O5"/>
    <mergeCell ref="N6:O6"/>
    <mergeCell ref="N7:O7"/>
    <mergeCell ref="N9:O9"/>
    <mergeCell ref="N46:S46"/>
    <mergeCell ref="A49:H49"/>
    <mergeCell ref="I49:J49"/>
    <mergeCell ref="I50:J50"/>
    <mergeCell ref="A54:C54"/>
    <mergeCell ref="A46:G46"/>
    <mergeCell ref="I46:J46"/>
    <mergeCell ref="A47:H47"/>
    <mergeCell ref="N48:S48"/>
    <mergeCell ref="N49:S49"/>
    <mergeCell ref="N45:S45"/>
    <mergeCell ref="L41:S41"/>
    <mergeCell ref="A55:C55"/>
    <mergeCell ref="I47:J47"/>
    <mergeCell ref="N47:S47"/>
    <mergeCell ref="A44:G44"/>
    <mergeCell ref="I44:J44"/>
    <mergeCell ref="A45:G45"/>
    <mergeCell ref="I45:J45"/>
    <mergeCell ref="A41:G41"/>
    <mergeCell ref="I41:J41"/>
    <mergeCell ref="A42:G42"/>
    <mergeCell ref="I42:J42"/>
    <mergeCell ref="A43:G43"/>
  </mergeCells>
  <phoneticPr fontId="4" type="noConversion"/>
  <conditionalFormatting sqref="A10:H10 D11:H32 A11:C38 D33:E33 H33 D34:H38">
    <cfRule type="expression" dxfId="1126" priority="30">
      <formula>OR($C10="Normal uge 4")</formula>
    </cfRule>
    <cfRule type="expression" dxfId="1125" priority="2">
      <formula>OR($C10="Normal uge 6")</formula>
    </cfRule>
    <cfRule type="expression" dxfId="1124" priority="3" stopIfTrue="1">
      <formula>OR($C10="Normal uge 5")</formula>
    </cfRule>
    <cfRule type="expression" dxfId="1123" priority="41" stopIfTrue="1">
      <formula>OR($C10="Rul 2")</formula>
    </cfRule>
    <cfRule type="expression" dxfId="1122" priority="40">
      <formula>OR($C10="weekend")</formula>
    </cfRule>
    <cfRule type="expression" dxfId="1121" priority="39">
      <formula>OR($C10="feriedag")</formula>
    </cfRule>
    <cfRule type="expression" dxfId="1120" priority="38" stopIfTrue="1">
      <formula>OR($C10="Ferieåbning")</formula>
    </cfRule>
    <cfRule type="expression" dxfId="1119" priority="37">
      <formula>OR($C10="Anderledes dag")</formula>
    </cfRule>
    <cfRule type="expression" dxfId="1118" priority="36">
      <formula>OR($C10="Koloni")</formula>
    </cfRule>
    <cfRule type="expression" dxfId="1117" priority="35">
      <formula>OR($C10="ekskursion")</formula>
    </cfRule>
    <cfRule type="expression" dxfId="1116" priority="34">
      <formula>OR($C10="SH-dag")</formula>
    </cfRule>
    <cfRule type="expression" dxfId="1115" priority="16" stopIfTrue="1">
      <formula>OR($C10="Rul 6")</formula>
    </cfRule>
    <cfRule type="expression" dxfId="1114" priority="17" stopIfTrue="1">
      <formula>OR($C10="Rul 5")</formula>
    </cfRule>
    <cfRule type="expression" dxfId="1113" priority="18" stopIfTrue="1">
      <formula>OR($C10="Rul 4")</formula>
    </cfRule>
    <cfRule type="expression" dxfId="1112" priority="19" stopIfTrue="1">
      <formula>OR($C10="Rul 3")</formula>
    </cfRule>
    <cfRule type="expression" dxfId="1111" priority="20" stopIfTrue="1">
      <formula>OR($C10="Rul 1")</formula>
    </cfRule>
    <cfRule type="expression" dxfId="1110" priority="21">
      <formula>OR($C10="Normal uge 1")</formula>
    </cfRule>
    <cfRule type="expression" dxfId="1109" priority="33">
      <formula>OR($C10="nul-dag")</formula>
    </cfRule>
    <cfRule type="expression" dxfId="1108" priority="32">
      <formula>OR($C10="pæd.dag")</formula>
    </cfRule>
    <cfRule type="expression" dxfId="1107" priority="31">
      <formula>OR($C10="Ikke relevant")</formula>
    </cfRule>
    <cfRule type="expression" dxfId="1106" priority="29">
      <formula>OR($C10="Normal uge 3")</formula>
    </cfRule>
    <cfRule type="expression" dxfId="1105" priority="28">
      <formula>OR($C10="Normal uge 2")</formula>
    </cfRule>
    <cfRule type="expression" dxfId="1104" priority="27">
      <formula>OR($C10="Orlov")</formula>
    </cfRule>
  </conditionalFormatting>
  <conditionalFormatting sqref="E21">
    <cfRule type="expression" dxfId="1103" priority="51" stopIfTrue="1">
      <formula>OR($D20="skoledag")</formula>
    </cfRule>
    <cfRule type="expression" dxfId="1102" priority="43">
      <formula>OR($D20="nul-dag")</formula>
    </cfRule>
    <cfRule type="expression" dxfId="1101" priority="52">
      <formula>OR($D20="Ikke relevant")</formula>
    </cfRule>
    <cfRule type="expression" dxfId="1100" priority="50">
      <formula>OR($D20="weekend")</formula>
    </cfRule>
    <cfRule type="expression" dxfId="1099" priority="49">
      <formula>OR($D20="feriedag")</formula>
    </cfRule>
    <cfRule type="expression" dxfId="1098" priority="48">
      <formula>OR($D20="fagdag")</formula>
    </cfRule>
    <cfRule type="expression" dxfId="1097" priority="44">
      <formula>OR($D20="SH-dag")</formula>
    </cfRule>
    <cfRule type="expression" dxfId="1096" priority="42">
      <formula>OR($D20="pæd.dag")</formula>
    </cfRule>
    <cfRule type="expression" dxfId="1095" priority="45">
      <formula>OR($D20="ekskursion")</formula>
    </cfRule>
    <cfRule type="expression" dxfId="1094" priority="47">
      <formula>OR($D20="emnedag")</formula>
    </cfRule>
    <cfRule type="expression" dxfId="1093" priority="46">
      <formula>OR($D20="lejrskole")</formula>
    </cfRule>
  </conditionalFormatting>
  <conditionalFormatting sqref="I10:J38">
    <cfRule type="expression" dxfId="1092" priority="13">
      <formula>OR($C10="Ekskursion",)</formula>
    </cfRule>
    <cfRule type="expression" dxfId="1091" priority="15" stopIfTrue="1">
      <formula>OR($C10="Ferieåbning",)</formula>
    </cfRule>
    <cfRule type="expression" dxfId="1090" priority="25">
      <formula>OR($C10="Koloni",)</formula>
    </cfRule>
    <cfRule type="expression" dxfId="1089" priority="14">
      <formula>OR($C10="Anderledes dag",)</formula>
    </cfRule>
  </conditionalFormatting>
  <conditionalFormatting sqref="J10:J38">
    <cfRule type="expression" dxfId="1088" priority="26">
      <formula>OR($C10="Pæd.dag",)</formula>
    </cfRule>
  </conditionalFormatting>
  <conditionalFormatting sqref="M10:M38">
    <cfRule type="expression" dxfId="1087" priority="53">
      <formula>OR($H10&gt;"0",)</formula>
    </cfRule>
  </conditionalFormatting>
  <conditionalFormatting sqref="O10:O38">
    <cfRule type="expression" dxfId="1085" priority="5">
      <formula>OR($N10&gt;0,)</formula>
    </cfRule>
  </conditionalFormatting>
  <conditionalFormatting sqref="S10:S38">
    <cfRule type="expression" dxfId="1084" priority="24">
      <formula>OR($P10="X",)</formula>
    </cfRule>
  </conditionalFormatting>
  <conditionalFormatting sqref="T10:T38">
    <cfRule type="expression" dxfId="1083" priority="23">
      <formula>OR($Q10="X",)</formula>
    </cfRule>
  </conditionalFormatting>
  <conditionalFormatting sqref="T46:T47 T49">
    <cfRule type="expression" dxfId="1082" priority="9">
      <formula>OR($L46&gt;0,)</formula>
    </cfRule>
  </conditionalFormatting>
  <conditionalFormatting sqref="U10:U38">
    <cfRule type="expression" dxfId="1081" priority="22">
      <formula>OR($R10="X",)</formula>
    </cfRule>
  </conditionalFormatting>
  <conditionalFormatting sqref="U46:U47 V48:W48 U49">
    <cfRule type="expression" dxfId="1080" priority="10">
      <formula>OR($M46&gt;0,)</formula>
    </cfRule>
  </conditionalFormatting>
  <conditionalFormatting sqref="BB47 BB49 BR51">
    <cfRule type="expression" dxfId="1079" priority="54">
      <formula>OR(#REF!&gt;0,)</formula>
    </cfRule>
  </conditionalFormatting>
  <conditionalFormatting sqref="BN49:BN51">
    <cfRule type="expression" dxfId="1078" priority="1">
      <formula>OR(#REF!&gt;0,)</formula>
    </cfRule>
  </conditionalFormatting>
  <conditionalFormatting sqref="BP48">
    <cfRule type="expression" dxfId="1077" priority="8">
      <formula>OR(#REF!&gt;0,)</formula>
    </cfRule>
  </conditionalFormatting>
  <dataValidations count="3">
    <dataValidation type="list" allowBlank="1" showInputMessage="1" showErrorMessage="1" sqref="P10:R38 L46:M47 L49:M49" xr:uid="{1F831A48-A69F-D248-8F51-34334C8AA768}">
      <formula1>$Y$1:$Y$2</formula1>
    </dataValidation>
    <dataValidation type="list" allowBlank="1" showInputMessage="1" sqref="C10:C38" xr:uid="{0DCA242F-5E2B-A241-A8E5-99F1317EC666}">
      <formula1>$A$53:$A$75</formula1>
    </dataValidation>
    <dataValidation type="list" allowBlank="1" showInputMessage="1" showErrorMessage="1" sqref="L48:M48" xr:uid="{DF95BB20-C39B-3548-AEBD-31DEC60DF082}">
      <formula1>$AC$1:$AC$2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8C94B960-9539-6743-A4FB-82FB8989B7AF}">
            <xm:f>OR(Arbejdstidsoversigt!$H$49="Puljetimer registreres ikke men afvikles jævnt hen over normperioden",)</xm:f>
            <x14:dxf>
              <fill>
                <patternFill>
                  <bgColor theme="1"/>
                </patternFill>
              </fill>
            </x14:dxf>
          </x14:cfRule>
          <xm:sqref>N10:N38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C032-8C35-1742-9516-8C59C02E863F}">
  <sheetPr>
    <tabColor theme="4" tint="-0.249977111117893"/>
    <pageSetUpPr fitToPage="1"/>
  </sheetPr>
  <dimension ref="A1:DL123"/>
  <sheetViews>
    <sheetView topLeftCell="A8"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customWidth="1"/>
    <col min="121" max="121" width="31.1640625" customWidth="1"/>
    <col min="122" max="124"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2" customHeight="1">
      <c r="A2" s="894">
        <v>3</v>
      </c>
      <c r="B2" s="894"/>
      <c r="C2" s="894"/>
      <c r="D2" s="894"/>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4"/>
      <c r="B3" s="894"/>
      <c r="C3" s="894"/>
      <c r="D3" s="894"/>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899" t="s">
        <v>143</v>
      </c>
      <c r="B4" s="900"/>
      <c r="C4" s="900"/>
      <c r="D4" s="900"/>
      <c r="E4" s="900"/>
      <c r="F4" s="900"/>
      <c r="G4" s="900"/>
      <c r="H4" s="900"/>
      <c r="I4" s="900"/>
      <c r="J4" s="900"/>
      <c r="K4" s="900"/>
      <c r="L4" s="900"/>
      <c r="M4" s="900"/>
      <c r="N4" s="900"/>
      <c r="O4" s="900"/>
      <c r="P4" s="900"/>
      <c r="Q4" s="900"/>
      <c r="R4" s="900"/>
      <c r="S4" s="900"/>
      <c r="T4" s="900"/>
      <c r="U4" s="901"/>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1" t="s">
        <v>144</v>
      </c>
      <c r="F5" s="911"/>
      <c r="G5" s="911"/>
      <c r="H5" s="383" t="s">
        <v>254</v>
      </c>
      <c r="I5" s="910" t="str">
        <f>August!I10</f>
        <v xml:space="preserve">Hvis den pågældende dag er en anderledes dag, ferieåbning, kolonidag eller ekskursionsdag bliver cellerne herunder gule. Er dagen en pædagogisk dag er det dog kun kolonne "J" der bliver gult. Tast i de gule felter. </v>
      </c>
      <c r="J5" s="910"/>
      <c r="K5" s="898" t="s">
        <v>296</v>
      </c>
      <c r="L5" s="898"/>
      <c r="M5" s="384" t="s">
        <v>185</v>
      </c>
      <c r="N5" s="908" t="s">
        <v>407</v>
      </c>
      <c r="O5" s="908"/>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Marts måneds kalender for: Simon Hansen. Måneden vedr. normperioden: 01.08.2024 - 31.07.2025.</v>
      </c>
      <c r="B6" s="870"/>
      <c r="C6" s="870"/>
      <c r="D6" s="870"/>
      <c r="E6" s="870"/>
      <c r="F6" s="870"/>
      <c r="G6" s="870"/>
      <c r="H6" s="870"/>
      <c r="I6" s="870"/>
      <c r="J6" s="870"/>
      <c r="K6" s="870"/>
      <c r="L6" s="870"/>
      <c r="M6" s="952"/>
      <c r="N6" s="904" t="s">
        <v>273</v>
      </c>
      <c r="O6" s="905"/>
      <c r="P6" s="904" t="s">
        <v>142</v>
      </c>
      <c r="Q6" s="909"/>
      <c r="R6" s="909"/>
      <c r="S6" s="909"/>
      <c r="T6" s="909"/>
      <c r="U6" s="905"/>
      <c r="V6" s="136"/>
      <c r="W6" s="56"/>
      <c r="Y6" s="56"/>
      <c r="Z6" s="56"/>
      <c r="AA6"/>
      <c r="AB6"/>
      <c r="AK6" s="56"/>
      <c r="AL6" s="56"/>
      <c r="BQ6" s="56"/>
      <c r="BR6" s="56"/>
      <c r="BS6"/>
      <c r="BT6"/>
      <c r="CB6" s="56"/>
      <c r="CC6" s="56"/>
    </row>
    <row r="7" spans="1:116" ht="47" customHeight="1">
      <c r="A7" s="201">
        <f>Januar!A7</f>
        <v>2025</v>
      </c>
      <c r="B7" s="132"/>
      <c r="C7" s="133"/>
      <c r="D7" s="134"/>
      <c r="E7" s="914" t="s">
        <v>252</v>
      </c>
      <c r="F7" s="915"/>
      <c r="G7" s="916"/>
      <c r="H7" s="198" t="s">
        <v>147</v>
      </c>
      <c r="I7" s="912" t="str">
        <f>August!I12</f>
        <v>Anderledes dage, ferieåbning, koloni, ekskursionsdag og pæd.dage.</v>
      </c>
      <c r="J7" s="913"/>
      <c r="K7" s="896" t="s">
        <v>231</v>
      </c>
      <c r="L7" s="896" t="s">
        <v>232</v>
      </c>
      <c r="M7" s="944" t="s">
        <v>204</v>
      </c>
      <c r="N7" s="906" t="s">
        <v>276</v>
      </c>
      <c r="O7" s="907"/>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938" t="s">
        <v>414</v>
      </c>
      <c r="BE7" s="938"/>
      <c r="BF7" s="938"/>
      <c r="BG7" s="938"/>
      <c r="BH7" s="938"/>
      <c r="BI7" s="939" t="s">
        <v>415</v>
      </c>
      <c r="BJ7" s="939"/>
      <c r="BK7" s="939"/>
      <c r="BL7" s="939"/>
      <c r="BM7" s="939"/>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938" t="s">
        <v>414</v>
      </c>
      <c r="CV7" s="938"/>
      <c r="CW7" s="938"/>
      <c r="CX7" s="938"/>
      <c r="CY7" s="938"/>
      <c r="CZ7" s="939" t="s">
        <v>415</v>
      </c>
      <c r="DA7" s="939"/>
      <c r="DB7" s="939"/>
      <c r="DC7" s="939"/>
      <c r="DD7" s="939"/>
    </row>
    <row r="8" spans="1:116" ht="160" customHeight="1">
      <c r="A8" s="873" t="s">
        <v>133</v>
      </c>
      <c r="B8" s="874"/>
      <c r="C8" s="874"/>
      <c r="D8" s="875"/>
      <c r="E8" s="917"/>
      <c r="F8" s="918"/>
      <c r="G8" s="919"/>
      <c r="H8" s="923" t="s">
        <v>253</v>
      </c>
      <c r="I8" s="200" t="s">
        <v>261</v>
      </c>
      <c r="J8" s="200" t="s">
        <v>260</v>
      </c>
      <c r="K8" s="897"/>
      <c r="L8" s="897"/>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0"/>
      <c r="F9" s="921"/>
      <c r="G9" s="922"/>
      <c r="H9" s="897"/>
      <c r="I9" s="871" t="s">
        <v>148</v>
      </c>
      <c r="J9" s="872"/>
      <c r="K9" s="872"/>
      <c r="L9" s="872"/>
      <c r="M9" s="903"/>
      <c r="N9" s="902" t="s">
        <v>274</v>
      </c>
      <c r="O9" s="903"/>
      <c r="P9" s="902" t="s">
        <v>163</v>
      </c>
      <c r="Q9" s="872"/>
      <c r="R9" s="943"/>
      <c r="S9" s="871" t="s">
        <v>164</v>
      </c>
      <c r="T9" s="872"/>
      <c r="U9" s="903"/>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lø</v>
      </c>
      <c r="C10" s="73" t="s">
        <v>77</v>
      </c>
      <c r="D10" s="74" t="str">
        <f t="shared" ref="D10:D40"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sø</v>
      </c>
      <c r="C11" s="73" t="s">
        <v>77</v>
      </c>
      <c r="D11" s="74" t="str">
        <f t="shared" si="1"/>
        <v/>
      </c>
      <c r="E11" s="862"/>
      <c r="F11" s="863"/>
      <c r="G11" s="864"/>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ma</v>
      </c>
      <c r="C12" s="73" t="s">
        <v>218</v>
      </c>
      <c r="D12" s="74">
        <f t="shared" si="1"/>
        <v>9.7142857142857135</v>
      </c>
      <c r="E12" s="862"/>
      <c r="F12" s="863"/>
      <c r="G12" s="864"/>
      <c r="H12" s="176"/>
      <c r="I12" s="222"/>
      <c r="J12" s="222"/>
      <c r="K12" s="192">
        <f t="shared" si="15"/>
        <v>6.083333333333333</v>
      </c>
      <c r="L12" s="192">
        <f t="shared" si="16"/>
        <v>0.41666666666666669</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f>IF(AND(C12="Normal uge 1",B12="ma"),'Normal uger'!$E$38,"")</f>
        <v>6.083333333333333</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6.083333333333333</v>
      </c>
      <c r="BO12" s="125">
        <f t="shared" si="4"/>
        <v>146</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f>IF(AND(C12="Normal uge 1",B12="ma"),'Normal uger'!$E$41,"")</f>
        <v>0.41666666666666669</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0.41666666666666669</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ti</v>
      </c>
      <c r="C13" s="73" t="s">
        <v>218</v>
      </c>
      <c r="D13" s="74" t="str">
        <f t="shared" si="1"/>
        <v/>
      </c>
      <c r="E13" s="862"/>
      <c r="F13" s="863"/>
      <c r="G13" s="864"/>
      <c r="H13" s="176"/>
      <c r="I13" s="222"/>
      <c r="J13" s="222"/>
      <c r="K13" s="192">
        <f t="shared" si="15"/>
        <v>7.0833333333333339</v>
      </c>
      <c r="L13" s="192">
        <f t="shared" si="16"/>
        <v>0.41666666666666669</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f>IF(AND(C13="Normal uge 1",B13="ti"),'Normal uger'!$G$38,"")</f>
        <v>7.0833333333333339</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7.0833333333333339</v>
      </c>
      <c r="BO13" s="125">
        <f t="shared" si="4"/>
        <v>170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f>IF(AND(C13="Normal uge 1",B13="ti"),'Normal uger'!$G$41,"")</f>
        <v>0.41666666666666669</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0.41666666666666669</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on</v>
      </c>
      <c r="C14" s="73" t="s">
        <v>218</v>
      </c>
      <c r="D14" s="74" t="str">
        <f t="shared" si="1"/>
        <v/>
      </c>
      <c r="E14" s="862"/>
      <c r="F14" s="863"/>
      <c r="G14" s="864"/>
      <c r="H14" s="176"/>
      <c r="I14" s="222"/>
      <c r="J14" s="222"/>
      <c r="K14" s="192">
        <f t="shared" si="15"/>
        <v>7.0833333333333339</v>
      </c>
      <c r="L14" s="192">
        <f t="shared" si="16"/>
        <v>0.91666666666666674</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f>IF(AND(C14="Normal uge 1",B14="on"),'Normal uger'!$I$38,"")</f>
        <v>7.0833333333333339</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7.0833333333333339</v>
      </c>
      <c r="BO14" s="125">
        <f t="shared" si="4"/>
        <v>170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f>IF(AND(C14="Normal uge 1",B14="on"),'Normal uger'!$I$41,"")</f>
        <v>0.91666666666666674</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0.91666666666666674</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to</v>
      </c>
      <c r="C15" s="73" t="s">
        <v>218</v>
      </c>
      <c r="D15" s="74" t="str">
        <f t="shared" si="1"/>
        <v/>
      </c>
      <c r="E15" s="862"/>
      <c r="F15" s="863"/>
      <c r="G15" s="864"/>
      <c r="H15" s="176"/>
      <c r="I15" s="222"/>
      <c r="J15" s="222"/>
      <c r="K15" s="192">
        <f t="shared" si="15"/>
        <v>6</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f>IF(AND(C15="Normal uge 1",B15="to"),'Normal uger'!$K$38,"")</f>
        <v>6</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6</v>
      </c>
      <c r="BO15" s="125">
        <f t="shared" si="4"/>
        <v>144</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f>IF(AND(C15="Normal uge 1",B15="to"),'Normal uger'!$K$41,"")</f>
        <v>0</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fr</v>
      </c>
      <c r="C16" s="73" t="s">
        <v>221</v>
      </c>
      <c r="D16" s="74" t="str">
        <f t="shared" si="1"/>
        <v/>
      </c>
      <c r="E16" s="862"/>
      <c r="F16" s="863"/>
      <c r="G16" s="864"/>
      <c r="H16" s="176"/>
      <c r="I16" s="222"/>
      <c r="J16" s="222"/>
      <c r="K16" s="192">
        <f t="shared" si="15"/>
        <v>5.083333333333333</v>
      </c>
      <c r="L16" s="192">
        <f t="shared" si="16"/>
        <v>0.41666666666666669</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5.083333333333333</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5.083333333333333</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0.41666666666666669</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0.41666666666666669</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lø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sø</v>
      </c>
      <c r="C18" s="73" t="s">
        <v>77</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ma</v>
      </c>
      <c r="C19" s="73" t="s">
        <v>218</v>
      </c>
      <c r="D19" s="74">
        <f t="shared" si="1"/>
        <v>10.714285714285714</v>
      </c>
      <c r="E19" s="862"/>
      <c r="F19" s="863"/>
      <c r="G19" s="864"/>
      <c r="H19" s="176"/>
      <c r="I19" s="222"/>
      <c r="J19" s="222"/>
      <c r="K19" s="192">
        <f t="shared" si="15"/>
        <v>6.083333333333333</v>
      </c>
      <c r="L19" s="192">
        <f t="shared" si="16"/>
        <v>0.41666666666666669</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f>IF(AND(C19="Normal uge 1",B19="ma"),'Normal uger'!$E$38,"")</f>
        <v>6.083333333333333</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6.083333333333333</v>
      </c>
      <c r="BO19" s="125">
        <f t="shared" si="4"/>
        <v>146</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f>IF(AND(C19="Normal uge 1",B19="ma"),'Normal uger'!$E$41,"")</f>
        <v>0.41666666666666669</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0.41666666666666669</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ti</v>
      </c>
      <c r="C20" s="73" t="s">
        <v>218</v>
      </c>
      <c r="D20" s="74" t="str">
        <f t="shared" si="1"/>
        <v/>
      </c>
      <c r="E20" s="862"/>
      <c r="F20" s="863"/>
      <c r="G20" s="864"/>
      <c r="H20" s="176"/>
      <c r="I20" s="222"/>
      <c r="J20" s="222"/>
      <c r="K20" s="192">
        <f t="shared" si="15"/>
        <v>7.0833333333333339</v>
      </c>
      <c r="L20" s="192">
        <f t="shared" si="16"/>
        <v>0.41666666666666669</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f>IF(AND(C20="Normal uge 1",B20="ti"),'Normal uger'!$G$38,"")</f>
        <v>7.0833333333333339</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7.0833333333333339</v>
      </c>
      <c r="BO20" s="125">
        <f t="shared" si="4"/>
        <v>170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f>IF(AND(C20="Normal uge 1",B20="ti"),'Normal uger'!$G$41,"")</f>
        <v>0.41666666666666669</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0.41666666666666669</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on</v>
      </c>
      <c r="C21" s="73" t="s">
        <v>218</v>
      </c>
      <c r="D21" s="74" t="str">
        <f t="shared" si="1"/>
        <v/>
      </c>
      <c r="E21" s="862"/>
      <c r="F21" s="863"/>
      <c r="G21" s="864"/>
      <c r="H21" s="176"/>
      <c r="I21" s="222"/>
      <c r="J21" s="222"/>
      <c r="K21" s="192">
        <f t="shared" si="15"/>
        <v>7.0833333333333339</v>
      </c>
      <c r="L21" s="192">
        <f t="shared" si="16"/>
        <v>0.91666666666666674</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f>IF(AND(C21="Normal uge 1",B21="on"),'Normal uger'!$I$38,"")</f>
        <v>7.0833333333333339</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7.0833333333333339</v>
      </c>
      <c r="BO21" s="125">
        <f t="shared" si="4"/>
        <v>170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f>IF(AND(C21="Normal uge 1",B21="on"),'Normal uger'!$I$41,"")</f>
        <v>0.91666666666666674</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0.91666666666666674</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to</v>
      </c>
      <c r="C22" s="73" t="s">
        <v>218</v>
      </c>
      <c r="D22" s="74" t="str">
        <f t="shared" si="1"/>
        <v/>
      </c>
      <c r="E22" s="879"/>
      <c r="F22" s="880"/>
      <c r="G22" s="881"/>
      <c r="H22" s="175"/>
      <c r="I22" s="222"/>
      <c r="J22" s="222"/>
      <c r="K22" s="192">
        <f t="shared" si="15"/>
        <v>6</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f>IF(AND(C22="Normal uge 1",B22="to"),'Normal uger'!$K$38,"")</f>
        <v>6</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6</v>
      </c>
      <c r="BO22" s="125">
        <f t="shared" si="4"/>
        <v>144</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f>IF(AND(C22="Normal uge 1",B22="to"),'Normal uger'!$K$41,"")</f>
        <v>0</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fr</v>
      </c>
      <c r="C23" s="73" t="s">
        <v>222</v>
      </c>
      <c r="D23" s="74" t="str">
        <f t="shared" si="1"/>
        <v/>
      </c>
      <c r="E23" s="879"/>
      <c r="F23" s="880"/>
      <c r="G23" s="881"/>
      <c r="H23" s="175"/>
      <c r="I23" s="222"/>
      <c r="J23" s="222"/>
      <c r="K23" s="192">
        <f t="shared" si="15"/>
        <v>6.3333333333333339</v>
      </c>
      <c r="L23" s="192">
        <f t="shared" si="16"/>
        <v>0.41666666666666669</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6.3333333333333339</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6.3333333333333339</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0.41666666666666669</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0.41666666666666669</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lø</v>
      </c>
      <c r="C24" s="73" t="s">
        <v>77</v>
      </c>
      <c r="D24" s="74" t="str">
        <f t="shared" si="1"/>
        <v/>
      </c>
      <c r="E24" s="879"/>
      <c r="F24" s="880"/>
      <c r="G24" s="881"/>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sø</v>
      </c>
      <c r="C25" s="73" t="s">
        <v>77</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ma</v>
      </c>
      <c r="C26" s="73" t="s">
        <v>218</v>
      </c>
      <c r="D26" s="74">
        <f t="shared" si="1"/>
        <v>11.714285714285714</v>
      </c>
      <c r="E26" s="862"/>
      <c r="F26" s="863"/>
      <c r="G26" s="864"/>
      <c r="H26" s="176"/>
      <c r="I26" s="222"/>
      <c r="J26" s="222"/>
      <c r="K26" s="192">
        <f t="shared" si="15"/>
        <v>6.083333333333333</v>
      </c>
      <c r="L26" s="192">
        <f t="shared" si="16"/>
        <v>0.41666666666666669</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f>IF(AND(C26="Normal uge 1",B26="ma"),'Normal uger'!$E$38,"")</f>
        <v>6.083333333333333</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6.083333333333333</v>
      </c>
      <c r="BO26" s="125">
        <f t="shared" si="4"/>
        <v>146</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f>IF(AND(C26="Normal uge 1",B26="ma"),'Normal uger'!$E$41,"")</f>
        <v>0.41666666666666669</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0.41666666666666669</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ti</v>
      </c>
      <c r="C27" s="73" t="s">
        <v>218</v>
      </c>
      <c r="D27" s="74" t="str">
        <f t="shared" si="1"/>
        <v/>
      </c>
      <c r="E27" s="862"/>
      <c r="F27" s="863"/>
      <c r="G27" s="864"/>
      <c r="H27" s="176"/>
      <c r="I27" s="222"/>
      <c r="J27" s="222"/>
      <c r="K27" s="192">
        <f t="shared" si="15"/>
        <v>7.0833333333333339</v>
      </c>
      <c r="L27" s="192">
        <f t="shared" si="16"/>
        <v>0.41666666666666669</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f>IF(AND(C27="Normal uge 1",B27="ti"),'Normal uger'!$G$38,"")</f>
        <v>7.0833333333333339</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7.0833333333333339</v>
      </c>
      <c r="BO27" s="125">
        <f t="shared" si="4"/>
        <v>170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f>IF(AND(C27="Normal uge 1",B27="ti"),'Normal uger'!$G$41,"")</f>
        <v>0.41666666666666669</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0.41666666666666669</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on</v>
      </c>
      <c r="C28" s="73" t="s">
        <v>218</v>
      </c>
      <c r="D28" s="74" t="str">
        <f t="shared" si="1"/>
        <v/>
      </c>
      <c r="E28" s="862"/>
      <c r="F28" s="863"/>
      <c r="G28" s="864"/>
      <c r="H28" s="176"/>
      <c r="I28" s="222"/>
      <c r="J28" s="222"/>
      <c r="K28" s="192">
        <f t="shared" si="15"/>
        <v>7.0833333333333339</v>
      </c>
      <c r="L28" s="192">
        <f t="shared" si="16"/>
        <v>0.91666666666666674</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f>IF(AND(C28="Normal uge 1",B28="on"),'Normal uger'!$I$38,"")</f>
        <v>7.0833333333333339</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7.0833333333333339</v>
      </c>
      <c r="BO28" s="125">
        <f t="shared" si="4"/>
        <v>170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f>IF(AND(C28="Normal uge 1",B28="on"),'Normal uger'!$I$41,"")</f>
        <v>0.91666666666666674</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0.91666666666666674</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to</v>
      </c>
      <c r="C29" s="73" t="s">
        <v>218</v>
      </c>
      <c r="D29" s="74" t="str">
        <f t="shared" si="1"/>
        <v/>
      </c>
      <c r="E29" s="862"/>
      <c r="F29" s="863"/>
      <c r="G29" s="864"/>
      <c r="H29" s="176"/>
      <c r="I29" s="222"/>
      <c r="J29" s="222"/>
      <c r="K29" s="192">
        <f t="shared" si="15"/>
        <v>6</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f>IF(AND(C29="Normal uge 1",B29="to"),'Normal uger'!$K$38,"")</f>
        <v>6</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6</v>
      </c>
      <c r="BO29" s="125">
        <f t="shared" si="4"/>
        <v>144</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f>IF(AND(C29="Normal uge 1",B29="to"),'Normal uger'!$K$41,"")</f>
        <v>0</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fr</v>
      </c>
      <c r="C30" s="73" t="s">
        <v>219</v>
      </c>
      <c r="D30" s="74" t="str">
        <f t="shared" si="1"/>
        <v/>
      </c>
      <c r="E30" s="862"/>
      <c r="F30" s="863"/>
      <c r="G30" s="864"/>
      <c r="H30" s="176"/>
      <c r="I30" s="222"/>
      <c r="J30" s="222"/>
      <c r="K30" s="192">
        <f t="shared" si="15"/>
        <v>6</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6</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6</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lø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sø</v>
      </c>
      <c r="C32" s="73" t="s">
        <v>77</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ma</v>
      </c>
      <c r="C33" s="73" t="s">
        <v>218</v>
      </c>
      <c r="D33" s="74">
        <f t="shared" si="1"/>
        <v>12.714285714285714</v>
      </c>
      <c r="E33" s="879"/>
      <c r="F33" s="880"/>
      <c r="G33" s="881"/>
      <c r="H33" s="176"/>
      <c r="I33" s="222"/>
      <c r="J33" s="222"/>
      <c r="K33" s="192">
        <f t="shared" si="15"/>
        <v>6.083333333333333</v>
      </c>
      <c r="L33" s="192">
        <f t="shared" si="16"/>
        <v>0.41666666666666669</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f>IF(AND(C33="Normal uge 1",B33="ma"),'Normal uger'!$E$38,"")</f>
        <v>6.083333333333333</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6.083333333333333</v>
      </c>
      <c r="BO33" s="125">
        <f t="shared" si="4"/>
        <v>146</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f>IF(AND(C33="Normal uge 1",B33="ma"),'Normal uger'!$E$41,"")</f>
        <v>0.41666666666666669</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0.41666666666666669</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ti</v>
      </c>
      <c r="C34" s="73" t="s">
        <v>218</v>
      </c>
      <c r="D34" s="74" t="str">
        <f t="shared" si="1"/>
        <v/>
      </c>
      <c r="E34" s="862"/>
      <c r="F34" s="863"/>
      <c r="G34" s="864"/>
      <c r="H34" s="176" t="s">
        <v>510</v>
      </c>
      <c r="I34" s="222"/>
      <c r="J34" s="222"/>
      <c r="K34" s="192">
        <f t="shared" si="15"/>
        <v>7.0833333333333339</v>
      </c>
      <c r="L34" s="192">
        <f t="shared" si="16"/>
        <v>0.41666666666666669</v>
      </c>
      <c r="M34" s="239">
        <v>2.5</v>
      </c>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f>IF(AND(C34="Normal uge 1",B34="ti"),'Normal uger'!$G$38,"")</f>
        <v>7.0833333333333339</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7.0833333333333339</v>
      </c>
      <c r="BO34" s="125">
        <f t="shared" si="4"/>
        <v>170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f>IF(AND(C34="Normal uge 1",B34="ti"),'Normal uger'!$G$41,"")</f>
        <v>0.41666666666666669</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0.41666666666666669</v>
      </c>
      <c r="DF34" t="str">
        <f t="shared" si="10"/>
        <v/>
      </c>
      <c r="DG34" t="str">
        <f t="shared" si="11"/>
        <v/>
      </c>
      <c r="DH34" t="str">
        <f t="shared" si="12"/>
        <v>P-møde 16:30 - 19:30</v>
      </c>
      <c r="DI34" t="str">
        <f t="shared" si="13"/>
        <v/>
      </c>
      <c r="DJ34" t="str">
        <f t="shared" si="13"/>
        <v/>
      </c>
      <c r="DK34" t="str">
        <f t="shared" si="13"/>
        <v>P-møde 16:30 - 19:30</v>
      </c>
      <c r="DL34" t="str">
        <f t="shared" si="24"/>
        <v>P-møde 16:30 - 19:30</v>
      </c>
    </row>
    <row r="35" spans="1:116">
      <c r="A35" s="135">
        <f t="shared" si="14"/>
        <v>26</v>
      </c>
      <c r="B35" s="72" t="str">
        <f t="shared" si="0"/>
        <v>on</v>
      </c>
      <c r="C35" s="73" t="s">
        <v>218</v>
      </c>
      <c r="D35" s="74" t="str">
        <f t="shared" si="1"/>
        <v/>
      </c>
      <c r="E35" s="862"/>
      <c r="F35" s="863"/>
      <c r="G35" s="864"/>
      <c r="H35" s="176"/>
      <c r="I35" s="222"/>
      <c r="J35" s="222"/>
      <c r="K35" s="192">
        <f t="shared" si="15"/>
        <v>7.0833333333333339</v>
      </c>
      <c r="L35" s="192">
        <f t="shared" si="16"/>
        <v>0.91666666666666674</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f>IF(AND(C35="Normal uge 1",B35="on"),'Normal uger'!$I$38,"")</f>
        <v>7.0833333333333339</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7.0833333333333339</v>
      </c>
      <c r="BO35" s="125">
        <f t="shared" si="4"/>
        <v>170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f>IF(AND(C35="Normal uge 1",B35="on"),'Normal uger'!$I$41,"")</f>
        <v>0.91666666666666674</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0.91666666666666674</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to</v>
      </c>
      <c r="C36" s="73" t="s">
        <v>218</v>
      </c>
      <c r="D36" s="74" t="str">
        <f t="shared" si="1"/>
        <v/>
      </c>
      <c r="E36" s="862"/>
      <c r="F36" s="863"/>
      <c r="G36" s="864"/>
      <c r="H36" s="176"/>
      <c r="I36" s="222"/>
      <c r="J36" s="222"/>
      <c r="K36" s="192">
        <f t="shared" si="15"/>
        <v>6</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f>IF(AND(C36="Normal uge 1",B36="to"),'Normal uger'!$K$38,"")</f>
        <v>6</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6</v>
      </c>
      <c r="BO36" s="125">
        <f t="shared" si="4"/>
        <v>144</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f>IF(AND(C36="Normal uge 1",B36="to"),'Normal uger'!$K$41,"")</f>
        <v>0</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fr</v>
      </c>
      <c r="C37" s="73" t="s">
        <v>220</v>
      </c>
      <c r="D37" s="74" t="str">
        <f t="shared" si="1"/>
        <v/>
      </c>
      <c r="E37" s="862"/>
      <c r="F37" s="863"/>
      <c r="G37" s="864"/>
      <c r="H37" s="176"/>
      <c r="I37" s="222"/>
      <c r="J37" s="222"/>
      <c r="K37" s="192">
        <f t="shared" si="15"/>
        <v>5.083333333333333</v>
      </c>
      <c r="L37" s="192">
        <f t="shared" si="16"/>
        <v>0.41666666666666669</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5.083333333333333</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5.083333333333333</v>
      </c>
      <c r="BO37" s="125">
        <f t="shared" si="4"/>
        <v>0</v>
      </c>
      <c r="BP37" s="360">
        <f t="shared" si="5"/>
        <v>0</v>
      </c>
      <c r="BQ37" s="360">
        <f t="shared" si="6"/>
        <v>0</v>
      </c>
      <c r="BR37" s="360">
        <f t="shared" si="7"/>
        <v>0</v>
      </c>
      <c r="BS37" s="360">
        <f t="shared" si="8"/>
        <v>0</v>
      </c>
      <c r="BT37" s="360">
        <f t="shared" si="9"/>
        <v>0</v>
      </c>
      <c r="BU37" s="360">
        <f>IF(C37="Rul 1",Rul!$E$40,0)</f>
        <v>0</v>
      </c>
      <c r="BV37" s="360">
        <f>IF(C37="Rul 2",Rul!$G$40,0)</f>
        <v>0.41666666666666669</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0.41666666666666669</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lø</v>
      </c>
      <c r="C38" s="73" t="s">
        <v>77</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sø</v>
      </c>
      <c r="C39" s="73" t="s">
        <v>77</v>
      </c>
      <c r="D39" s="74" t="str">
        <f t="shared" si="1"/>
        <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ma</v>
      </c>
      <c r="C40" s="73" t="s">
        <v>218</v>
      </c>
      <c r="D40" s="74">
        <f t="shared" si="1"/>
        <v>13.714285714285714</v>
      </c>
      <c r="E40" s="879"/>
      <c r="F40" s="880"/>
      <c r="G40" s="881"/>
      <c r="H40" s="175"/>
      <c r="I40" s="222"/>
      <c r="J40" s="222"/>
      <c r="K40" s="192">
        <f t="shared" si="15"/>
        <v>6.083333333333333</v>
      </c>
      <c r="L40" s="192">
        <f t="shared" si="16"/>
        <v>8.2500000000000018</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f>IF(AND(C40="Normal uge 1",B40="ma"),'Normal uger'!$E$38,"")</f>
        <v>6.083333333333333</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6.083333333333333</v>
      </c>
      <c r="BO40" s="125">
        <f t="shared" si="4"/>
        <v>146</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f>IF(AND(C40="Normal uge 1",B40="ma"),'Normal uger'!$E$41,"")</f>
        <v>0.41666666666666669</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8.2500000000000018</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133.58333333333331</v>
      </c>
      <c r="L41" s="195">
        <f t="shared" ref="L41" si="26">SUM(L10:L40)</f>
        <v>16.500000000000004</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2.5</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1</v>
      </c>
      <c r="AE41">
        <f t="shared" si="28"/>
        <v>1</v>
      </c>
      <c r="AF41">
        <f t="shared" si="28"/>
        <v>1</v>
      </c>
      <c r="AG41">
        <f t="shared" si="28"/>
        <v>1</v>
      </c>
      <c r="AH41">
        <f t="shared" si="28"/>
        <v>0</v>
      </c>
      <c r="AI41">
        <f t="shared" si="28"/>
        <v>0</v>
      </c>
      <c r="AJ41">
        <f t="shared" si="28"/>
        <v>5</v>
      </c>
      <c r="AK41">
        <f t="shared" si="28"/>
        <v>4</v>
      </c>
      <c r="AL41">
        <f t="shared" si="28"/>
        <v>4</v>
      </c>
      <c r="AM41">
        <f t="shared" si="28"/>
        <v>4</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133.58333333333331</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5" t="str">
        <f>"Arbejdstid for "&amp;A8&amp;" måned:"</f>
        <v>Arbejdstid for Marts måned:</v>
      </c>
      <c r="B43" s="926"/>
      <c r="C43" s="926"/>
      <c r="D43" s="926"/>
      <c r="E43" s="926"/>
      <c r="F43" s="926"/>
      <c r="G43" s="926"/>
      <c r="H43" s="202" t="s">
        <v>126</v>
      </c>
      <c r="I43" s="890" t="s">
        <v>115</v>
      </c>
      <c r="J43" s="891"/>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7" t="s">
        <v>272</v>
      </c>
      <c r="B44" s="928"/>
      <c r="C44" s="928"/>
      <c r="D44" s="928"/>
      <c r="E44" s="928"/>
      <c r="F44" s="928"/>
      <c r="G44" s="928"/>
      <c r="H44" s="145">
        <f>D78-D76-A88-D75</f>
        <v>21</v>
      </c>
      <c r="I44" s="892">
        <f>IF(AND(Stamoplysninger!E13="HK",Stamoplysninger!E14="Ja"),1924/Arbejdstidsoversigt!$K$8*Stamoplysninger!E16*$H$44,Marts!$H$44*7.4*Stamoplysninger!E16)</f>
        <v>155.4</v>
      </c>
      <c r="J44" s="893"/>
      <c r="K44" s="147"/>
      <c r="L44" s="954"/>
      <c r="M44" s="955"/>
      <c r="N44" s="955"/>
      <c r="O44" s="955"/>
      <c r="P44" s="955"/>
      <c r="Q44" s="955"/>
      <c r="R44" s="955"/>
      <c r="S44" s="955"/>
      <c r="T44" s="394">
        <f>Februar!T50</f>
        <v>3</v>
      </c>
      <c r="U44" s="395">
        <f>Februar!U50</f>
        <v>5</v>
      </c>
      <c r="V44" s="305"/>
      <c r="W44" s="130"/>
      <c r="X44" s="130"/>
      <c r="Y44" s="130"/>
      <c r="Z44" s="130"/>
      <c r="AA44"/>
      <c r="AB44"/>
      <c r="AK44" s="56"/>
      <c r="AL44" s="56"/>
      <c r="BO44" s="130"/>
      <c r="BP44" s="130"/>
      <c r="BQ44" s="130"/>
      <c r="BR44" s="130"/>
      <c r="BS44"/>
      <c r="BT44"/>
      <c r="CB44" s="56"/>
      <c r="CC44" s="56"/>
    </row>
    <row r="45" spans="1:116" ht="24" customHeight="1">
      <c r="A45" s="927" t="str">
        <f>"Ferie "&amp;A8&amp;" måned"</f>
        <v>Ferie Marts måned</v>
      </c>
      <c r="B45" s="928"/>
      <c r="C45" s="928"/>
      <c r="D45" s="928"/>
      <c r="E45" s="928"/>
      <c r="F45" s="928"/>
      <c r="G45" s="928"/>
      <c r="H45" s="146" t="str">
        <f>IF(D72&gt;0,$D$72,"0")</f>
        <v>0</v>
      </c>
      <c r="I45" s="857">
        <f>H45*7.4*Stamoplysninger!E16</f>
        <v>0</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7" t="str">
        <f>"Søgnehelligdage i "&amp;A8&amp;" måned"</f>
        <v>Søgnehelligdage i Marts måned</v>
      </c>
      <c r="B46" s="928"/>
      <c r="C46" s="928"/>
      <c r="D46" s="928"/>
      <c r="E46" s="928"/>
      <c r="F46" s="928"/>
      <c r="G46" s="928"/>
      <c r="H46" s="146">
        <f>IF(D77&gt;0,D77,0)</f>
        <v>0</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7" t="str">
        <f>"Nettoarbejdstid ialt i "&amp;A8&amp;" måned"</f>
        <v>Nettoarbejdstid ialt i Marts måned</v>
      </c>
      <c r="B47" s="928"/>
      <c r="C47" s="928"/>
      <c r="D47" s="928"/>
      <c r="E47" s="928"/>
      <c r="F47" s="928"/>
      <c r="G47" s="928"/>
      <c r="H47" s="148">
        <f>H44-H45-H46</f>
        <v>21</v>
      </c>
      <c r="I47" s="857">
        <f>IF(Stamoplysninger!$E$13="Ikke omfattet af overenskomst - ansat med en fast årsnorm",Stamoplysninger!$E$15/229*H47*Stamoplysninger!$E$16,I44-I45-I46)</f>
        <v>155.4</v>
      </c>
      <c r="J47" s="858"/>
      <c r="K47" s="226"/>
      <c r="L47" s="377" t="s">
        <v>366</v>
      </c>
      <c r="M47" s="378" t="s">
        <v>202</v>
      </c>
      <c r="N47" s="850" t="s">
        <v>279</v>
      </c>
      <c r="O47" s="845"/>
      <c r="P47" s="845"/>
      <c r="Q47" s="845"/>
      <c r="R47" s="845"/>
      <c r="S47" s="851"/>
      <c r="T47" s="888" t="s">
        <v>189</v>
      </c>
      <c r="U47" s="889"/>
      <c r="V47" s="305"/>
      <c r="W47" s="130"/>
      <c r="X47" s="130"/>
      <c r="Y47" s="130"/>
      <c r="Z47" s="130"/>
      <c r="AA47"/>
      <c r="AB47"/>
      <c r="AK47" s="56"/>
      <c r="AL47" s="56"/>
      <c r="BO47" s="130"/>
      <c r="BP47" s="130"/>
      <c r="BQ47" s="130"/>
      <c r="BR47" s="130"/>
      <c r="BS47"/>
      <c r="BT47"/>
      <c r="CB47" s="56"/>
      <c r="CC47" s="56"/>
    </row>
    <row r="48" spans="1:116" ht="24" customHeight="1">
      <c r="A48" s="933" t="str">
        <f>"Planlagt arbejdstid efter ovennstående "&amp;A8&amp;" måned kalender"</f>
        <v>Planlagt arbejdstid efter ovennstående Marts måned kalender</v>
      </c>
      <c r="B48" s="934"/>
      <c r="C48" s="934"/>
      <c r="D48" s="934"/>
      <c r="E48" s="934"/>
      <c r="F48" s="934"/>
      <c r="G48" s="934"/>
      <c r="H48" s="282">
        <f>D55+D56+D57+D58+D61+D62+D69+D63+D64+D65+D66+D67+D68+D70+D71+D59+D60</f>
        <v>21</v>
      </c>
      <c r="I48" s="836">
        <f>K41+L41+M41-J55</f>
        <v>152.58333333333331</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5" t="str">
        <f>"Arbejde særligt planlagt for "&amp;A8&amp;" måned efter fanen normale uger"</f>
        <v>Arbejde særligt planlagt for Marts måned efter fanen normale uger</v>
      </c>
      <c r="B49" s="936"/>
      <c r="C49" s="936"/>
      <c r="D49" s="936"/>
      <c r="E49" s="936"/>
      <c r="F49" s="936"/>
      <c r="G49" s="936"/>
      <c r="H49" s="937"/>
      <c r="I49" s="838">
        <f>'Normal uger'!S88</f>
        <v>0.5</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f>IF(Arbejdstidsoversigt!$H$49="Puljetimer registreres i månedskalendere",O41-L55,SUM(Arbejdstidsoversigt!J29:J47)/Arbejdstidsoversigt!$G$15*H47)</f>
        <v>9.2105263157894726</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29" t="s">
        <v>250</v>
      </c>
      <c r="B51" s="930"/>
      <c r="C51" s="930"/>
      <c r="D51" s="930"/>
      <c r="E51" s="930"/>
      <c r="F51" s="930"/>
      <c r="G51" s="930"/>
      <c r="H51" s="930"/>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Marts måned</v>
      </c>
      <c r="B52" s="189"/>
      <c r="C52" s="190"/>
      <c r="D52" s="190"/>
      <c r="E52" s="190"/>
      <c r="F52" s="190"/>
      <c r="G52" s="190"/>
      <c r="H52" s="191"/>
      <c r="I52" s="842">
        <f>SUM(I48:J51)</f>
        <v>162.29385964912279</v>
      </c>
      <c r="J52" s="843"/>
      <c r="K52" s="131"/>
      <c r="L52" s="847" t="s">
        <v>190</v>
      </c>
      <c r="M52" s="848"/>
      <c r="N52" s="848"/>
      <c r="O52" s="848"/>
      <c r="P52" s="848"/>
      <c r="Q52" s="848"/>
      <c r="R52" s="848"/>
      <c r="S52" s="849"/>
      <c r="T52" s="389">
        <f>T44+T45-SUM(T48:T51)</f>
        <v>3</v>
      </c>
      <c r="U52" s="396">
        <f>U44+U45-SUM(U48:U51)</f>
        <v>5</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COUNTIF([0]!Marts1,"Normal uge 1")</f>
        <v>17</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ref="R55" si="31">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COUNTIF([0]!Marts1,"Normal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COUNTIF([0]!Marts1,"Normal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COUNTIF([0]!Marts1,"Normal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COUNTIF([0]!Marts1,"Normal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COUNTIF([0]!Marts1,"Normal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COUNTIF([0]!Marts1,"Anderledes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COUNTIF([0]!Marts1,"Ferieåbning")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COUNTIF([0]!Marts1,"Rul 1")</f>
        <v>1</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COUNTIF([0]!Marts1,"Rul 2")</f>
        <v>1</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COUNTIF([0]!Marts1,"Rul 3")</f>
        <v>1</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COUNTIF([0]!Marts1,"Rul 4")</f>
        <v>1</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COUNTIF([0]!Marts1,"Rul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COUNTIF([0]!Marts1,"Rul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COUNTIF([0]!Marts1,"Pæd.dag")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COUNTIF([0]!Marts1,"Koloni")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COUNTIF([0]!Marts1,"Ekskursion")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COUNTIF([0]!Marts1,"Feriedag")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COUNTIF([0]!Marts1,"Nul-dag")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COUNTIF([0]!Marts1,"Orlov")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COUNTIF([0]!Marts1,"Ikke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COUNTIF([0]!Marts1,"Weekend")</f>
        <v>10</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COUNTIF([0]!Marts1,"SH-dag")</f>
        <v>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21</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COUNTIF($C$10:$C$11,"Normal uge 1")+COUNTIF($C$10:$C$11,"Normal uge 2")+COUNTIF($C$10:$C$11,"Normal uge 3")+COUNTIF($C$10:$C$11,"Normal uge 4")+COUNTIF($C$10:$C$11,"Anderledes dag")+COUNTIF($C$10:$C$11,"Feriepasningsdag")+COUNTIF($C$10:$C$11,"Koloni")+COUNTIF($C$10:$C$11,"Ekskursion")+COUNTIF($C$10:$C$11,"Pæd.dag")</f>
        <v>0</v>
      </c>
      <c r="B83" s="297"/>
      <c r="C83" s="297"/>
      <c r="D83" s="297"/>
      <c r="E83" s="297"/>
      <c r="F83" s="297"/>
      <c r="G83" s="297"/>
      <c r="H83" s="293"/>
      <c r="I83" s="293"/>
      <c r="J83" s="293"/>
      <c r="K83" s="293"/>
      <c r="L83" s="33"/>
      <c r="AA83"/>
      <c r="AB83"/>
      <c r="BS83"/>
      <c r="BT83"/>
      <c r="DG83" s="138"/>
    </row>
    <row r="84" spans="1:114" hidden="1">
      <c r="A84" s="297">
        <f>COUNTIF($C$17:$C$18,"Normal uge 1")+COUNTIF($C$17:$C$18,"Normal uge 2")+COUNTIF($C$17:$C$18,"Normal uge 3")+COUNTIF($C$17:$C$18,"Normal uge 4")+COUNTIF($C$17:$C$18,"Anderledes dag")+COUNTIF($C$17:$C$18,"Feriepasningsdag")+COUNTIF($C$17:$C$18,"Pæd.dag")+COUNTIF($C$17:$C$18,"Ekskursion")+COUNTIF($C$17:$C$18,"Koloni")</f>
        <v>0</v>
      </c>
      <c r="B84" s="297"/>
      <c r="C84" s="297"/>
      <c r="D84" s="297"/>
      <c r="E84" s="297"/>
      <c r="F84" s="297"/>
      <c r="G84" s="297"/>
      <c r="H84" s="293"/>
      <c r="I84" s="33"/>
      <c r="J84" s="293"/>
      <c r="K84" s="293"/>
      <c r="L84" s="33"/>
      <c r="AA84"/>
      <c r="AB84"/>
      <c r="BS84"/>
      <c r="BT84"/>
      <c r="DG84" s="138"/>
    </row>
    <row r="85" spans="1:114" hidden="1">
      <c r="A85" s="297">
        <f>COUNTIF($C$24:$C$25,"Normal uge 1")+COUNTIF($C$24:$C$25,"Normal uge 2")+COUNTIF($C$24:$C$25,"Normal uge 3")+COUNTIF($C$24:$C$25,"Normal uge 4")+COUNTIF($C$24:$C$25,"Anderledes dag")+COUNTIF($C$24:$C$25,"Feriepasningsdag")+COUNTIF($C$24:$C$25,"Koloni")+COUNTIF($C$24:$C$25,"Ekskursion")+COUNTIF($C$24:$C$25,"Pæd.dag")</f>
        <v>0</v>
      </c>
      <c r="B85" s="297"/>
      <c r="C85" s="297"/>
      <c r="D85" s="297"/>
      <c r="E85" s="290"/>
      <c r="F85" s="290"/>
      <c r="G85" s="290"/>
      <c r="H85" s="293"/>
      <c r="I85" s="33"/>
      <c r="J85" s="33"/>
      <c r="K85" s="33"/>
      <c r="L85" s="33"/>
      <c r="AA85"/>
      <c r="AB85"/>
      <c r="BS85"/>
      <c r="BT85"/>
      <c r="DG85" s="138"/>
    </row>
    <row r="86" spans="1:114" hidden="1">
      <c r="A86" s="297">
        <f>COUNTIF($C$31:$C$32,"Normal uge 1")+COUNTIF($C$31:$C$32,"Normal uge 2")+COUNTIF($C$31:$C$32,"Normal uge 3")+COUNTIF($C$31:$C$32,"Normal uge 4")+COUNTIF($C$31:$C$32,"Anderledes dag")+COUNTIF($C$31:$C$32,"Feriepasningsdag")+COUNTIF($C$31:$C$32,"Koloni")+COUNTIF($C$31:$C$32,"Ekskursion")+COUNTIF($C$31:$C$32,"Pæd.dag")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COUNTIF($C$38:$C$39,"Normal uge 1")+COUNTIF($C$38:$C$39,"Normal uge 2")+COUNTIF($C$38:$C$39,"Normal uge 3")+COUNTIF($C$38:$C$39,"Normal uge 4")+COUNTIF($C$38:$C$39,"Anderledes dag")+COUNTIF($C$38:$C$39,"Feriepasningsdag")+COUNTIF($C$38:$C$39,"Koloni")+COUNTIF($C$38:$C$39,"Ekskursion")+COUNTIF($C$38:$C$39,"Pæd.dag")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33"/>
      <c r="B90" s="33"/>
      <c r="C90" s="33"/>
      <c r="D90" s="33"/>
      <c r="E90" s="261"/>
      <c r="F90" s="261"/>
      <c r="G90" s="261"/>
      <c r="H90" s="261"/>
      <c r="I90" s="261"/>
      <c r="J90" s="261"/>
      <c r="K90" s="261"/>
      <c r="L90" s="261"/>
    </row>
    <row r="91" spans="1:114" hidden="1">
      <c r="A91" s="33"/>
      <c r="B91" s="33"/>
      <c r="C91" s="33"/>
      <c r="D91" s="33"/>
      <c r="E91" s="261"/>
      <c r="F91" s="261"/>
      <c r="G91" s="261"/>
      <c r="H91" s="261"/>
      <c r="I91" s="261"/>
      <c r="J91" s="261"/>
      <c r="K91" s="261"/>
      <c r="L91" s="261"/>
    </row>
    <row r="92" spans="1:114" hidden="1">
      <c r="A92" s="33"/>
      <c r="B92" s="33"/>
      <c r="C92" s="33"/>
      <c r="D92" s="33"/>
      <c r="E92" s="261"/>
      <c r="F92" s="261"/>
      <c r="G92" s="261"/>
      <c r="H92" s="261"/>
      <c r="I92" s="261"/>
      <c r="J92" s="261"/>
      <c r="K92" s="261"/>
      <c r="L92" s="261"/>
    </row>
    <row r="93" spans="1:114" hidden="1">
      <c r="A93" s="261"/>
      <c r="B93" s="261"/>
      <c r="C93" s="261"/>
      <c r="D93" s="261"/>
      <c r="E93" s="261"/>
      <c r="F93" s="261"/>
      <c r="G93" s="261"/>
      <c r="H93" s="261"/>
      <c r="I93" s="261"/>
      <c r="J93" s="261"/>
      <c r="K93" s="261"/>
      <c r="L93" s="261"/>
    </row>
    <row r="94" spans="1:114" hidden="1">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row>
    <row r="117" spans="1:12">
      <c r="A117" s="261"/>
      <c r="B117" s="261"/>
      <c r="C117" s="261"/>
      <c r="D117" s="261"/>
      <c r="E117" s="261"/>
      <c r="F117" s="261"/>
      <c r="G117" s="261"/>
      <c r="H117" s="261"/>
      <c r="I117" s="261"/>
      <c r="J117" s="261"/>
      <c r="K117" s="261"/>
    </row>
    <row r="118" spans="1:12">
      <c r="A118" s="261"/>
      <c r="B118" s="261"/>
      <c r="C118" s="261"/>
      <c r="D118" s="261"/>
      <c r="I118" s="261"/>
      <c r="J118" s="261"/>
      <c r="K118" s="261"/>
    </row>
    <row r="119" spans="1:12">
      <c r="A119" s="261"/>
      <c r="B119" s="261"/>
      <c r="C119" s="261"/>
      <c r="D119" s="261"/>
      <c r="J119" s="261"/>
      <c r="K119" s="261"/>
    </row>
    <row r="120" spans="1:12">
      <c r="A120" s="261"/>
      <c r="B120" s="261"/>
      <c r="C120" s="261"/>
      <c r="D120" s="261"/>
    </row>
    <row r="121" spans="1:12">
      <c r="A121" s="261"/>
      <c r="B121" s="261"/>
      <c r="C121" s="261"/>
      <c r="D121" s="261"/>
    </row>
    <row r="122" spans="1:12">
      <c r="A122" s="261"/>
      <c r="B122" s="261"/>
      <c r="C122" s="261"/>
      <c r="D122" s="261"/>
    </row>
    <row r="123" spans="1:12">
      <c r="A123" s="261"/>
      <c r="B123" s="261"/>
      <c r="C123" s="261"/>
      <c r="D123"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0:H10 D11:H32 A11:C40 D33:E33 H33 D34:H40">
    <cfRule type="expression" dxfId="1076" priority="29">
      <formula>OR($C10="Normal uge 3")</formula>
    </cfRule>
    <cfRule type="expression" dxfId="1075" priority="2">
      <formula>OR($C10="Normal uge 6")</formula>
    </cfRule>
    <cfRule type="expression" dxfId="1074" priority="3" stopIfTrue="1">
      <formula>OR($C10="Normal uge 5")</formula>
    </cfRule>
    <cfRule type="expression" dxfId="1073" priority="41" stopIfTrue="1">
      <formula>OR($C10="Rul 2")</formula>
    </cfRule>
    <cfRule type="expression" dxfId="1072" priority="40">
      <formula>OR($C10="weekend")</formula>
    </cfRule>
    <cfRule type="expression" dxfId="1071" priority="39">
      <formula>OR($C10="feriedag")</formula>
    </cfRule>
    <cfRule type="expression" dxfId="1070" priority="38" stopIfTrue="1">
      <formula>OR($C10="Ferieåbning")</formula>
    </cfRule>
    <cfRule type="expression" dxfId="1069" priority="37">
      <formula>OR($C10="Anderledes dag")</formula>
    </cfRule>
    <cfRule type="expression" dxfId="1068" priority="36">
      <formula>OR($C10="Koloni")</formula>
    </cfRule>
    <cfRule type="expression" dxfId="1067" priority="35">
      <formula>OR($C10="ekskursion")</formula>
    </cfRule>
    <cfRule type="expression" dxfId="1066" priority="34">
      <formula>OR($C10="SH-dag")</formula>
    </cfRule>
    <cfRule type="expression" dxfId="1065" priority="33">
      <formula>OR($C10="nul-dag")</formula>
    </cfRule>
    <cfRule type="expression" dxfId="1064" priority="16" stopIfTrue="1">
      <formula>OR($C10="Rul 6")</formula>
    </cfRule>
    <cfRule type="expression" dxfId="1063" priority="17" stopIfTrue="1">
      <formula>OR($C10="Rul 5")</formula>
    </cfRule>
    <cfRule type="expression" dxfId="1062" priority="18" stopIfTrue="1">
      <formula>OR($C10="Rul 4")</formula>
    </cfRule>
    <cfRule type="expression" dxfId="1061" priority="19" stopIfTrue="1">
      <formula>OR($C10="Rul 3")</formula>
    </cfRule>
    <cfRule type="expression" dxfId="1060" priority="20" stopIfTrue="1">
      <formula>OR($C10="Rul 1")</formula>
    </cfRule>
    <cfRule type="expression" dxfId="1059" priority="21">
      <formula>OR($C10="Normal uge 1")</formula>
    </cfRule>
    <cfRule type="expression" dxfId="1058" priority="32">
      <formula>OR($C10="pæd.dag")</formula>
    </cfRule>
    <cfRule type="expression" dxfId="1057" priority="31">
      <formula>OR($C10="Ikke relevant")</formula>
    </cfRule>
    <cfRule type="expression" dxfId="1056" priority="30">
      <formula>OR($C10="Normal uge 4")</formula>
    </cfRule>
    <cfRule type="expression" dxfId="1055" priority="28">
      <formula>OR($C10="Normal uge 2")</formula>
    </cfRule>
    <cfRule type="expression" dxfId="1054" priority="27">
      <formula>OR($C10="Orlov")</formula>
    </cfRule>
  </conditionalFormatting>
  <conditionalFormatting sqref="E21">
    <cfRule type="expression" dxfId="1053" priority="51" stopIfTrue="1">
      <formula>OR($D20="skoledag")</formula>
    </cfRule>
    <cfRule type="expression" dxfId="1052" priority="43">
      <formula>OR($D20="nul-dag")</formula>
    </cfRule>
    <cfRule type="expression" dxfId="1051" priority="52">
      <formula>OR($D20="Ikke relevant")</formula>
    </cfRule>
    <cfRule type="expression" dxfId="1050" priority="50">
      <formula>OR($D20="weekend")</formula>
    </cfRule>
    <cfRule type="expression" dxfId="1049" priority="49">
      <formula>OR($D20="feriedag")</formula>
    </cfRule>
    <cfRule type="expression" dxfId="1048" priority="48">
      <formula>OR($D20="fagdag")</formula>
    </cfRule>
    <cfRule type="expression" dxfId="1047" priority="44">
      <formula>OR($D20="SH-dag")</formula>
    </cfRule>
    <cfRule type="expression" dxfId="1046" priority="42">
      <formula>OR($D20="pæd.dag")</formula>
    </cfRule>
    <cfRule type="expression" dxfId="1045" priority="45">
      <formula>OR($D20="ekskursion")</formula>
    </cfRule>
    <cfRule type="expression" dxfId="1044" priority="47">
      <formula>OR($D20="emnedag")</formula>
    </cfRule>
    <cfRule type="expression" dxfId="1043" priority="46">
      <formula>OR($D20="lejrskole")</formula>
    </cfRule>
  </conditionalFormatting>
  <conditionalFormatting sqref="I10:J40">
    <cfRule type="expression" dxfId="1042" priority="13">
      <formula>OR($C10="Ekskursion",)</formula>
    </cfRule>
    <cfRule type="expression" dxfId="1041" priority="15" stopIfTrue="1">
      <formula>OR($C10="Ferieåbning",)</formula>
    </cfRule>
    <cfRule type="expression" dxfId="1040" priority="25">
      <formula>OR($C10="Koloni",)</formula>
    </cfRule>
    <cfRule type="expression" dxfId="1039" priority="14">
      <formula>OR($C10="Anderledes dag",)</formula>
    </cfRule>
  </conditionalFormatting>
  <conditionalFormatting sqref="J10:J40">
    <cfRule type="expression" dxfId="1038" priority="26">
      <formula>OR($C10="Pæd.dag",)</formula>
    </cfRule>
  </conditionalFormatting>
  <conditionalFormatting sqref="M10:M40">
    <cfRule type="expression" dxfId="1037" priority="53">
      <formula>OR($H10&gt;"0",)</formula>
    </cfRule>
  </conditionalFormatting>
  <conditionalFormatting sqref="O10:O40">
    <cfRule type="expression" dxfId="1035" priority="8">
      <formula>OR($N10&gt;0,)</formula>
    </cfRule>
  </conditionalFormatting>
  <conditionalFormatting sqref="S10:S40">
    <cfRule type="expression" dxfId="1034" priority="24">
      <formula>OR($P10="X",)</formula>
    </cfRule>
  </conditionalFormatting>
  <conditionalFormatting sqref="T10:T40">
    <cfRule type="expression" dxfId="1033" priority="23">
      <formula>OR($Q10="X",)</formula>
    </cfRule>
  </conditionalFormatting>
  <conditionalFormatting sqref="T48:T51">
    <cfRule type="expression" dxfId="1032" priority="5">
      <formula>OR($L48&gt;0,)</formula>
    </cfRule>
  </conditionalFormatting>
  <conditionalFormatting sqref="U10:U40">
    <cfRule type="expression" dxfId="1031" priority="22">
      <formula>OR($R10="X",)</formula>
    </cfRule>
  </conditionalFormatting>
  <conditionalFormatting sqref="U48:U49 U51">
    <cfRule type="expression" dxfId="1030" priority="10">
      <formula>OR($M48&gt;0,)</formula>
    </cfRule>
  </conditionalFormatting>
  <conditionalFormatting sqref="U50:W50">
    <cfRule type="expression" dxfId="1029" priority="6">
      <formula>OR($M50&gt;0,)</formula>
    </cfRule>
  </conditionalFormatting>
  <conditionalFormatting sqref="BN49 BN51:BN52">
    <cfRule type="expression" dxfId="1028" priority="1">
      <formula>OR(#REF!&gt;0,)</formula>
    </cfRule>
  </conditionalFormatting>
  <conditionalFormatting sqref="BP50">
    <cfRule type="expression" dxfId="1027" priority="7">
      <formula>OR(#REF!&gt;0,)</formula>
    </cfRule>
  </conditionalFormatting>
  <conditionalFormatting sqref="BR53">
    <cfRule type="expression" dxfId="1026" priority="54">
      <formula>OR(#REF!&gt;0,)</formula>
    </cfRule>
  </conditionalFormatting>
  <dataValidations count="3">
    <dataValidation type="list" allowBlank="1" showInputMessage="1" sqref="C10:C40" xr:uid="{1EDA78B6-9EF6-0C43-812F-13DF16AEB51E}">
      <formula1>$A$55:$A$77</formula1>
    </dataValidation>
    <dataValidation type="list" allowBlank="1" showInputMessage="1" showErrorMessage="1" sqref="R10:R38 P10:Q40 L48:M49 L51:M51" xr:uid="{E5C19E48-74E5-3D41-8B28-4600E319F34E}">
      <formula1>$Y$1:$Y$2</formula1>
    </dataValidation>
    <dataValidation type="list" allowBlank="1" showInputMessage="1" showErrorMessage="1" sqref="L50:M50" xr:uid="{56871CE3-D927-0A48-B118-F058F04916D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5E42B92-CADE-6540-8806-10BD74222F34}">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AC5F-5C72-294D-AB8C-6A2DE2C57845}">
  <sheetPr>
    <tabColor theme="4" tint="-0.249977111117893"/>
    <pageSetUpPr fitToPage="1"/>
  </sheetPr>
  <dimension ref="A1:DL121"/>
  <sheetViews>
    <sheetView topLeftCell="A5"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956" t="s">
        <v>114</v>
      </c>
      <c r="W1" s="957"/>
      <c r="X1" s="957"/>
      <c r="Y1" s="56"/>
      <c r="AA1" s="136"/>
      <c r="AB1" s="56"/>
      <c r="AD1" s="56"/>
      <c r="AE1" s="56"/>
      <c r="AP1" s="56"/>
      <c r="AQ1" s="56"/>
      <c r="BS1" s="136"/>
      <c r="BT1" s="136"/>
      <c r="BV1" s="56"/>
      <c r="CG1" s="56"/>
      <c r="CH1" s="56"/>
    </row>
    <row r="2" spans="1:116" ht="36" customHeight="1">
      <c r="A2" s="894">
        <v>4</v>
      </c>
      <c r="B2" s="894"/>
      <c r="C2" s="894"/>
      <c r="D2" s="894"/>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4"/>
      <c r="B3" s="894"/>
      <c r="C3" s="894"/>
      <c r="D3" s="894"/>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899" t="s">
        <v>143</v>
      </c>
      <c r="B4" s="900"/>
      <c r="C4" s="900"/>
      <c r="D4" s="900"/>
      <c r="E4" s="900"/>
      <c r="F4" s="900"/>
      <c r="G4" s="900"/>
      <c r="H4" s="900"/>
      <c r="I4" s="900"/>
      <c r="J4" s="900"/>
      <c r="K4" s="900"/>
      <c r="L4" s="900"/>
      <c r="M4" s="900"/>
      <c r="N4" s="900"/>
      <c r="O4" s="900"/>
      <c r="P4" s="900"/>
      <c r="Q4" s="900"/>
      <c r="R4" s="900"/>
      <c r="S4" s="900"/>
      <c r="T4" s="900"/>
      <c r="U4" s="901"/>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1" t="s">
        <v>144</v>
      </c>
      <c r="F5" s="911"/>
      <c r="G5" s="911"/>
      <c r="H5" s="383" t="s">
        <v>254</v>
      </c>
      <c r="I5" s="910" t="str">
        <f>August!I10</f>
        <v xml:space="preserve">Hvis den pågældende dag er en anderledes dag, ferieåbning, kolonidag eller ekskursionsdag bliver cellerne herunder gule. Er dagen en pædagogisk dag er det dog kun kolonne "J" der bliver gult. Tast i de gule felter. </v>
      </c>
      <c r="J5" s="910"/>
      <c r="K5" s="898" t="s">
        <v>296</v>
      </c>
      <c r="L5" s="898"/>
      <c r="M5" s="384" t="s">
        <v>185</v>
      </c>
      <c r="N5" s="908" t="s">
        <v>407</v>
      </c>
      <c r="O5" s="908"/>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April måneds kalender for: Simon Hansen. Måneden vedr. normperioden: 01.08.2024 - 31.07.2025.</v>
      </c>
      <c r="B6" s="870"/>
      <c r="C6" s="870"/>
      <c r="D6" s="870"/>
      <c r="E6" s="870"/>
      <c r="F6" s="870"/>
      <c r="G6" s="870"/>
      <c r="H6" s="870"/>
      <c r="I6" s="870"/>
      <c r="J6" s="870"/>
      <c r="K6" s="870"/>
      <c r="L6" s="870"/>
      <c r="M6" s="952"/>
      <c r="N6" s="904" t="s">
        <v>273</v>
      </c>
      <c r="O6" s="905"/>
      <c r="P6" s="904" t="s">
        <v>142</v>
      </c>
      <c r="Q6" s="909"/>
      <c r="R6" s="909"/>
      <c r="S6" s="909"/>
      <c r="T6" s="909"/>
      <c r="U6" s="905"/>
      <c r="V6" s="136"/>
      <c r="W6" s="56"/>
      <c r="Y6" s="56"/>
      <c r="Z6" s="56"/>
      <c r="AA6"/>
      <c r="AB6"/>
      <c r="AK6" s="56"/>
      <c r="AL6" s="56"/>
      <c r="BQ6" s="56"/>
      <c r="BR6" s="56"/>
      <c r="BS6"/>
      <c r="BT6"/>
      <c r="CB6" s="56"/>
      <c r="CC6" s="56"/>
    </row>
    <row r="7" spans="1:116" ht="47" customHeight="1">
      <c r="A7" s="201">
        <f>Januar!A7</f>
        <v>2025</v>
      </c>
      <c r="B7" s="132"/>
      <c r="C7" s="133"/>
      <c r="D7" s="134"/>
      <c r="E7" s="914" t="s">
        <v>252</v>
      </c>
      <c r="F7" s="915"/>
      <c r="G7" s="916"/>
      <c r="H7" s="198" t="s">
        <v>147</v>
      </c>
      <c r="I7" s="912" t="str">
        <f>August!I12</f>
        <v>Anderledes dage, ferieåbning, koloni, ekskursionsdag og pæd.dage.</v>
      </c>
      <c r="J7" s="913"/>
      <c r="K7" s="896" t="s">
        <v>231</v>
      </c>
      <c r="L7" s="896" t="s">
        <v>232</v>
      </c>
      <c r="M7" s="944" t="s">
        <v>204</v>
      </c>
      <c r="N7" s="906" t="s">
        <v>276</v>
      </c>
      <c r="O7" s="907"/>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938" t="s">
        <v>414</v>
      </c>
      <c r="BE7" s="938"/>
      <c r="BF7" s="938"/>
      <c r="BG7" s="938"/>
      <c r="BH7" s="938"/>
      <c r="BI7" s="939" t="s">
        <v>415</v>
      </c>
      <c r="BJ7" s="939"/>
      <c r="BK7" s="939"/>
      <c r="BL7" s="939"/>
      <c r="BM7" s="939"/>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938" t="s">
        <v>414</v>
      </c>
      <c r="CV7" s="938"/>
      <c r="CW7" s="938"/>
      <c r="CX7" s="938"/>
      <c r="CY7" s="938"/>
      <c r="CZ7" s="939" t="s">
        <v>415</v>
      </c>
      <c r="DA7" s="939"/>
      <c r="DB7" s="939"/>
      <c r="DC7" s="939"/>
      <c r="DD7" s="939"/>
    </row>
    <row r="8" spans="1:116" ht="160" customHeight="1">
      <c r="A8" s="873" t="s">
        <v>134</v>
      </c>
      <c r="B8" s="874"/>
      <c r="C8" s="874"/>
      <c r="D8" s="875"/>
      <c r="E8" s="917"/>
      <c r="F8" s="918"/>
      <c r="G8" s="919"/>
      <c r="H8" s="923" t="s">
        <v>253</v>
      </c>
      <c r="I8" s="200" t="s">
        <v>261</v>
      </c>
      <c r="J8" s="200" t="s">
        <v>260</v>
      </c>
      <c r="K8" s="897"/>
      <c r="L8" s="897"/>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0"/>
      <c r="F9" s="921"/>
      <c r="G9" s="922"/>
      <c r="H9" s="897"/>
      <c r="I9" s="871" t="s">
        <v>148</v>
      </c>
      <c r="J9" s="872"/>
      <c r="K9" s="872"/>
      <c r="L9" s="872"/>
      <c r="M9" s="903"/>
      <c r="N9" s="902" t="s">
        <v>274</v>
      </c>
      <c r="O9" s="903"/>
      <c r="P9" s="902" t="s">
        <v>163</v>
      </c>
      <c r="Q9" s="872"/>
      <c r="R9" s="943"/>
      <c r="S9" s="871" t="s">
        <v>164</v>
      </c>
      <c r="T9" s="872"/>
      <c r="U9" s="903"/>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ti</v>
      </c>
      <c r="C10" s="73" t="s">
        <v>205</v>
      </c>
      <c r="D10" s="74" t="str">
        <f t="shared" ref="D10:D39" si="1">IF(B10="ma",(DATE(A$7,A$2,A10)-DATE(A$7,1,1)+7)/7,"")</f>
        <v/>
      </c>
      <c r="E10" s="862"/>
      <c r="F10" s="863"/>
      <c r="G10" s="864"/>
      <c r="H10" s="176"/>
      <c r="I10" s="222"/>
      <c r="J10" s="222"/>
      <c r="K10" s="192">
        <f>BN10</f>
        <v>7.583333333333333</v>
      </c>
      <c r="L10" s="192">
        <f>DE10</f>
        <v>1.4166666666666665</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f>IF(AND(C10="Normal uge 2",B10="ti"),'Normal uger'!$U$38,"")</f>
        <v>7.583333333333333</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7.583333333333333</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f>IF(AND(C10="Normal uge 2",B10="ti"),'Normal uger'!$U$41,"")</f>
        <v>1.4166666666666665</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 t="shared" ref="DE10:DE39" si="10">SUM(BP10:CT10)</f>
        <v>1.4166666666666665</v>
      </c>
      <c r="DF10" t="str">
        <f t="shared" ref="DF10:DF39" si="11">IF(AND(E10&gt;0,H10&gt;0),""&amp;E10&amp;" og "&amp;H10&amp;"","")</f>
        <v/>
      </c>
      <c r="DG10">
        <f t="shared" ref="DG10:DG39" si="12">IF(H10="",E10,"")</f>
        <v>0</v>
      </c>
      <c r="DH10">
        <f t="shared" ref="DH10:DH39" si="13">IF(E10="",H10,"")</f>
        <v>0</v>
      </c>
      <c r="DI10" t="str">
        <f t="shared" ref="DI10:DK40" si="14">IF(DF10=0,"",DF10)</f>
        <v/>
      </c>
      <c r="DJ10" t="str">
        <f>IF(DG10=0,"",DG10)</f>
        <v/>
      </c>
      <c r="DK10" t="str">
        <f>IF(DH10=0,"",DH10)</f>
        <v/>
      </c>
      <c r="DL10" t="str">
        <f>DI10&amp;""&amp;DJ10&amp;""&amp;DK10</f>
        <v/>
      </c>
    </row>
    <row r="11" spans="1:116">
      <c r="A11" s="135">
        <f t="shared" ref="A11:A39" si="15">IF(ISNUMBER(A10),A10+1,1)</f>
        <v>2</v>
      </c>
      <c r="B11" s="72" t="str">
        <f t="shared" si="0"/>
        <v>on</v>
      </c>
      <c r="C11" s="73" t="s">
        <v>205</v>
      </c>
      <c r="D11" s="74" t="str">
        <f t="shared" si="1"/>
        <v/>
      </c>
      <c r="E11" s="862"/>
      <c r="F11" s="863"/>
      <c r="G11" s="864"/>
      <c r="H11" s="176"/>
      <c r="I11" s="222"/>
      <c r="J11" s="222"/>
      <c r="K11" s="192">
        <f t="shared" ref="K11:K39" si="16">BN11</f>
        <v>6.083333333333333</v>
      </c>
      <c r="L11" s="192">
        <f t="shared" ref="L11:L39" si="17">DE11</f>
        <v>0.41666666666666669</v>
      </c>
      <c r="M11" s="239"/>
      <c r="N11" s="359"/>
      <c r="O11" s="411"/>
      <c r="P11" s="196"/>
      <c r="Q11" s="197"/>
      <c r="R11" s="197"/>
      <c r="S11" s="193"/>
      <c r="T11" s="256"/>
      <c r="U11" s="194"/>
      <c r="V11">
        <f t="shared" ref="V11:V39" si="18">IF(P11="x",S11-K11,0)</f>
        <v>0</v>
      </c>
      <c r="W11">
        <f t="shared" si="2"/>
        <v>0</v>
      </c>
      <c r="X11" s="360">
        <f t="shared" ref="X11:X39" si="19">IF(C11="Anderledes dag",I11,0)</f>
        <v>0</v>
      </c>
      <c r="Y11" s="360">
        <f t="shared" ref="Y11:Y39" si="20">IF(C11="Ferieåbning",I11,0)</f>
        <v>0</v>
      </c>
      <c r="Z11" s="360">
        <f t="shared" si="3"/>
        <v>0</v>
      </c>
      <c r="AA11" s="360">
        <f t="shared" ref="AA11:AA39" si="21">IF(C11="Ekskursion",I11,0)</f>
        <v>0</v>
      </c>
      <c r="AB11" s="360">
        <f t="shared" ref="AB11:AB39" si="22">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f>IF(AND(C11="Normal uge 2",B11="on"),'Normal uger'!$W$38,"")</f>
        <v>6.083333333333333</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3">SUM(X11:BM11)</f>
        <v>6.083333333333333</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f>IF(AND(C11="Normal uge 2",B11="on"),'Normal uger'!$W$41,"")</f>
        <v>0.41666666666666669</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si="10"/>
        <v>0.41666666666666669</v>
      </c>
      <c r="DF11" t="str">
        <f t="shared" si="11"/>
        <v/>
      </c>
      <c r="DG11">
        <f t="shared" si="12"/>
        <v>0</v>
      </c>
      <c r="DH11">
        <f t="shared" si="13"/>
        <v>0</v>
      </c>
      <c r="DI11" t="str">
        <f t="shared" si="14"/>
        <v/>
      </c>
      <c r="DJ11" t="str">
        <f t="shared" si="14"/>
        <v/>
      </c>
      <c r="DK11" t="str">
        <f t="shared" si="14"/>
        <v/>
      </c>
      <c r="DL11" t="str">
        <f t="shared" ref="DL11:DL39" si="24">DI11&amp;""&amp;DJ11&amp;""&amp;DK11</f>
        <v/>
      </c>
    </row>
    <row r="12" spans="1:116">
      <c r="A12" s="135">
        <f t="shared" si="15"/>
        <v>3</v>
      </c>
      <c r="B12" s="72" t="str">
        <f t="shared" si="0"/>
        <v>to</v>
      </c>
      <c r="C12" s="73" t="s">
        <v>205</v>
      </c>
      <c r="D12" s="74" t="str">
        <f t="shared" si="1"/>
        <v/>
      </c>
      <c r="E12" s="862"/>
      <c r="F12" s="863"/>
      <c r="G12" s="864"/>
      <c r="H12" s="176"/>
      <c r="I12" s="222"/>
      <c r="J12" s="222"/>
      <c r="K12" s="192">
        <f t="shared" si="16"/>
        <v>5.083333333333333</v>
      </c>
      <c r="L12" s="192">
        <f t="shared" si="17"/>
        <v>0.41666666666666669</v>
      </c>
      <c r="M12" s="239"/>
      <c r="N12" s="359"/>
      <c r="O12" s="411"/>
      <c r="P12" s="196"/>
      <c r="Q12" s="197"/>
      <c r="R12" s="197"/>
      <c r="S12" s="193"/>
      <c r="T12" s="256"/>
      <c r="U12" s="194"/>
      <c r="V12">
        <f t="shared" si="18"/>
        <v>0</v>
      </c>
      <c r="W12">
        <f t="shared" si="2"/>
        <v>0</v>
      </c>
      <c r="X12" s="360">
        <f t="shared" si="19"/>
        <v>0</v>
      </c>
      <c r="Y12" s="360">
        <f t="shared" si="20"/>
        <v>0</v>
      </c>
      <c r="Z12" s="360">
        <f t="shared" si="3"/>
        <v>0</v>
      </c>
      <c r="AA12" s="360">
        <f t="shared" si="21"/>
        <v>0</v>
      </c>
      <c r="AB12" s="360">
        <f t="shared" si="22"/>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f>IF(AND(C12="Normal uge 2",B12="to"),'Normal uger'!$Y$38,"")</f>
        <v>5.083333333333333</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3"/>
        <v>5.083333333333333</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f>IF(AND(C12="Normal uge 2",B12="to"),'Normal uger'!$Y$41,"")</f>
        <v>0.41666666666666669</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10"/>
        <v>0.41666666666666669</v>
      </c>
      <c r="DF12" t="str">
        <f t="shared" si="11"/>
        <v/>
      </c>
      <c r="DG12">
        <f t="shared" si="12"/>
        <v>0</v>
      </c>
      <c r="DH12">
        <f t="shared" si="13"/>
        <v>0</v>
      </c>
      <c r="DI12" t="str">
        <f t="shared" si="14"/>
        <v/>
      </c>
      <c r="DJ12" t="str">
        <f t="shared" si="14"/>
        <v/>
      </c>
      <c r="DK12" t="str">
        <f t="shared" si="14"/>
        <v/>
      </c>
      <c r="DL12" t="str">
        <f t="shared" si="24"/>
        <v/>
      </c>
    </row>
    <row r="13" spans="1:116">
      <c r="A13" s="135">
        <f t="shared" si="15"/>
        <v>4</v>
      </c>
      <c r="B13" s="72" t="str">
        <f t="shared" si="0"/>
        <v>fr</v>
      </c>
      <c r="C13" s="73" t="s">
        <v>221</v>
      </c>
      <c r="D13" s="74" t="str">
        <f t="shared" si="1"/>
        <v/>
      </c>
      <c r="E13" s="862"/>
      <c r="F13" s="863"/>
      <c r="G13" s="864"/>
      <c r="H13" s="176"/>
      <c r="I13" s="222"/>
      <c r="J13" s="222"/>
      <c r="K13" s="192">
        <f t="shared" si="16"/>
        <v>5.083333333333333</v>
      </c>
      <c r="L13" s="192">
        <f t="shared" si="17"/>
        <v>0.41666666666666669</v>
      </c>
      <c r="M13" s="239"/>
      <c r="N13" s="359"/>
      <c r="O13" s="411"/>
      <c r="P13" s="196"/>
      <c r="Q13" s="197"/>
      <c r="R13" s="197"/>
      <c r="S13" s="193"/>
      <c r="T13" s="256"/>
      <c r="U13" s="194"/>
      <c r="V13">
        <f t="shared" si="18"/>
        <v>0</v>
      </c>
      <c r="W13">
        <f t="shared" si="2"/>
        <v>0</v>
      </c>
      <c r="X13" s="360">
        <f t="shared" si="19"/>
        <v>0</v>
      </c>
      <c r="Y13" s="360">
        <f t="shared" si="20"/>
        <v>0</v>
      </c>
      <c r="Z13" s="360">
        <f t="shared" si="3"/>
        <v>0</v>
      </c>
      <c r="AA13" s="360">
        <f t="shared" si="21"/>
        <v>0</v>
      </c>
      <c r="AB13" s="360">
        <f t="shared" si="22"/>
        <v>0</v>
      </c>
      <c r="AC13" s="360">
        <f>IF(C13="Orlov",Stamoplysninger!$E$16*7.4,0)</f>
        <v>0</v>
      </c>
      <c r="AD13" s="360">
        <f>IF(C13="Rul 1",Rul!$E$37,0)</f>
        <v>0</v>
      </c>
      <c r="AE13" s="360">
        <f>IF(C13="Rul 2",Rul!$G$37,0)</f>
        <v>0</v>
      </c>
      <c r="AF13" s="360">
        <f>IF(C13="Rul 3",Rul!$I$37,0)</f>
        <v>5.083333333333333</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3"/>
        <v>5.083333333333333</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0.41666666666666669</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10"/>
        <v>0.41666666666666669</v>
      </c>
      <c r="DF13" t="str">
        <f t="shared" si="11"/>
        <v/>
      </c>
      <c r="DG13">
        <f t="shared" si="12"/>
        <v>0</v>
      </c>
      <c r="DH13">
        <f t="shared" si="13"/>
        <v>0</v>
      </c>
      <c r="DI13" t="str">
        <f t="shared" si="14"/>
        <v/>
      </c>
      <c r="DJ13" t="str">
        <f t="shared" si="14"/>
        <v/>
      </c>
      <c r="DK13" t="str">
        <f t="shared" si="14"/>
        <v/>
      </c>
      <c r="DL13" t="str">
        <f t="shared" si="24"/>
        <v/>
      </c>
    </row>
    <row r="14" spans="1:116">
      <c r="A14" s="135">
        <f t="shared" si="15"/>
        <v>5</v>
      </c>
      <c r="B14" s="72" t="str">
        <f t="shared" si="0"/>
        <v>lø</v>
      </c>
      <c r="C14" s="73" t="s">
        <v>77</v>
      </c>
      <c r="D14" s="74" t="str">
        <f t="shared" si="1"/>
        <v/>
      </c>
      <c r="E14" s="862"/>
      <c r="F14" s="863"/>
      <c r="G14" s="864"/>
      <c r="H14" s="176"/>
      <c r="I14" s="222"/>
      <c r="J14" s="222"/>
      <c r="K14" s="192">
        <f t="shared" si="16"/>
        <v>0</v>
      </c>
      <c r="L14" s="192">
        <f t="shared" si="17"/>
        <v>0</v>
      </c>
      <c r="M14" s="239"/>
      <c r="N14" s="359"/>
      <c r="O14" s="411"/>
      <c r="P14" s="196"/>
      <c r="Q14" s="197"/>
      <c r="R14" s="197"/>
      <c r="S14" s="193"/>
      <c r="T14" s="256"/>
      <c r="U14" s="194"/>
      <c r="V14">
        <f t="shared" si="18"/>
        <v>0</v>
      </c>
      <c r="W14">
        <f t="shared" si="2"/>
        <v>0</v>
      </c>
      <c r="X14" s="360">
        <f t="shared" si="19"/>
        <v>0</v>
      </c>
      <c r="Y14" s="360">
        <f t="shared" si="20"/>
        <v>0</v>
      </c>
      <c r="Z14" s="360">
        <f t="shared" si="3"/>
        <v>0</v>
      </c>
      <c r="AA14" s="360">
        <f t="shared" si="21"/>
        <v>0</v>
      </c>
      <c r="AB14" s="360">
        <f t="shared" si="22"/>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3"/>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10"/>
        <v>0</v>
      </c>
      <c r="DF14" t="str">
        <f t="shared" si="11"/>
        <v/>
      </c>
      <c r="DG14">
        <f t="shared" si="12"/>
        <v>0</v>
      </c>
      <c r="DH14">
        <f t="shared" si="13"/>
        <v>0</v>
      </c>
      <c r="DI14" t="str">
        <f t="shared" si="14"/>
        <v/>
      </c>
      <c r="DJ14" t="str">
        <f t="shared" si="14"/>
        <v/>
      </c>
      <c r="DK14" t="str">
        <f t="shared" si="14"/>
        <v/>
      </c>
      <c r="DL14" t="str">
        <f t="shared" si="24"/>
        <v/>
      </c>
    </row>
    <row r="15" spans="1:116" ht="16" customHeight="1">
      <c r="A15" s="135">
        <f t="shared" si="15"/>
        <v>6</v>
      </c>
      <c r="B15" s="72" t="str">
        <f t="shared" si="0"/>
        <v>sø</v>
      </c>
      <c r="C15" s="73" t="s">
        <v>77</v>
      </c>
      <c r="D15" s="74" t="str">
        <f t="shared" si="1"/>
        <v/>
      </c>
      <c r="E15" s="862"/>
      <c r="F15" s="863"/>
      <c r="G15" s="864"/>
      <c r="H15" s="176"/>
      <c r="I15" s="222"/>
      <c r="J15" s="222"/>
      <c r="K15" s="192">
        <f t="shared" si="16"/>
        <v>0</v>
      </c>
      <c r="L15" s="192">
        <f t="shared" si="17"/>
        <v>0</v>
      </c>
      <c r="M15" s="239"/>
      <c r="N15" s="359"/>
      <c r="O15" s="411"/>
      <c r="P15" s="196"/>
      <c r="Q15" s="197"/>
      <c r="R15" s="197"/>
      <c r="S15" s="193"/>
      <c r="T15" s="256"/>
      <c r="U15" s="194"/>
      <c r="V15">
        <f t="shared" si="18"/>
        <v>0</v>
      </c>
      <c r="W15">
        <f t="shared" si="2"/>
        <v>0</v>
      </c>
      <c r="X15" s="360">
        <f t="shared" si="19"/>
        <v>0</v>
      </c>
      <c r="Y15" s="360">
        <f t="shared" si="20"/>
        <v>0</v>
      </c>
      <c r="Z15" s="360">
        <f t="shared" si="3"/>
        <v>0</v>
      </c>
      <c r="AA15" s="360">
        <f t="shared" si="21"/>
        <v>0</v>
      </c>
      <c r="AB15" s="360">
        <f t="shared" si="22"/>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3"/>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10"/>
        <v>0</v>
      </c>
      <c r="DF15" t="str">
        <f t="shared" si="11"/>
        <v/>
      </c>
      <c r="DG15">
        <f t="shared" si="12"/>
        <v>0</v>
      </c>
      <c r="DH15">
        <f t="shared" si="13"/>
        <v>0</v>
      </c>
      <c r="DI15" t="str">
        <f t="shared" si="14"/>
        <v/>
      </c>
      <c r="DJ15" t="str">
        <f t="shared" si="14"/>
        <v/>
      </c>
      <c r="DK15" t="str">
        <f t="shared" si="14"/>
        <v/>
      </c>
      <c r="DL15" t="str">
        <f t="shared" si="24"/>
        <v/>
      </c>
    </row>
    <row r="16" spans="1:116" ht="16" customHeight="1">
      <c r="A16" s="135">
        <f t="shared" si="15"/>
        <v>7</v>
      </c>
      <c r="B16" s="72" t="str">
        <f t="shared" si="0"/>
        <v>ma</v>
      </c>
      <c r="C16" s="73" t="s">
        <v>205</v>
      </c>
      <c r="D16" s="74">
        <f t="shared" si="1"/>
        <v>14.714285714285714</v>
      </c>
      <c r="E16" s="862"/>
      <c r="F16" s="863"/>
      <c r="G16" s="864"/>
      <c r="H16" s="176"/>
      <c r="I16" s="222"/>
      <c r="J16" s="222"/>
      <c r="K16" s="192">
        <f t="shared" si="16"/>
        <v>6</v>
      </c>
      <c r="L16" s="192">
        <f t="shared" si="17"/>
        <v>0</v>
      </c>
      <c r="M16" s="239"/>
      <c r="N16" s="359"/>
      <c r="O16" s="411"/>
      <c r="P16" s="196"/>
      <c r="Q16" s="197"/>
      <c r="R16" s="197"/>
      <c r="S16" s="193"/>
      <c r="T16" s="256"/>
      <c r="U16" s="194"/>
      <c r="V16">
        <f t="shared" si="18"/>
        <v>0</v>
      </c>
      <c r="W16">
        <f t="shared" si="2"/>
        <v>0</v>
      </c>
      <c r="X16" s="360">
        <f t="shared" si="19"/>
        <v>0</v>
      </c>
      <c r="Y16" s="360">
        <f t="shared" si="20"/>
        <v>0</v>
      </c>
      <c r="Z16" s="360">
        <f t="shared" si="3"/>
        <v>0</v>
      </c>
      <c r="AA16" s="360">
        <f t="shared" si="21"/>
        <v>0</v>
      </c>
      <c r="AB16" s="360">
        <f t="shared" si="22"/>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f>IF(AND(C16="Normal uge 2",B16="ma"),'Normal uger'!$S$38,"")</f>
        <v>6</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3"/>
        <v>6</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f>IF(AND(C16="Normal uge 2",B16="ma"),'Normal uger'!$S$41,"")</f>
        <v>0</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10"/>
        <v>0</v>
      </c>
      <c r="DF16" t="str">
        <f t="shared" si="11"/>
        <v/>
      </c>
      <c r="DG16">
        <f t="shared" si="12"/>
        <v>0</v>
      </c>
      <c r="DH16">
        <f t="shared" si="13"/>
        <v>0</v>
      </c>
      <c r="DI16" t="str">
        <f t="shared" si="14"/>
        <v/>
      </c>
      <c r="DJ16" t="str">
        <f t="shared" si="14"/>
        <v/>
      </c>
      <c r="DK16" t="str">
        <f t="shared" si="14"/>
        <v/>
      </c>
      <c r="DL16" t="str">
        <f t="shared" si="24"/>
        <v/>
      </c>
    </row>
    <row r="17" spans="1:116">
      <c r="A17" s="135">
        <f t="shared" si="15"/>
        <v>8</v>
      </c>
      <c r="B17" s="72" t="str">
        <f t="shared" si="0"/>
        <v>ti</v>
      </c>
      <c r="C17" s="73" t="s">
        <v>205</v>
      </c>
      <c r="D17" s="74" t="str">
        <f t="shared" si="1"/>
        <v/>
      </c>
      <c r="E17" s="862"/>
      <c r="F17" s="863"/>
      <c r="G17" s="864"/>
      <c r="H17" s="176"/>
      <c r="I17" s="222"/>
      <c r="J17" s="222"/>
      <c r="K17" s="192">
        <f t="shared" si="16"/>
        <v>7.583333333333333</v>
      </c>
      <c r="L17" s="192">
        <f t="shared" si="17"/>
        <v>1.4166666666666665</v>
      </c>
      <c r="M17" s="239"/>
      <c r="N17" s="359"/>
      <c r="O17" s="411"/>
      <c r="P17" s="196"/>
      <c r="Q17" s="197"/>
      <c r="R17" s="197"/>
      <c r="S17" s="193"/>
      <c r="T17" s="256"/>
      <c r="U17" s="194"/>
      <c r="V17">
        <f t="shared" si="18"/>
        <v>0</v>
      </c>
      <c r="W17">
        <f t="shared" si="2"/>
        <v>0</v>
      </c>
      <c r="X17" s="360">
        <f t="shared" si="19"/>
        <v>0</v>
      </c>
      <c r="Y17" s="360">
        <f t="shared" si="20"/>
        <v>0</v>
      </c>
      <c r="Z17" s="360">
        <f t="shared" si="3"/>
        <v>0</v>
      </c>
      <c r="AA17" s="360">
        <f t="shared" si="21"/>
        <v>0</v>
      </c>
      <c r="AB17" s="360">
        <f t="shared" si="22"/>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f>IF(AND(C17="Normal uge 2",B17="ti"),'Normal uger'!$U$38,"")</f>
        <v>7.583333333333333</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3"/>
        <v>7.583333333333333</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f>IF(AND(C17="Normal uge 2",B17="ti"),'Normal uger'!$U$41,"")</f>
        <v>1.4166666666666665</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10"/>
        <v>1.4166666666666665</v>
      </c>
      <c r="DF17" t="str">
        <f t="shared" si="11"/>
        <v/>
      </c>
      <c r="DG17">
        <f t="shared" si="12"/>
        <v>0</v>
      </c>
      <c r="DH17">
        <f t="shared" si="13"/>
        <v>0</v>
      </c>
      <c r="DI17" t="str">
        <f t="shared" si="14"/>
        <v/>
      </c>
      <c r="DJ17" t="str">
        <f t="shared" si="14"/>
        <v/>
      </c>
      <c r="DK17" t="str">
        <f t="shared" si="14"/>
        <v/>
      </c>
      <c r="DL17" t="str">
        <f t="shared" si="24"/>
        <v/>
      </c>
    </row>
    <row r="18" spans="1:116">
      <c r="A18" s="135">
        <f t="shared" si="15"/>
        <v>9</v>
      </c>
      <c r="B18" s="72" t="str">
        <f t="shared" si="0"/>
        <v>on</v>
      </c>
      <c r="C18" s="73" t="s">
        <v>205</v>
      </c>
      <c r="D18" s="74" t="str">
        <f t="shared" si="1"/>
        <v/>
      </c>
      <c r="E18" s="862"/>
      <c r="F18" s="863"/>
      <c r="G18" s="864"/>
      <c r="H18" s="176"/>
      <c r="I18" s="222"/>
      <c r="J18" s="222"/>
      <c r="K18" s="192">
        <f t="shared" si="16"/>
        <v>6.083333333333333</v>
      </c>
      <c r="L18" s="192">
        <f t="shared" si="17"/>
        <v>0.41666666666666669</v>
      </c>
      <c r="M18" s="239"/>
      <c r="N18" s="359"/>
      <c r="O18" s="411"/>
      <c r="P18" s="196"/>
      <c r="Q18" s="197"/>
      <c r="R18" s="197"/>
      <c r="S18" s="193"/>
      <c r="T18" s="256"/>
      <c r="U18" s="194"/>
      <c r="V18">
        <f t="shared" si="18"/>
        <v>0</v>
      </c>
      <c r="W18">
        <f t="shared" si="2"/>
        <v>0</v>
      </c>
      <c r="X18" s="360">
        <f t="shared" si="19"/>
        <v>0</v>
      </c>
      <c r="Y18" s="360">
        <f t="shared" si="20"/>
        <v>0</v>
      </c>
      <c r="Z18" s="360">
        <f t="shared" si="3"/>
        <v>0</v>
      </c>
      <c r="AA18" s="360">
        <f t="shared" si="21"/>
        <v>0</v>
      </c>
      <c r="AB18" s="360">
        <f t="shared" si="22"/>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f>IF(AND(C18="Normal uge 2",B18="on"),'Normal uger'!$W$38,"")</f>
        <v>6.083333333333333</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3"/>
        <v>6.083333333333333</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f>IF(AND(C18="Normal uge 2",B18="on"),'Normal uger'!$W$41,"")</f>
        <v>0.41666666666666669</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10"/>
        <v>0.41666666666666669</v>
      </c>
      <c r="DF18" t="str">
        <f t="shared" si="11"/>
        <v/>
      </c>
      <c r="DG18">
        <f t="shared" si="12"/>
        <v>0</v>
      </c>
      <c r="DH18">
        <f t="shared" si="13"/>
        <v>0</v>
      </c>
      <c r="DI18" t="str">
        <f t="shared" si="14"/>
        <v/>
      </c>
      <c r="DJ18" t="str">
        <f t="shared" si="14"/>
        <v/>
      </c>
      <c r="DK18" t="str">
        <f t="shared" si="14"/>
        <v/>
      </c>
      <c r="DL18" t="str">
        <f t="shared" si="24"/>
        <v/>
      </c>
    </row>
    <row r="19" spans="1:116">
      <c r="A19" s="135">
        <f t="shared" si="15"/>
        <v>10</v>
      </c>
      <c r="B19" s="72" t="str">
        <f t="shared" si="0"/>
        <v>to</v>
      </c>
      <c r="C19" s="73" t="s">
        <v>205</v>
      </c>
      <c r="D19" s="74" t="str">
        <f t="shared" si="1"/>
        <v/>
      </c>
      <c r="E19" s="862"/>
      <c r="F19" s="863"/>
      <c r="G19" s="864"/>
      <c r="H19" s="176"/>
      <c r="I19" s="222"/>
      <c r="J19" s="222"/>
      <c r="K19" s="192">
        <f t="shared" si="16"/>
        <v>5.083333333333333</v>
      </c>
      <c r="L19" s="192">
        <f t="shared" si="17"/>
        <v>0.41666666666666669</v>
      </c>
      <c r="M19" s="239"/>
      <c r="N19" s="359"/>
      <c r="O19" s="411"/>
      <c r="P19" s="196"/>
      <c r="Q19" s="197"/>
      <c r="R19" s="197"/>
      <c r="S19" s="193"/>
      <c r="T19" s="256"/>
      <c r="U19" s="194"/>
      <c r="V19">
        <f t="shared" si="18"/>
        <v>0</v>
      </c>
      <c r="W19">
        <f t="shared" si="2"/>
        <v>0</v>
      </c>
      <c r="X19" s="360">
        <f t="shared" si="19"/>
        <v>0</v>
      </c>
      <c r="Y19" s="360">
        <f t="shared" si="20"/>
        <v>0</v>
      </c>
      <c r="Z19" s="360">
        <f t="shared" si="3"/>
        <v>0</v>
      </c>
      <c r="AA19" s="360">
        <f t="shared" si="21"/>
        <v>0</v>
      </c>
      <c r="AB19" s="360">
        <f t="shared" si="22"/>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f>IF(AND(C19="Normal uge 2",B19="to"),'Normal uger'!$Y$38,"")</f>
        <v>5.083333333333333</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3"/>
        <v>5.083333333333333</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f>IF(AND(C19="Normal uge 2",B19="to"),'Normal uger'!$Y$41,"")</f>
        <v>0.41666666666666669</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10"/>
        <v>0.41666666666666669</v>
      </c>
      <c r="DF19" t="str">
        <f t="shared" si="11"/>
        <v/>
      </c>
      <c r="DG19">
        <f t="shared" si="12"/>
        <v>0</v>
      </c>
      <c r="DH19">
        <f t="shared" si="13"/>
        <v>0</v>
      </c>
      <c r="DI19" t="str">
        <f t="shared" si="14"/>
        <v/>
      </c>
      <c r="DJ19" t="str">
        <f t="shared" si="14"/>
        <v/>
      </c>
      <c r="DK19" t="str">
        <f t="shared" si="14"/>
        <v/>
      </c>
      <c r="DL19" t="str">
        <f t="shared" si="24"/>
        <v/>
      </c>
    </row>
    <row r="20" spans="1:116">
      <c r="A20" s="135">
        <f t="shared" si="15"/>
        <v>11</v>
      </c>
      <c r="B20" s="72" t="str">
        <f t="shared" si="0"/>
        <v>fr</v>
      </c>
      <c r="C20" s="73" t="s">
        <v>222</v>
      </c>
      <c r="D20" s="74" t="str">
        <f t="shared" si="1"/>
        <v/>
      </c>
      <c r="E20" s="862"/>
      <c r="F20" s="863"/>
      <c r="G20" s="864"/>
      <c r="H20" s="176"/>
      <c r="I20" s="222"/>
      <c r="J20" s="222"/>
      <c r="K20" s="192">
        <f t="shared" si="16"/>
        <v>6.3333333333333339</v>
      </c>
      <c r="L20" s="192">
        <f t="shared" si="17"/>
        <v>0.41666666666666669</v>
      </c>
      <c r="M20" s="239"/>
      <c r="N20" s="359"/>
      <c r="O20" s="411"/>
      <c r="P20" s="196"/>
      <c r="Q20" s="197"/>
      <c r="R20" s="197"/>
      <c r="S20" s="193"/>
      <c r="T20" s="256"/>
      <c r="U20" s="194"/>
      <c r="V20">
        <f t="shared" si="18"/>
        <v>0</v>
      </c>
      <c r="W20">
        <f t="shared" si="2"/>
        <v>0</v>
      </c>
      <c r="X20" s="360">
        <f t="shared" si="19"/>
        <v>0</v>
      </c>
      <c r="Y20" s="360">
        <f t="shared" si="20"/>
        <v>0</v>
      </c>
      <c r="Z20" s="360">
        <f t="shared" si="3"/>
        <v>0</v>
      </c>
      <c r="AA20" s="360">
        <f t="shared" si="21"/>
        <v>0</v>
      </c>
      <c r="AB20" s="360">
        <f t="shared" si="22"/>
        <v>0</v>
      </c>
      <c r="AC20" s="360">
        <f>IF(C20="Orlov",Stamoplysninger!$E$16*7.4,0)</f>
        <v>0</v>
      </c>
      <c r="AD20" s="360">
        <f>IF(C20="Rul 1",Rul!$E$37,0)</f>
        <v>0</v>
      </c>
      <c r="AE20" s="360">
        <f>IF(C20="Rul 2",Rul!$G$37,0)</f>
        <v>0</v>
      </c>
      <c r="AF20" s="360">
        <f>IF(C20="Rul 3",Rul!$I$37,0)</f>
        <v>0</v>
      </c>
      <c r="AG20" s="360">
        <f>IF(C20="Rul 4",Rul!$K$37,0)</f>
        <v>6.3333333333333339</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3"/>
        <v>6.3333333333333339</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0.41666666666666669</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10"/>
        <v>0.41666666666666669</v>
      </c>
      <c r="DF20" t="str">
        <f t="shared" si="11"/>
        <v/>
      </c>
      <c r="DG20">
        <f t="shared" si="12"/>
        <v>0</v>
      </c>
      <c r="DH20">
        <f t="shared" si="13"/>
        <v>0</v>
      </c>
      <c r="DI20" t="str">
        <f t="shared" si="14"/>
        <v/>
      </c>
      <c r="DJ20" t="str">
        <f t="shared" si="14"/>
        <v/>
      </c>
      <c r="DK20" t="str">
        <f t="shared" si="14"/>
        <v/>
      </c>
      <c r="DL20" t="str">
        <f t="shared" si="24"/>
        <v/>
      </c>
    </row>
    <row r="21" spans="1:116">
      <c r="A21" s="135">
        <f>IF(ISNUMBER(A20),A20+1,1)</f>
        <v>12</v>
      </c>
      <c r="B21" s="72" t="str">
        <f t="shared" si="0"/>
        <v>lø</v>
      </c>
      <c r="C21" s="73" t="s">
        <v>77</v>
      </c>
      <c r="D21" s="74" t="str">
        <f t="shared" si="1"/>
        <v/>
      </c>
      <c r="E21" s="862"/>
      <c r="F21" s="863"/>
      <c r="G21" s="864"/>
      <c r="H21" s="176"/>
      <c r="I21" s="222"/>
      <c r="J21" s="222"/>
      <c r="K21" s="192">
        <f t="shared" si="16"/>
        <v>0</v>
      </c>
      <c r="L21" s="192">
        <f t="shared" si="17"/>
        <v>0</v>
      </c>
      <c r="M21" s="239"/>
      <c r="N21" s="359"/>
      <c r="O21" s="411"/>
      <c r="P21" s="196"/>
      <c r="Q21" s="197"/>
      <c r="R21" s="197"/>
      <c r="S21" s="193"/>
      <c r="T21" s="256"/>
      <c r="U21" s="194"/>
      <c r="V21">
        <f t="shared" si="18"/>
        <v>0</v>
      </c>
      <c r="W21">
        <f t="shared" si="2"/>
        <v>0</v>
      </c>
      <c r="X21" s="360">
        <f t="shared" si="19"/>
        <v>0</v>
      </c>
      <c r="Y21" s="360">
        <f t="shared" si="20"/>
        <v>0</v>
      </c>
      <c r="Z21" s="360">
        <f t="shared" si="3"/>
        <v>0</v>
      </c>
      <c r="AA21" s="360">
        <f t="shared" si="21"/>
        <v>0</v>
      </c>
      <c r="AB21" s="360">
        <f t="shared" si="22"/>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3"/>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10"/>
        <v>0</v>
      </c>
      <c r="DF21" t="str">
        <f t="shared" si="11"/>
        <v/>
      </c>
      <c r="DG21">
        <f t="shared" si="12"/>
        <v>0</v>
      </c>
      <c r="DH21">
        <f t="shared" si="13"/>
        <v>0</v>
      </c>
      <c r="DI21" t="str">
        <f t="shared" si="14"/>
        <v/>
      </c>
      <c r="DJ21" t="str">
        <f t="shared" si="14"/>
        <v/>
      </c>
      <c r="DK21" t="str">
        <f t="shared" si="14"/>
        <v/>
      </c>
      <c r="DL21" t="str">
        <f t="shared" si="24"/>
        <v/>
      </c>
    </row>
    <row r="22" spans="1:116">
      <c r="A22" s="135">
        <f>IF(ISNUMBER(A21),A21+1,1)</f>
        <v>13</v>
      </c>
      <c r="B22" s="72" t="str">
        <f t="shared" si="0"/>
        <v>sø</v>
      </c>
      <c r="C22" s="73" t="s">
        <v>77</v>
      </c>
      <c r="D22" s="74" t="str">
        <f t="shared" si="1"/>
        <v/>
      </c>
      <c r="E22" s="879"/>
      <c r="F22" s="880"/>
      <c r="G22" s="881"/>
      <c r="H22" s="175"/>
      <c r="I22" s="222"/>
      <c r="J22" s="222"/>
      <c r="K22" s="192">
        <f t="shared" si="16"/>
        <v>0</v>
      </c>
      <c r="L22" s="192">
        <f t="shared" si="17"/>
        <v>0</v>
      </c>
      <c r="M22" s="239"/>
      <c r="N22" s="359"/>
      <c r="O22" s="411"/>
      <c r="P22" s="196"/>
      <c r="Q22" s="197"/>
      <c r="R22" s="197"/>
      <c r="S22" s="193"/>
      <c r="T22" s="256"/>
      <c r="U22" s="194"/>
      <c r="V22">
        <f t="shared" si="18"/>
        <v>0</v>
      </c>
      <c r="W22">
        <f t="shared" si="2"/>
        <v>0</v>
      </c>
      <c r="X22" s="360">
        <f t="shared" si="19"/>
        <v>0</v>
      </c>
      <c r="Y22" s="360">
        <f t="shared" si="20"/>
        <v>0</v>
      </c>
      <c r="Z22" s="360">
        <f t="shared" si="3"/>
        <v>0</v>
      </c>
      <c r="AA22" s="360">
        <f t="shared" si="21"/>
        <v>0</v>
      </c>
      <c r="AB22" s="360">
        <f t="shared" si="22"/>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3"/>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10"/>
        <v>0</v>
      </c>
      <c r="DF22" t="str">
        <f t="shared" si="11"/>
        <v/>
      </c>
      <c r="DG22">
        <f t="shared" si="12"/>
        <v>0</v>
      </c>
      <c r="DH22">
        <f t="shared" si="13"/>
        <v>0</v>
      </c>
      <c r="DI22" t="str">
        <f t="shared" si="14"/>
        <v/>
      </c>
      <c r="DJ22" t="str">
        <f t="shared" si="14"/>
        <v/>
      </c>
      <c r="DK22" t="str">
        <f t="shared" si="14"/>
        <v/>
      </c>
      <c r="DL22" t="str">
        <f t="shared" si="24"/>
        <v/>
      </c>
    </row>
    <row r="23" spans="1:116">
      <c r="A23" s="135">
        <f t="shared" si="15"/>
        <v>14</v>
      </c>
      <c r="B23" s="72" t="str">
        <f t="shared" si="0"/>
        <v>ma</v>
      </c>
      <c r="C23" s="73" t="s">
        <v>205</v>
      </c>
      <c r="D23" s="74">
        <f t="shared" si="1"/>
        <v>15.714285714285714</v>
      </c>
      <c r="E23" s="879"/>
      <c r="F23" s="880"/>
      <c r="G23" s="881"/>
      <c r="H23" s="175"/>
      <c r="I23" s="222"/>
      <c r="J23" s="222"/>
      <c r="K23" s="192">
        <f t="shared" si="16"/>
        <v>6</v>
      </c>
      <c r="L23" s="192">
        <f t="shared" si="17"/>
        <v>0</v>
      </c>
      <c r="M23" s="239"/>
      <c r="N23" s="359"/>
      <c r="O23" s="411"/>
      <c r="P23" s="196"/>
      <c r="Q23" s="197"/>
      <c r="R23" s="197"/>
      <c r="S23" s="193"/>
      <c r="T23" s="256"/>
      <c r="U23" s="194"/>
      <c r="V23">
        <f t="shared" si="18"/>
        <v>0</v>
      </c>
      <c r="W23">
        <f t="shared" si="2"/>
        <v>0</v>
      </c>
      <c r="X23" s="360">
        <f t="shared" si="19"/>
        <v>0</v>
      </c>
      <c r="Y23" s="360">
        <f t="shared" si="20"/>
        <v>0</v>
      </c>
      <c r="Z23" s="360">
        <f t="shared" si="3"/>
        <v>0</v>
      </c>
      <c r="AA23" s="360">
        <f t="shared" si="21"/>
        <v>0</v>
      </c>
      <c r="AB23" s="360">
        <f t="shared" si="22"/>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f>IF(AND(C23="Normal uge 2",B23="ma"),'Normal uger'!$S$38,"")</f>
        <v>6</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3"/>
        <v>6</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f>IF(AND(C23="Normal uge 2",B23="ma"),'Normal uger'!$S$41,"")</f>
        <v>0</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10"/>
        <v>0</v>
      </c>
      <c r="DF23" t="str">
        <f t="shared" si="11"/>
        <v/>
      </c>
      <c r="DG23">
        <f t="shared" si="12"/>
        <v>0</v>
      </c>
      <c r="DH23">
        <f t="shared" si="13"/>
        <v>0</v>
      </c>
      <c r="DI23" t="str">
        <f t="shared" si="14"/>
        <v/>
      </c>
      <c r="DJ23" t="str">
        <f t="shared" si="14"/>
        <v/>
      </c>
      <c r="DK23" t="str">
        <f t="shared" si="14"/>
        <v/>
      </c>
      <c r="DL23" t="str">
        <f t="shared" si="24"/>
        <v/>
      </c>
    </row>
    <row r="24" spans="1:116">
      <c r="A24" s="135">
        <f t="shared" si="15"/>
        <v>15</v>
      </c>
      <c r="B24" s="72" t="str">
        <f t="shared" si="0"/>
        <v>ti</v>
      </c>
      <c r="C24" s="73" t="s">
        <v>205</v>
      </c>
      <c r="D24" s="74" t="str">
        <f t="shared" si="1"/>
        <v/>
      </c>
      <c r="E24" s="879"/>
      <c r="F24" s="880"/>
      <c r="G24" s="881"/>
      <c r="H24" s="175"/>
      <c r="I24" s="222"/>
      <c r="J24" s="222"/>
      <c r="K24" s="192">
        <f t="shared" si="16"/>
        <v>7.583333333333333</v>
      </c>
      <c r="L24" s="192">
        <f t="shared" si="17"/>
        <v>1.4166666666666665</v>
      </c>
      <c r="M24" s="239"/>
      <c r="N24" s="359"/>
      <c r="O24" s="411"/>
      <c r="P24" s="196"/>
      <c r="Q24" s="197"/>
      <c r="R24" s="197"/>
      <c r="S24" s="193"/>
      <c r="T24" s="256"/>
      <c r="U24" s="194"/>
      <c r="V24">
        <f t="shared" si="18"/>
        <v>0</v>
      </c>
      <c r="W24">
        <f t="shared" si="2"/>
        <v>0</v>
      </c>
      <c r="X24" s="360">
        <f t="shared" si="19"/>
        <v>0</v>
      </c>
      <c r="Y24" s="360">
        <f t="shared" si="20"/>
        <v>0</v>
      </c>
      <c r="Z24" s="360">
        <f t="shared" si="3"/>
        <v>0</v>
      </c>
      <c r="AA24" s="360">
        <f t="shared" si="21"/>
        <v>0</v>
      </c>
      <c r="AB24" s="360">
        <f t="shared" si="22"/>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f>IF(AND(C24="Normal uge 2",B24="ti"),'Normal uger'!$U$38,"")</f>
        <v>7.583333333333333</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3"/>
        <v>7.583333333333333</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f>IF(AND(C24="Normal uge 2",B24="ti"),'Normal uger'!$U$41,"")</f>
        <v>1.4166666666666665</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10"/>
        <v>1.4166666666666665</v>
      </c>
      <c r="DF24" t="str">
        <f t="shared" si="11"/>
        <v/>
      </c>
      <c r="DG24">
        <f t="shared" si="12"/>
        <v>0</v>
      </c>
      <c r="DH24">
        <f t="shared" si="13"/>
        <v>0</v>
      </c>
      <c r="DI24" t="str">
        <f t="shared" si="14"/>
        <v/>
      </c>
      <c r="DJ24" t="str">
        <f t="shared" si="14"/>
        <v/>
      </c>
      <c r="DK24" t="str">
        <f t="shared" si="14"/>
        <v/>
      </c>
      <c r="DL24" t="str">
        <f t="shared" si="24"/>
        <v/>
      </c>
    </row>
    <row r="25" spans="1:116">
      <c r="A25" s="135">
        <f>IF(ISNUMBER(A24),A24+1,1)</f>
        <v>16</v>
      </c>
      <c r="B25" s="72" t="str">
        <f t="shared" si="0"/>
        <v>on</v>
      </c>
      <c r="C25" s="73" t="s">
        <v>205</v>
      </c>
      <c r="D25" s="74" t="str">
        <f t="shared" si="1"/>
        <v/>
      </c>
      <c r="E25" s="862"/>
      <c r="F25" s="863"/>
      <c r="G25" s="864"/>
      <c r="H25" s="176"/>
      <c r="I25" s="222"/>
      <c r="J25" s="222"/>
      <c r="K25" s="192">
        <f t="shared" si="16"/>
        <v>6.083333333333333</v>
      </c>
      <c r="L25" s="192">
        <f t="shared" si="17"/>
        <v>0.41666666666666669</v>
      </c>
      <c r="M25" s="239"/>
      <c r="N25" s="359"/>
      <c r="O25" s="411"/>
      <c r="P25" s="196"/>
      <c r="Q25" s="197"/>
      <c r="R25" s="197"/>
      <c r="S25" s="193"/>
      <c r="T25" s="256"/>
      <c r="U25" s="194"/>
      <c r="V25">
        <f t="shared" si="18"/>
        <v>0</v>
      </c>
      <c r="W25">
        <f t="shared" si="2"/>
        <v>0</v>
      </c>
      <c r="X25" s="360">
        <f t="shared" si="19"/>
        <v>0</v>
      </c>
      <c r="Y25" s="360">
        <f t="shared" si="20"/>
        <v>0</v>
      </c>
      <c r="Z25" s="360">
        <f t="shared" si="3"/>
        <v>0</v>
      </c>
      <c r="AA25" s="360">
        <f t="shared" si="21"/>
        <v>0</v>
      </c>
      <c r="AB25" s="360">
        <f t="shared" si="22"/>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f>IF(AND(C25="Normal uge 2",B25="on"),'Normal uger'!$W$38,"")</f>
        <v>6.083333333333333</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3"/>
        <v>6.083333333333333</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f>IF(AND(C25="Normal uge 2",B25="on"),'Normal uger'!$W$41,"")</f>
        <v>0.41666666666666669</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10"/>
        <v>0.41666666666666669</v>
      </c>
      <c r="DF25" t="str">
        <f t="shared" si="11"/>
        <v/>
      </c>
      <c r="DG25">
        <f t="shared" si="12"/>
        <v>0</v>
      </c>
      <c r="DH25">
        <f t="shared" si="13"/>
        <v>0</v>
      </c>
      <c r="DI25" t="str">
        <f t="shared" si="14"/>
        <v/>
      </c>
      <c r="DJ25" t="str">
        <f t="shared" si="14"/>
        <v/>
      </c>
      <c r="DK25" t="str">
        <f t="shared" si="14"/>
        <v/>
      </c>
      <c r="DL25" t="str">
        <f t="shared" si="24"/>
        <v/>
      </c>
    </row>
    <row r="26" spans="1:116">
      <c r="A26" s="135">
        <f t="shared" si="15"/>
        <v>17</v>
      </c>
      <c r="B26" s="72" t="str">
        <f t="shared" si="0"/>
        <v>to</v>
      </c>
      <c r="C26" s="73" t="s">
        <v>76</v>
      </c>
      <c r="D26" s="74" t="str">
        <f t="shared" si="1"/>
        <v/>
      </c>
      <c r="E26" s="862" t="s">
        <v>71</v>
      </c>
      <c r="F26" s="863"/>
      <c r="G26" s="864"/>
      <c r="H26" s="176"/>
      <c r="I26" s="222"/>
      <c r="J26" s="222"/>
      <c r="K26" s="192">
        <f t="shared" si="16"/>
        <v>0</v>
      </c>
      <c r="L26" s="192">
        <f t="shared" si="17"/>
        <v>0</v>
      </c>
      <c r="M26" s="239"/>
      <c r="N26" s="359"/>
      <c r="O26" s="411"/>
      <c r="P26" s="196"/>
      <c r="Q26" s="197"/>
      <c r="R26" s="197"/>
      <c r="S26" s="193"/>
      <c r="T26" s="256"/>
      <c r="U26" s="194"/>
      <c r="V26">
        <f t="shared" si="18"/>
        <v>0</v>
      </c>
      <c r="W26">
        <f t="shared" si="2"/>
        <v>0</v>
      </c>
      <c r="X26" s="360">
        <f t="shared" si="19"/>
        <v>0</v>
      </c>
      <c r="Y26" s="360">
        <f t="shared" si="20"/>
        <v>0</v>
      </c>
      <c r="Z26" s="360">
        <f t="shared" si="3"/>
        <v>0</v>
      </c>
      <c r="AA26" s="360">
        <f t="shared" si="21"/>
        <v>0</v>
      </c>
      <c r="AB26" s="360">
        <f t="shared" si="22"/>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3"/>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10"/>
        <v>0</v>
      </c>
      <c r="DF26" t="str">
        <f t="shared" si="11"/>
        <v/>
      </c>
      <c r="DG26" t="str">
        <f t="shared" si="12"/>
        <v>Skærtorsdag</v>
      </c>
      <c r="DH26" t="str">
        <f t="shared" si="13"/>
        <v/>
      </c>
      <c r="DI26" t="str">
        <f t="shared" si="14"/>
        <v/>
      </c>
      <c r="DJ26" t="str">
        <f t="shared" si="14"/>
        <v>Skærtorsdag</v>
      </c>
      <c r="DK26" t="str">
        <f t="shared" si="14"/>
        <v/>
      </c>
      <c r="DL26" t="str">
        <f t="shared" si="24"/>
        <v>Skærtorsdag</v>
      </c>
    </row>
    <row r="27" spans="1:116">
      <c r="A27" s="135">
        <f t="shared" si="15"/>
        <v>18</v>
      </c>
      <c r="B27" s="72" t="str">
        <f t="shared" si="0"/>
        <v>fr</v>
      </c>
      <c r="C27" s="73" t="s">
        <v>76</v>
      </c>
      <c r="D27" s="74" t="str">
        <f t="shared" si="1"/>
        <v/>
      </c>
      <c r="E27" s="862" t="s">
        <v>101</v>
      </c>
      <c r="F27" s="863"/>
      <c r="G27" s="864"/>
      <c r="H27" s="176"/>
      <c r="I27" s="222"/>
      <c r="J27" s="222"/>
      <c r="K27" s="192">
        <f t="shared" si="16"/>
        <v>0</v>
      </c>
      <c r="L27" s="192">
        <f t="shared" si="17"/>
        <v>0</v>
      </c>
      <c r="M27" s="239"/>
      <c r="N27" s="359"/>
      <c r="O27" s="411"/>
      <c r="P27" s="196"/>
      <c r="Q27" s="197"/>
      <c r="R27" s="197"/>
      <c r="S27" s="193"/>
      <c r="T27" s="256"/>
      <c r="U27" s="194"/>
      <c r="V27">
        <f t="shared" si="18"/>
        <v>0</v>
      </c>
      <c r="W27">
        <f t="shared" si="2"/>
        <v>0</v>
      </c>
      <c r="X27" s="360">
        <f t="shared" si="19"/>
        <v>0</v>
      </c>
      <c r="Y27" s="360">
        <f t="shared" si="20"/>
        <v>0</v>
      </c>
      <c r="Z27" s="360">
        <f t="shared" si="3"/>
        <v>0</v>
      </c>
      <c r="AA27" s="360">
        <f t="shared" si="21"/>
        <v>0</v>
      </c>
      <c r="AB27" s="360">
        <f t="shared" si="22"/>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3"/>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10"/>
        <v>0</v>
      </c>
      <c r="DF27" t="str">
        <f t="shared" si="11"/>
        <v/>
      </c>
      <c r="DG27" t="str">
        <f t="shared" si="12"/>
        <v>Langfredag</v>
      </c>
      <c r="DH27" t="str">
        <f t="shared" si="13"/>
        <v/>
      </c>
      <c r="DI27" t="str">
        <f t="shared" si="14"/>
        <v/>
      </c>
      <c r="DJ27" t="str">
        <f t="shared" si="14"/>
        <v>Langfredag</v>
      </c>
      <c r="DK27" t="str">
        <f t="shared" si="14"/>
        <v/>
      </c>
      <c r="DL27" t="str">
        <f t="shared" si="24"/>
        <v>Langfredag</v>
      </c>
    </row>
    <row r="28" spans="1:116">
      <c r="A28" s="135">
        <f t="shared" si="15"/>
        <v>19</v>
      </c>
      <c r="B28" s="72" t="str">
        <f t="shared" si="0"/>
        <v>lø</v>
      </c>
      <c r="C28" s="73" t="s">
        <v>77</v>
      </c>
      <c r="D28" s="74" t="str">
        <f t="shared" si="1"/>
        <v/>
      </c>
      <c r="E28" s="862"/>
      <c r="F28" s="863"/>
      <c r="G28" s="864"/>
      <c r="H28" s="176"/>
      <c r="I28" s="222"/>
      <c r="J28" s="222"/>
      <c r="K28" s="192">
        <f t="shared" si="16"/>
        <v>0</v>
      </c>
      <c r="L28" s="192">
        <f t="shared" si="17"/>
        <v>0</v>
      </c>
      <c r="M28" s="239"/>
      <c r="N28" s="359"/>
      <c r="O28" s="411"/>
      <c r="P28" s="196"/>
      <c r="Q28" s="197"/>
      <c r="R28" s="197"/>
      <c r="S28" s="193"/>
      <c r="T28" s="256"/>
      <c r="U28" s="194"/>
      <c r="V28">
        <f t="shared" si="18"/>
        <v>0</v>
      </c>
      <c r="W28">
        <f t="shared" si="2"/>
        <v>0</v>
      </c>
      <c r="X28" s="360">
        <f t="shared" si="19"/>
        <v>0</v>
      </c>
      <c r="Y28" s="360">
        <f t="shared" si="20"/>
        <v>0</v>
      </c>
      <c r="Z28" s="360">
        <f t="shared" si="3"/>
        <v>0</v>
      </c>
      <c r="AA28" s="360">
        <f t="shared" si="21"/>
        <v>0</v>
      </c>
      <c r="AB28" s="360">
        <f t="shared" si="22"/>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3"/>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10"/>
        <v>0</v>
      </c>
      <c r="DF28" t="str">
        <f t="shared" si="11"/>
        <v/>
      </c>
      <c r="DG28">
        <f t="shared" si="12"/>
        <v>0</v>
      </c>
      <c r="DH28">
        <f t="shared" si="13"/>
        <v>0</v>
      </c>
      <c r="DI28" t="str">
        <f t="shared" si="14"/>
        <v/>
      </c>
      <c r="DJ28" t="str">
        <f t="shared" si="14"/>
        <v/>
      </c>
      <c r="DK28" t="str">
        <f t="shared" si="14"/>
        <v/>
      </c>
      <c r="DL28" t="str">
        <f t="shared" si="24"/>
        <v/>
      </c>
    </row>
    <row r="29" spans="1:116">
      <c r="A29" s="135">
        <f t="shared" si="15"/>
        <v>20</v>
      </c>
      <c r="B29" s="72" t="str">
        <f t="shared" si="0"/>
        <v>sø</v>
      </c>
      <c r="C29" s="73" t="s">
        <v>77</v>
      </c>
      <c r="D29" s="74" t="str">
        <f t="shared" si="1"/>
        <v/>
      </c>
      <c r="E29" s="862" t="s">
        <v>74</v>
      </c>
      <c r="F29" s="863"/>
      <c r="G29" s="864"/>
      <c r="H29" s="176"/>
      <c r="I29" s="222"/>
      <c r="J29" s="222"/>
      <c r="K29" s="192">
        <f t="shared" si="16"/>
        <v>0</v>
      </c>
      <c r="L29" s="192">
        <f t="shared" si="17"/>
        <v>0</v>
      </c>
      <c r="M29" s="239"/>
      <c r="N29" s="359"/>
      <c r="O29" s="411"/>
      <c r="P29" s="196"/>
      <c r="Q29" s="197"/>
      <c r="R29" s="197"/>
      <c r="S29" s="193"/>
      <c r="T29" s="256"/>
      <c r="U29" s="194"/>
      <c r="V29">
        <f t="shared" si="18"/>
        <v>0</v>
      </c>
      <c r="W29">
        <f t="shared" si="2"/>
        <v>0</v>
      </c>
      <c r="X29" s="360">
        <f t="shared" si="19"/>
        <v>0</v>
      </c>
      <c r="Y29" s="360">
        <f t="shared" si="20"/>
        <v>0</v>
      </c>
      <c r="Z29" s="360">
        <f t="shared" si="3"/>
        <v>0</v>
      </c>
      <c r="AA29" s="360">
        <f t="shared" si="21"/>
        <v>0</v>
      </c>
      <c r="AB29" s="360">
        <f t="shared" si="22"/>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3"/>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10"/>
        <v>0</v>
      </c>
      <c r="DF29" t="str">
        <f t="shared" si="11"/>
        <v/>
      </c>
      <c r="DG29" t="str">
        <f t="shared" si="12"/>
        <v>Påskedag</v>
      </c>
      <c r="DH29" t="str">
        <f t="shared" si="13"/>
        <v/>
      </c>
      <c r="DI29" t="str">
        <f t="shared" si="14"/>
        <v/>
      </c>
      <c r="DJ29" t="str">
        <f t="shared" si="14"/>
        <v>Påskedag</v>
      </c>
      <c r="DK29" t="str">
        <f t="shared" si="14"/>
        <v/>
      </c>
      <c r="DL29" t="str">
        <f t="shared" si="24"/>
        <v>Påskedag</v>
      </c>
    </row>
    <row r="30" spans="1:116">
      <c r="A30" s="135">
        <f t="shared" si="15"/>
        <v>21</v>
      </c>
      <c r="B30" s="72" t="str">
        <f t="shared" si="0"/>
        <v>ma</v>
      </c>
      <c r="C30" s="73" t="s">
        <v>76</v>
      </c>
      <c r="D30" s="74">
        <f t="shared" si="1"/>
        <v>16.714285714285715</v>
      </c>
      <c r="E30" s="862" t="s">
        <v>269</v>
      </c>
      <c r="F30" s="863"/>
      <c r="G30" s="864"/>
      <c r="H30" s="176"/>
      <c r="I30" s="222"/>
      <c r="J30" s="222"/>
      <c r="K30" s="192">
        <f t="shared" si="16"/>
        <v>0</v>
      </c>
      <c r="L30" s="192">
        <f t="shared" si="17"/>
        <v>0</v>
      </c>
      <c r="M30" s="239"/>
      <c r="N30" s="359"/>
      <c r="O30" s="411"/>
      <c r="P30" s="196"/>
      <c r="Q30" s="197"/>
      <c r="R30" s="197"/>
      <c r="S30" s="193"/>
      <c r="T30" s="256"/>
      <c r="U30" s="194"/>
      <c r="V30">
        <f t="shared" si="18"/>
        <v>0</v>
      </c>
      <c r="W30">
        <f t="shared" si="2"/>
        <v>0</v>
      </c>
      <c r="X30" s="360">
        <f t="shared" si="19"/>
        <v>0</v>
      </c>
      <c r="Y30" s="360">
        <f t="shared" si="20"/>
        <v>0</v>
      </c>
      <c r="Z30" s="360">
        <f t="shared" si="3"/>
        <v>0</v>
      </c>
      <c r="AA30" s="360">
        <f t="shared" si="21"/>
        <v>0</v>
      </c>
      <c r="AB30" s="360">
        <f t="shared" si="22"/>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3"/>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10"/>
        <v>0</v>
      </c>
      <c r="DF30" t="str">
        <f t="shared" si="11"/>
        <v/>
      </c>
      <c r="DG30" t="str">
        <f t="shared" si="12"/>
        <v>2. Påskedag</v>
      </c>
      <c r="DH30" t="str">
        <f t="shared" si="13"/>
        <v/>
      </c>
      <c r="DI30" t="str">
        <f t="shared" si="14"/>
        <v/>
      </c>
      <c r="DJ30" t="str">
        <f t="shared" si="14"/>
        <v>2. Påskedag</v>
      </c>
      <c r="DK30" t="str">
        <f t="shared" si="14"/>
        <v/>
      </c>
      <c r="DL30" t="str">
        <f t="shared" si="24"/>
        <v>2. Påskedag</v>
      </c>
    </row>
    <row r="31" spans="1:116">
      <c r="A31" s="135">
        <f t="shared" si="15"/>
        <v>22</v>
      </c>
      <c r="B31" s="72" t="str">
        <f t="shared" si="0"/>
        <v>ti</v>
      </c>
      <c r="C31" s="73" t="s">
        <v>205</v>
      </c>
      <c r="D31" s="74" t="str">
        <f t="shared" si="1"/>
        <v/>
      </c>
      <c r="E31" s="862"/>
      <c r="F31" s="863"/>
      <c r="G31" s="864"/>
      <c r="H31" s="176"/>
      <c r="I31" s="222"/>
      <c r="J31" s="222"/>
      <c r="K31" s="192">
        <f t="shared" si="16"/>
        <v>7.583333333333333</v>
      </c>
      <c r="L31" s="192">
        <f t="shared" si="17"/>
        <v>1.4166666666666665</v>
      </c>
      <c r="M31" s="239"/>
      <c r="N31" s="359"/>
      <c r="O31" s="411"/>
      <c r="P31" s="196"/>
      <c r="Q31" s="197"/>
      <c r="R31" s="197"/>
      <c r="S31" s="193"/>
      <c r="T31" s="256"/>
      <c r="U31" s="194"/>
      <c r="V31">
        <f t="shared" si="18"/>
        <v>0</v>
      </c>
      <c r="W31">
        <f t="shared" si="2"/>
        <v>0</v>
      </c>
      <c r="X31" s="360">
        <f t="shared" si="19"/>
        <v>0</v>
      </c>
      <c r="Y31" s="360">
        <f t="shared" si="20"/>
        <v>0</v>
      </c>
      <c r="Z31" s="360">
        <f t="shared" si="3"/>
        <v>0</v>
      </c>
      <c r="AA31" s="360">
        <f t="shared" si="21"/>
        <v>0</v>
      </c>
      <c r="AB31" s="360">
        <f t="shared" si="22"/>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f>IF(AND(C31="Normal uge 2",B31="ti"),'Normal uger'!$U$38,"")</f>
        <v>7.583333333333333</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3"/>
        <v>7.583333333333333</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f>IF(AND(C31="Normal uge 2",B31="ti"),'Normal uger'!$U$41,"")</f>
        <v>1.4166666666666665</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10"/>
        <v>1.4166666666666665</v>
      </c>
      <c r="DF31" t="str">
        <f t="shared" si="11"/>
        <v/>
      </c>
      <c r="DG31">
        <f t="shared" si="12"/>
        <v>0</v>
      </c>
      <c r="DH31">
        <f t="shared" si="13"/>
        <v>0</v>
      </c>
      <c r="DI31" t="str">
        <f t="shared" si="14"/>
        <v/>
      </c>
      <c r="DJ31" t="str">
        <f t="shared" si="14"/>
        <v/>
      </c>
      <c r="DK31" t="str">
        <f t="shared" si="14"/>
        <v/>
      </c>
      <c r="DL31" t="str">
        <f t="shared" si="24"/>
        <v/>
      </c>
    </row>
    <row r="32" spans="1:116">
      <c r="A32" s="135">
        <f t="shared" si="15"/>
        <v>23</v>
      </c>
      <c r="B32" s="72" t="str">
        <f t="shared" si="0"/>
        <v>on</v>
      </c>
      <c r="C32" s="73" t="s">
        <v>205</v>
      </c>
      <c r="D32" s="74" t="str">
        <f t="shared" si="1"/>
        <v/>
      </c>
      <c r="E32" s="862"/>
      <c r="F32" s="863"/>
      <c r="G32" s="864"/>
      <c r="H32" s="176"/>
      <c r="I32" s="222"/>
      <c r="J32" s="222"/>
      <c r="K32" s="192">
        <f t="shared" si="16"/>
        <v>6.083333333333333</v>
      </c>
      <c r="L32" s="192">
        <f t="shared" si="17"/>
        <v>0.41666666666666669</v>
      </c>
      <c r="M32" s="239"/>
      <c r="N32" s="359"/>
      <c r="O32" s="411"/>
      <c r="P32" s="196"/>
      <c r="Q32" s="197"/>
      <c r="R32" s="197"/>
      <c r="S32" s="193"/>
      <c r="T32" s="256"/>
      <c r="U32" s="194"/>
      <c r="V32">
        <f t="shared" si="18"/>
        <v>0</v>
      </c>
      <c r="W32">
        <f t="shared" si="2"/>
        <v>0</v>
      </c>
      <c r="X32" s="360">
        <f t="shared" si="19"/>
        <v>0</v>
      </c>
      <c r="Y32" s="360">
        <f t="shared" si="20"/>
        <v>0</v>
      </c>
      <c r="Z32" s="360">
        <f t="shared" si="3"/>
        <v>0</v>
      </c>
      <c r="AA32" s="360">
        <f t="shared" si="21"/>
        <v>0</v>
      </c>
      <c r="AB32" s="360">
        <f t="shared" si="22"/>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f>IF(AND(C32="Normal uge 2",B32="on"),'Normal uger'!$W$38,"")</f>
        <v>6.083333333333333</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3"/>
        <v>6.083333333333333</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f>IF(AND(C32="Normal uge 2",B32="on"),'Normal uger'!$W$41,"")</f>
        <v>0.41666666666666669</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10"/>
        <v>0.41666666666666669</v>
      </c>
      <c r="DF32" t="str">
        <f t="shared" si="11"/>
        <v/>
      </c>
      <c r="DG32">
        <f t="shared" si="12"/>
        <v>0</v>
      </c>
      <c r="DH32">
        <f t="shared" si="13"/>
        <v>0</v>
      </c>
      <c r="DI32" t="str">
        <f t="shared" si="14"/>
        <v/>
      </c>
      <c r="DJ32" t="str">
        <f t="shared" si="14"/>
        <v/>
      </c>
      <c r="DK32" t="str">
        <f t="shared" si="14"/>
        <v/>
      </c>
      <c r="DL32" t="str">
        <f t="shared" si="24"/>
        <v/>
      </c>
    </row>
    <row r="33" spans="1:116">
      <c r="A33" s="135">
        <f t="shared" si="15"/>
        <v>24</v>
      </c>
      <c r="B33" s="72" t="str">
        <f t="shared" si="0"/>
        <v>to</v>
      </c>
      <c r="C33" s="73" t="s">
        <v>205</v>
      </c>
      <c r="D33" s="74" t="str">
        <f t="shared" si="1"/>
        <v/>
      </c>
      <c r="E33" s="879"/>
      <c r="F33" s="880"/>
      <c r="G33" s="881"/>
      <c r="H33" s="176"/>
      <c r="I33" s="222"/>
      <c r="J33" s="222"/>
      <c r="K33" s="192">
        <f t="shared" si="16"/>
        <v>5.083333333333333</v>
      </c>
      <c r="L33" s="192">
        <f t="shared" si="17"/>
        <v>0.41666666666666669</v>
      </c>
      <c r="M33" s="239"/>
      <c r="N33" s="359"/>
      <c r="O33" s="411"/>
      <c r="P33" s="196"/>
      <c r="Q33" s="197"/>
      <c r="R33" s="197"/>
      <c r="S33" s="193"/>
      <c r="T33" s="256"/>
      <c r="U33" s="194"/>
      <c r="V33">
        <f t="shared" si="18"/>
        <v>0</v>
      </c>
      <c r="W33">
        <f t="shared" si="2"/>
        <v>0</v>
      </c>
      <c r="X33" s="360">
        <f t="shared" si="19"/>
        <v>0</v>
      </c>
      <c r="Y33" s="360">
        <f t="shared" si="20"/>
        <v>0</v>
      </c>
      <c r="Z33" s="360">
        <f t="shared" si="3"/>
        <v>0</v>
      </c>
      <c r="AA33" s="360">
        <f t="shared" si="21"/>
        <v>0</v>
      </c>
      <c r="AB33" s="360">
        <f t="shared" si="22"/>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f>IF(AND(C33="Normal uge 2",B33="to"),'Normal uger'!$Y$38,"")</f>
        <v>5.083333333333333</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3"/>
        <v>5.083333333333333</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f>IF(AND(C33="Normal uge 2",B33="to"),'Normal uger'!$Y$41,"")</f>
        <v>0.41666666666666669</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10"/>
        <v>0.41666666666666669</v>
      </c>
      <c r="DF33" t="str">
        <f t="shared" si="11"/>
        <v/>
      </c>
      <c r="DG33">
        <f t="shared" si="12"/>
        <v>0</v>
      </c>
      <c r="DH33">
        <f t="shared" si="13"/>
        <v>0</v>
      </c>
      <c r="DI33" t="str">
        <f t="shared" si="14"/>
        <v/>
      </c>
      <c r="DJ33" t="str">
        <f t="shared" si="14"/>
        <v/>
      </c>
      <c r="DK33" t="str">
        <f t="shared" si="14"/>
        <v/>
      </c>
      <c r="DL33" t="str">
        <f t="shared" si="24"/>
        <v/>
      </c>
    </row>
    <row r="34" spans="1:116">
      <c r="A34" s="135">
        <f t="shared" si="15"/>
        <v>25</v>
      </c>
      <c r="B34" s="72" t="str">
        <f t="shared" si="0"/>
        <v>fr</v>
      </c>
      <c r="C34" s="73" t="s">
        <v>220</v>
      </c>
      <c r="D34" s="74" t="str">
        <f t="shared" si="1"/>
        <v/>
      </c>
      <c r="E34" s="862"/>
      <c r="F34" s="863"/>
      <c r="G34" s="864"/>
      <c r="H34" s="176"/>
      <c r="I34" s="222"/>
      <c r="J34" s="222"/>
      <c r="K34" s="192">
        <f t="shared" si="16"/>
        <v>5.083333333333333</v>
      </c>
      <c r="L34" s="192">
        <f t="shared" si="17"/>
        <v>0.41666666666666669</v>
      </c>
      <c r="M34" s="239"/>
      <c r="N34" s="359"/>
      <c r="O34" s="411"/>
      <c r="P34" s="196"/>
      <c r="Q34" s="197"/>
      <c r="R34" s="197"/>
      <c r="S34" s="193"/>
      <c r="T34" s="256"/>
      <c r="U34" s="194"/>
      <c r="V34">
        <f t="shared" si="18"/>
        <v>0</v>
      </c>
      <c r="W34">
        <f t="shared" si="2"/>
        <v>0</v>
      </c>
      <c r="X34" s="360">
        <f t="shared" si="19"/>
        <v>0</v>
      </c>
      <c r="Y34" s="360">
        <f t="shared" si="20"/>
        <v>0</v>
      </c>
      <c r="Z34" s="360">
        <f t="shared" si="3"/>
        <v>0</v>
      </c>
      <c r="AA34" s="360">
        <f t="shared" si="21"/>
        <v>0</v>
      </c>
      <c r="AB34" s="360">
        <f t="shared" si="22"/>
        <v>0</v>
      </c>
      <c r="AC34" s="360">
        <f>IF(C34="Orlov",Stamoplysninger!$E$16*7.4,0)</f>
        <v>0</v>
      </c>
      <c r="AD34" s="360">
        <f>IF(C34="Rul 1",Rul!$E$37,0)</f>
        <v>0</v>
      </c>
      <c r="AE34" s="360">
        <f>IF(C34="Rul 2",Rul!$G$37,0)</f>
        <v>5.083333333333333</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3"/>
        <v>5.083333333333333</v>
      </c>
      <c r="BO34" s="125">
        <f t="shared" si="4"/>
        <v>0</v>
      </c>
      <c r="BP34" s="360">
        <f t="shared" si="5"/>
        <v>0</v>
      </c>
      <c r="BQ34" s="360">
        <f t="shared" si="6"/>
        <v>0</v>
      </c>
      <c r="BR34" s="360">
        <f t="shared" si="7"/>
        <v>0</v>
      </c>
      <c r="BS34" s="360">
        <f t="shared" si="8"/>
        <v>0</v>
      </c>
      <c r="BT34" s="360">
        <f t="shared" si="9"/>
        <v>0</v>
      </c>
      <c r="BU34" s="360">
        <f>IF(C34="Rul 1",Rul!$E$40,0)</f>
        <v>0</v>
      </c>
      <c r="BV34" s="360">
        <f>IF(C34="Rul 2",Rul!$G$40,0)</f>
        <v>0.41666666666666669</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10"/>
        <v>0.41666666666666669</v>
      </c>
      <c r="DF34" t="str">
        <f t="shared" si="11"/>
        <v/>
      </c>
      <c r="DG34">
        <f t="shared" si="12"/>
        <v>0</v>
      </c>
      <c r="DH34">
        <f t="shared" si="13"/>
        <v>0</v>
      </c>
      <c r="DI34" t="str">
        <f t="shared" si="14"/>
        <v/>
      </c>
      <c r="DJ34" t="str">
        <f t="shared" si="14"/>
        <v/>
      </c>
      <c r="DK34" t="str">
        <f t="shared" si="14"/>
        <v/>
      </c>
      <c r="DL34" t="str">
        <f t="shared" si="24"/>
        <v/>
      </c>
    </row>
    <row r="35" spans="1:116">
      <c r="A35" s="135">
        <f t="shared" si="15"/>
        <v>26</v>
      </c>
      <c r="B35" s="72" t="str">
        <f t="shared" si="0"/>
        <v>lø</v>
      </c>
      <c r="C35" s="73" t="s">
        <v>77</v>
      </c>
      <c r="D35" s="74" t="str">
        <f t="shared" si="1"/>
        <v/>
      </c>
      <c r="E35" s="862"/>
      <c r="F35" s="863"/>
      <c r="G35" s="864"/>
      <c r="H35" s="176"/>
      <c r="I35" s="222"/>
      <c r="J35" s="222"/>
      <c r="K35" s="192">
        <f t="shared" si="16"/>
        <v>0</v>
      </c>
      <c r="L35" s="192">
        <f t="shared" si="17"/>
        <v>0</v>
      </c>
      <c r="M35" s="239"/>
      <c r="N35" s="359"/>
      <c r="O35" s="411"/>
      <c r="P35" s="196"/>
      <c r="Q35" s="197"/>
      <c r="R35" s="197"/>
      <c r="S35" s="193"/>
      <c r="T35" s="256"/>
      <c r="U35" s="194"/>
      <c r="V35">
        <f t="shared" si="18"/>
        <v>0</v>
      </c>
      <c r="W35">
        <f t="shared" si="2"/>
        <v>0</v>
      </c>
      <c r="X35" s="360">
        <f t="shared" si="19"/>
        <v>0</v>
      </c>
      <c r="Y35" s="360">
        <f t="shared" si="20"/>
        <v>0</v>
      </c>
      <c r="Z35" s="360">
        <f t="shared" si="3"/>
        <v>0</v>
      </c>
      <c r="AA35" s="360">
        <f t="shared" si="21"/>
        <v>0</v>
      </c>
      <c r="AB35" s="360">
        <f t="shared" si="22"/>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3"/>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10"/>
        <v>0</v>
      </c>
      <c r="DF35" t="str">
        <f t="shared" si="11"/>
        <v/>
      </c>
      <c r="DG35">
        <f t="shared" si="12"/>
        <v>0</v>
      </c>
      <c r="DH35">
        <f t="shared" si="13"/>
        <v>0</v>
      </c>
      <c r="DI35" t="str">
        <f t="shared" si="14"/>
        <v/>
      </c>
      <c r="DJ35" t="str">
        <f t="shared" si="14"/>
        <v/>
      </c>
      <c r="DK35" t="str">
        <f t="shared" si="14"/>
        <v/>
      </c>
      <c r="DL35" t="str">
        <f t="shared" si="24"/>
        <v/>
      </c>
    </row>
    <row r="36" spans="1:116">
      <c r="A36" s="135">
        <f t="shared" si="15"/>
        <v>27</v>
      </c>
      <c r="B36" s="72" t="str">
        <f t="shared" si="0"/>
        <v>sø</v>
      </c>
      <c r="C36" s="73" t="s">
        <v>77</v>
      </c>
      <c r="D36" s="74" t="str">
        <f t="shared" si="1"/>
        <v/>
      </c>
      <c r="E36" s="862"/>
      <c r="F36" s="863"/>
      <c r="G36" s="864"/>
      <c r="H36" s="176"/>
      <c r="I36" s="222"/>
      <c r="J36" s="222"/>
      <c r="K36" s="192">
        <f t="shared" si="16"/>
        <v>0</v>
      </c>
      <c r="L36" s="192">
        <f t="shared" si="17"/>
        <v>0</v>
      </c>
      <c r="M36" s="239"/>
      <c r="N36" s="359"/>
      <c r="O36" s="411"/>
      <c r="P36" s="196"/>
      <c r="Q36" s="197"/>
      <c r="R36" s="197"/>
      <c r="S36" s="193"/>
      <c r="T36" s="256"/>
      <c r="U36" s="194"/>
      <c r="V36">
        <f t="shared" si="18"/>
        <v>0</v>
      </c>
      <c r="W36">
        <f t="shared" si="2"/>
        <v>0</v>
      </c>
      <c r="X36" s="360">
        <f t="shared" si="19"/>
        <v>0</v>
      </c>
      <c r="Y36" s="360">
        <f t="shared" si="20"/>
        <v>0</v>
      </c>
      <c r="Z36" s="360">
        <f t="shared" si="3"/>
        <v>0</v>
      </c>
      <c r="AA36" s="360">
        <f t="shared" si="21"/>
        <v>0</v>
      </c>
      <c r="AB36" s="360">
        <f t="shared" si="22"/>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3"/>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10"/>
        <v>0</v>
      </c>
      <c r="DF36" t="str">
        <f t="shared" si="11"/>
        <v/>
      </c>
      <c r="DG36">
        <f t="shared" si="12"/>
        <v>0</v>
      </c>
      <c r="DH36">
        <f t="shared" si="13"/>
        <v>0</v>
      </c>
      <c r="DI36" t="str">
        <f t="shared" si="14"/>
        <v/>
      </c>
      <c r="DJ36" t="str">
        <f t="shared" si="14"/>
        <v/>
      </c>
      <c r="DK36" t="str">
        <f t="shared" si="14"/>
        <v/>
      </c>
      <c r="DL36" t="str">
        <f t="shared" si="24"/>
        <v/>
      </c>
    </row>
    <row r="37" spans="1:116">
      <c r="A37" s="135">
        <f t="shared" si="15"/>
        <v>28</v>
      </c>
      <c r="B37" s="72" t="str">
        <f t="shared" si="0"/>
        <v>ma</v>
      </c>
      <c r="C37" s="73" t="s">
        <v>205</v>
      </c>
      <c r="D37" s="74">
        <f t="shared" si="1"/>
        <v>17.714285714285715</v>
      </c>
      <c r="E37" s="862"/>
      <c r="F37" s="863"/>
      <c r="G37" s="864"/>
      <c r="H37" s="176"/>
      <c r="I37" s="222"/>
      <c r="J37" s="222"/>
      <c r="K37" s="192">
        <f t="shared" si="16"/>
        <v>6</v>
      </c>
      <c r="L37" s="192">
        <f t="shared" si="17"/>
        <v>0</v>
      </c>
      <c r="M37" s="239"/>
      <c r="N37" s="359"/>
      <c r="O37" s="411"/>
      <c r="P37" s="196"/>
      <c r="Q37" s="197"/>
      <c r="R37" s="197"/>
      <c r="S37" s="193"/>
      <c r="T37" s="256"/>
      <c r="U37" s="194"/>
      <c r="V37">
        <f t="shared" si="18"/>
        <v>0</v>
      </c>
      <c r="W37">
        <f t="shared" si="2"/>
        <v>0</v>
      </c>
      <c r="X37" s="360">
        <f t="shared" si="19"/>
        <v>0</v>
      </c>
      <c r="Y37" s="360">
        <f t="shared" si="20"/>
        <v>0</v>
      </c>
      <c r="Z37" s="360">
        <f t="shared" si="3"/>
        <v>0</v>
      </c>
      <c r="AA37" s="360">
        <f t="shared" si="21"/>
        <v>0</v>
      </c>
      <c r="AB37" s="360">
        <f t="shared" si="22"/>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f>IF(AND(C37="Normal uge 2",B37="ma"),'Normal uger'!$S$38,"")</f>
        <v>6</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3"/>
        <v>6</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f>IF(AND(C37="Normal uge 2",B37="ma"),'Normal uger'!$S$41,"")</f>
        <v>0</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10"/>
        <v>0</v>
      </c>
      <c r="DF37" t="str">
        <f t="shared" si="11"/>
        <v/>
      </c>
      <c r="DG37">
        <f t="shared" si="12"/>
        <v>0</v>
      </c>
      <c r="DH37">
        <f t="shared" si="13"/>
        <v>0</v>
      </c>
      <c r="DI37" t="str">
        <f t="shared" si="14"/>
        <v/>
      </c>
      <c r="DJ37" t="str">
        <f t="shared" si="14"/>
        <v/>
      </c>
      <c r="DK37" t="str">
        <f t="shared" si="14"/>
        <v/>
      </c>
      <c r="DL37" t="str">
        <f t="shared" si="24"/>
        <v/>
      </c>
    </row>
    <row r="38" spans="1:116">
      <c r="A38" s="135">
        <f>IF(ISNUMBER(A37),A37+1,1)</f>
        <v>29</v>
      </c>
      <c r="B38" s="72" t="str">
        <f t="shared" si="0"/>
        <v>ti</v>
      </c>
      <c r="C38" s="73" t="s">
        <v>205</v>
      </c>
      <c r="D38" s="74" t="str">
        <f t="shared" si="1"/>
        <v/>
      </c>
      <c r="E38" s="862"/>
      <c r="F38" s="863"/>
      <c r="G38" s="864"/>
      <c r="H38" s="176"/>
      <c r="I38" s="222"/>
      <c r="J38" s="222"/>
      <c r="K38" s="192">
        <f t="shared" si="16"/>
        <v>7.583333333333333</v>
      </c>
      <c r="L38" s="192">
        <f t="shared" si="17"/>
        <v>1.4166666666666665</v>
      </c>
      <c r="M38" s="239"/>
      <c r="N38" s="359"/>
      <c r="O38" s="411"/>
      <c r="P38" s="196"/>
      <c r="Q38" s="197"/>
      <c r="R38" s="197"/>
      <c r="S38" s="193"/>
      <c r="T38" s="256"/>
      <c r="U38" s="194"/>
      <c r="V38">
        <f t="shared" si="18"/>
        <v>0</v>
      </c>
      <c r="W38">
        <f t="shared" si="2"/>
        <v>0</v>
      </c>
      <c r="X38" s="360">
        <f t="shared" si="19"/>
        <v>0</v>
      </c>
      <c r="Y38" s="360">
        <f t="shared" si="20"/>
        <v>0</v>
      </c>
      <c r="Z38" s="360">
        <f t="shared" si="3"/>
        <v>0</v>
      </c>
      <c r="AA38" s="360">
        <f t="shared" si="21"/>
        <v>0</v>
      </c>
      <c r="AB38" s="360">
        <f t="shared" si="22"/>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f>IF(AND(C38="Normal uge 2",B38="ti"),'Normal uger'!$U$38,"")</f>
        <v>7.583333333333333</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3"/>
        <v>7.583333333333333</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f>IF(AND(C38="Normal uge 2",B38="ti"),'Normal uger'!$U$41,"")</f>
        <v>1.4166666666666665</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10"/>
        <v>1.4166666666666665</v>
      </c>
      <c r="DF38" t="str">
        <f t="shared" si="11"/>
        <v/>
      </c>
      <c r="DG38">
        <f t="shared" si="12"/>
        <v>0</v>
      </c>
      <c r="DH38">
        <f t="shared" si="13"/>
        <v>0</v>
      </c>
      <c r="DI38" t="str">
        <f t="shared" si="14"/>
        <v/>
      </c>
      <c r="DJ38" t="str">
        <f t="shared" si="14"/>
        <v/>
      </c>
      <c r="DK38" t="str">
        <f t="shared" si="14"/>
        <v/>
      </c>
      <c r="DL38" t="str">
        <f t="shared" si="24"/>
        <v/>
      </c>
    </row>
    <row r="39" spans="1:116">
      <c r="A39" s="135">
        <f t="shared" si="15"/>
        <v>30</v>
      </c>
      <c r="B39" s="72" t="str">
        <f t="shared" si="0"/>
        <v>on</v>
      </c>
      <c r="C39" s="73" t="s">
        <v>205</v>
      </c>
      <c r="D39" s="74" t="str">
        <f t="shared" si="1"/>
        <v/>
      </c>
      <c r="E39" s="862"/>
      <c r="F39" s="863"/>
      <c r="G39" s="864"/>
      <c r="H39" s="176" t="s">
        <v>510</v>
      </c>
      <c r="I39" s="222"/>
      <c r="J39" s="222"/>
      <c r="K39" s="192">
        <f t="shared" si="16"/>
        <v>6.083333333333333</v>
      </c>
      <c r="L39" s="192">
        <f t="shared" si="17"/>
        <v>0.41666666666666669</v>
      </c>
      <c r="M39" s="239">
        <v>2.5</v>
      </c>
      <c r="N39" s="359"/>
      <c r="O39" s="411"/>
      <c r="P39" s="196"/>
      <c r="Q39" s="197"/>
      <c r="R39" s="255"/>
      <c r="S39" s="193"/>
      <c r="T39" s="256"/>
      <c r="U39" s="194"/>
      <c r="V39">
        <f t="shared" si="18"/>
        <v>0</v>
      </c>
      <c r="W39">
        <f t="shared" si="2"/>
        <v>0</v>
      </c>
      <c r="X39" s="360">
        <f t="shared" si="19"/>
        <v>0</v>
      </c>
      <c r="Y39" s="360">
        <f t="shared" si="20"/>
        <v>0</v>
      </c>
      <c r="Z39" s="360">
        <f t="shared" si="3"/>
        <v>0</v>
      </c>
      <c r="AA39" s="360">
        <f t="shared" si="21"/>
        <v>0</v>
      </c>
      <c r="AB39" s="360">
        <f t="shared" si="22"/>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f>IF(AND(C39="Normal uge 2",B39="on"),'Normal uger'!$W$38,"")</f>
        <v>6.083333333333333</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3"/>
        <v>6.083333333333333</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f>IF(AND(C39="Normal uge 2",B39="on"),'Normal uger'!$W$41,"")</f>
        <v>0.41666666666666669</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10"/>
        <v>0.41666666666666669</v>
      </c>
      <c r="DF39" t="str">
        <f t="shared" si="11"/>
        <v/>
      </c>
      <c r="DG39" t="str">
        <f t="shared" si="12"/>
        <v/>
      </c>
      <c r="DH39" t="str">
        <f t="shared" si="13"/>
        <v>P-møde 16:30 - 19:30</v>
      </c>
      <c r="DI39" t="str">
        <f t="shared" si="14"/>
        <v/>
      </c>
      <c r="DJ39" t="str">
        <f t="shared" si="14"/>
        <v/>
      </c>
      <c r="DK39" t="str">
        <f t="shared" si="14"/>
        <v>P-møde 16:30 - 19:30</v>
      </c>
      <c r="DL39" t="str">
        <f t="shared" si="24"/>
        <v>P-møde 16:30 - 19:30</v>
      </c>
    </row>
    <row r="40" spans="1:116" ht="17" thickBot="1">
      <c r="A40" s="370" t="s">
        <v>127</v>
      </c>
      <c r="B40" s="371"/>
      <c r="C40" s="371"/>
      <c r="D40" s="371"/>
      <c r="E40" s="371"/>
      <c r="F40" s="371"/>
      <c r="G40" s="371"/>
      <c r="H40" s="371"/>
      <c r="I40" s="195"/>
      <c r="J40" s="195"/>
      <c r="K40" s="195">
        <f>SUM(K10:K39)</f>
        <v>118.0833333333333</v>
      </c>
      <c r="L40" s="195">
        <f>SUM(L10:L39)</f>
        <v>11.666666666666664</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2.5</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1</v>
      </c>
      <c r="AF40">
        <f t="shared" si="26"/>
        <v>1</v>
      </c>
      <c r="AG40">
        <f t="shared" si="26"/>
        <v>1</v>
      </c>
      <c r="AH40">
        <f t="shared" si="26"/>
        <v>0</v>
      </c>
      <c r="AI40">
        <f t="shared" si="26"/>
        <v>0</v>
      </c>
      <c r="AJ40">
        <f>COUNTIF(AJ9:AJ39,"&gt;0")</f>
        <v>0</v>
      </c>
      <c r="AK40">
        <f t="shared" ref="AK40:BC40" si="27">COUNTIF(AK9:AK39,"&gt;0")</f>
        <v>0</v>
      </c>
      <c r="AL40">
        <f t="shared" si="27"/>
        <v>0</v>
      </c>
      <c r="AM40">
        <f t="shared" si="27"/>
        <v>0</v>
      </c>
      <c r="AN40">
        <f t="shared" si="27"/>
        <v>0</v>
      </c>
      <c r="AO40">
        <f t="shared" si="27"/>
        <v>3</v>
      </c>
      <c r="AP40">
        <f t="shared" si="27"/>
        <v>5</v>
      </c>
      <c r="AQ40">
        <f t="shared" si="27"/>
        <v>5</v>
      </c>
      <c r="AR40">
        <f t="shared" si="27"/>
        <v>3</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118.0833333333333</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11.666666666666664</v>
      </c>
      <c r="DJ40" t="str">
        <f t="shared" si="14"/>
        <v/>
      </c>
      <c r="DK40" t="str">
        <f t="shared" si="14"/>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70" customHeight="1">
      <c r="A42" s="925" t="str">
        <f>"Arbejdstid for "&amp;A8&amp;" måned:"</f>
        <v>Arbejdstid for April måned:</v>
      </c>
      <c r="B42" s="926"/>
      <c r="C42" s="926"/>
      <c r="D42" s="926"/>
      <c r="E42" s="926"/>
      <c r="F42" s="926"/>
      <c r="G42" s="926"/>
      <c r="H42" s="202" t="s">
        <v>126</v>
      </c>
      <c r="I42" s="890" t="s">
        <v>115</v>
      </c>
      <c r="J42" s="891"/>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7" t="s">
        <v>272</v>
      </c>
      <c r="B43" s="928"/>
      <c r="C43" s="928"/>
      <c r="D43" s="928"/>
      <c r="E43" s="928"/>
      <c r="F43" s="928"/>
      <c r="G43" s="928"/>
      <c r="H43" s="145">
        <f>D77-D75-A87-D74</f>
        <v>22</v>
      </c>
      <c r="I43" s="892">
        <f>IF(AND(Stamoplysninger!E13="HK",Stamoplysninger!E14="Ja"),1924/Arbejdstidsoversigt!$K$8*Stamoplysninger!E16*$H$43,April!$H$43*7.4*Stamoplysninger!E16)</f>
        <v>162.80000000000001</v>
      </c>
      <c r="J43" s="893"/>
      <c r="K43" s="147"/>
      <c r="L43" s="954"/>
      <c r="M43" s="955"/>
      <c r="N43" s="955"/>
      <c r="O43" s="955"/>
      <c r="P43" s="955"/>
      <c r="Q43" s="955"/>
      <c r="R43" s="955"/>
      <c r="S43" s="955"/>
      <c r="T43" s="394">
        <f>Marts!T52</f>
        <v>3</v>
      </c>
      <c r="U43" s="395">
        <f>Marts!U52</f>
        <v>5</v>
      </c>
      <c r="V43" s="305"/>
      <c r="W43" s="130"/>
      <c r="X43" s="130"/>
      <c r="Y43" s="130"/>
      <c r="Z43" s="130"/>
      <c r="AA43"/>
      <c r="AB43"/>
      <c r="AK43" s="56"/>
      <c r="AL43" s="56"/>
      <c r="BO43" s="130"/>
      <c r="BP43" s="130"/>
      <c r="BQ43" s="130"/>
      <c r="BR43" s="130"/>
      <c r="BS43"/>
      <c r="BT43"/>
      <c r="CB43" s="56"/>
      <c r="CC43" s="56"/>
    </row>
    <row r="44" spans="1:116" ht="24" customHeight="1">
      <c r="A44" s="927" t="str">
        <f>"Ferie "&amp;A8&amp;" måned"</f>
        <v>Ferie April måned</v>
      </c>
      <c r="B44" s="928"/>
      <c r="C44" s="928"/>
      <c r="D44" s="928"/>
      <c r="E44" s="928"/>
      <c r="F44" s="928"/>
      <c r="G44" s="928"/>
      <c r="H44" s="146" t="str">
        <f>IF(D71&gt;0,$D$71,"0")</f>
        <v>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7" t="str">
        <f>"Søgnehelligdage i "&amp;A8&amp;" måned"</f>
        <v>Søgnehelligdage i April måned</v>
      </c>
      <c r="B45" s="928"/>
      <c r="C45" s="928"/>
      <c r="D45" s="928"/>
      <c r="E45" s="928"/>
      <c r="F45" s="928"/>
      <c r="G45" s="928"/>
      <c r="H45" s="146">
        <f>IF(D76&gt;0,D76,0)</f>
        <v>3</v>
      </c>
      <c r="I45" s="857">
        <f>H45*7.4*Stamoplysninger!E16</f>
        <v>22.200000000000003</v>
      </c>
      <c r="J45" s="858"/>
      <c r="K45" s="226"/>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7" t="str">
        <f>"Nettoarbejdstid ialt i "&amp;A8&amp;" måned"</f>
        <v>Nettoarbejdstid ialt i April måned</v>
      </c>
      <c r="B46" s="928"/>
      <c r="C46" s="928"/>
      <c r="D46" s="928"/>
      <c r="E46" s="928"/>
      <c r="F46" s="928"/>
      <c r="G46" s="928"/>
      <c r="H46" s="148">
        <f>H43-H44-H45</f>
        <v>19</v>
      </c>
      <c r="I46" s="857">
        <f>IF(Stamoplysninger!$E$13="Ikke omfattet af overenskomst - ansat med en fast årsnorm",Stamoplysninger!$E$15/229*H46*Stamoplysninger!$E$16,I43-I44-I45)</f>
        <v>140.60000000000002</v>
      </c>
      <c r="J46" s="858"/>
      <c r="K46" s="226"/>
      <c r="L46" s="377" t="s">
        <v>366</v>
      </c>
      <c r="M46" s="378" t="s">
        <v>202</v>
      </c>
      <c r="N46" s="850" t="s">
        <v>279</v>
      </c>
      <c r="O46" s="845"/>
      <c r="P46" s="845"/>
      <c r="Q46" s="845"/>
      <c r="R46" s="845"/>
      <c r="S46" s="851"/>
      <c r="T46" s="888" t="s">
        <v>189</v>
      </c>
      <c r="U46" s="889"/>
      <c r="V46" s="305"/>
      <c r="W46" s="130"/>
      <c r="X46" s="130"/>
      <c r="Y46" s="130"/>
      <c r="Z46" s="130"/>
      <c r="AA46"/>
      <c r="AB46"/>
      <c r="AK46" s="56"/>
      <c r="AL46" s="56"/>
      <c r="BO46" s="130"/>
      <c r="BP46" s="130"/>
      <c r="BQ46" s="130"/>
      <c r="BR46" s="130"/>
      <c r="BS46"/>
      <c r="BT46"/>
      <c r="CB46" s="56"/>
      <c r="CC46" s="56"/>
    </row>
    <row r="47" spans="1:116" ht="24" customHeight="1">
      <c r="A47" s="933" t="str">
        <f>"Planlagt arbejdstid efter ovennstående "&amp;A8&amp;" måned kalender"</f>
        <v>Planlagt arbejdstid efter ovennstående April måned kalender</v>
      </c>
      <c r="B47" s="934"/>
      <c r="C47" s="934"/>
      <c r="D47" s="934"/>
      <c r="E47" s="934"/>
      <c r="F47" s="934"/>
      <c r="G47" s="934"/>
      <c r="H47" s="282">
        <f>D54+D55+D56+D57+D60+D61+D68+D62+D63+D64+D65+D66+D67+D69+D70+D58+D59</f>
        <v>19</v>
      </c>
      <c r="I47" s="836">
        <f>K40+L40+M40-J54</f>
        <v>132.24999999999997</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5" t="str">
        <f>"Arbejde særligt planlagt for "&amp;A8&amp;" måned efter fanen normale uger"</f>
        <v>Arbejde særligt planlagt for April måned efter fanen normale uger</v>
      </c>
      <c r="B48" s="936"/>
      <c r="C48" s="936"/>
      <c r="D48" s="936"/>
      <c r="E48" s="936"/>
      <c r="F48" s="936"/>
      <c r="G48" s="936"/>
      <c r="H48" s="937"/>
      <c r="I48" s="838">
        <f>'Normal uger'!T88</f>
        <v>0.5</v>
      </c>
      <c r="J48" s="839"/>
      <c r="K48" s="227"/>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f>IF(Arbejdstidsoversigt!$H$49="Puljetimer registreres i månedskalendere",O40-L54,SUM(Arbejdstidsoversigt!J29:J47)/Arbejdstidsoversigt!$G$15*H46)</f>
        <v>8.3333333333333321</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29" t="s">
        <v>250</v>
      </c>
      <c r="B50" s="930"/>
      <c r="C50" s="930"/>
      <c r="D50" s="930"/>
      <c r="E50" s="930"/>
      <c r="F50" s="930"/>
      <c r="G50" s="930"/>
      <c r="H50" s="930"/>
      <c r="I50" s="840">
        <f>S40+U40+T40-P54-Q54-R54</f>
        <v>0</v>
      </c>
      <c r="J50" s="841"/>
      <c r="K50" s="228"/>
      <c r="L50" s="374"/>
      <c r="M50" s="306"/>
      <c r="N50" s="852"/>
      <c r="O50" s="853"/>
      <c r="P50" s="853"/>
      <c r="Q50" s="853"/>
      <c r="R50" s="853"/>
      <c r="S50" s="854"/>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April måned</v>
      </c>
      <c r="B51" s="189"/>
      <c r="C51" s="190"/>
      <c r="D51" s="190"/>
      <c r="E51" s="190"/>
      <c r="F51" s="190"/>
      <c r="G51" s="190"/>
      <c r="H51" s="191"/>
      <c r="I51" s="842">
        <f>SUM(I47:J50)</f>
        <v>141.08333333333331</v>
      </c>
      <c r="J51" s="843"/>
      <c r="K51" s="131"/>
      <c r="L51" s="847" t="s">
        <v>190</v>
      </c>
      <c r="M51" s="848"/>
      <c r="N51" s="848"/>
      <c r="O51" s="848"/>
      <c r="P51" s="848"/>
      <c r="Q51" s="848"/>
      <c r="R51" s="848"/>
      <c r="S51" s="849"/>
      <c r="T51" s="389">
        <f>T43+T44-SUM(T47:T50)</f>
        <v>3</v>
      </c>
      <c r="U51" s="396">
        <f>U43+U44-SUM(U47:U50)</f>
        <v>5</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COUNTIF([0]!April1,"Normal uge 1")</f>
        <v>0</v>
      </c>
      <c r="E54" s="298"/>
      <c r="F54" s="297"/>
      <c r="G54" s="297"/>
      <c r="H54" s="290"/>
      <c r="I54" s="293" t="s">
        <v>363</v>
      </c>
      <c r="J54" s="291">
        <f>IF(C9="Ikke relevant",M9,0)+IF(C10="Ikke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f>
        <v>0</v>
      </c>
      <c r="K54" s="291" t="s">
        <v>273</v>
      </c>
      <c r="L54"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4" s="281"/>
      <c r="N54" s="253"/>
      <c r="O54" s="253"/>
      <c r="P54"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4" s="291">
        <f t="shared" ref="Q54"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4"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46" t="s">
        <v>205</v>
      </c>
      <c r="B55" s="946"/>
      <c r="C55" s="946"/>
      <c r="D55" s="297">
        <f>COUNTIF([0]!April1,"Normal uge 2")</f>
        <v>16</v>
      </c>
      <c r="E55" s="298"/>
      <c r="F55" s="297"/>
      <c r="G55" s="297"/>
      <c r="H55" s="290"/>
      <c r="I55" s="293"/>
      <c r="J55" s="291"/>
      <c r="K55" s="293"/>
      <c r="L55" s="294"/>
      <c r="M55" s="281"/>
      <c r="N55" s="280"/>
      <c r="O55" s="280"/>
      <c r="P55" s="281"/>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COUNTIF([0]!April1,"Normal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COUNTIF([0]!April1,"Normal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COUNTIF([0]!April1,"Normal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COUNTIF([0]!April1,"Normal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COUNTIF([0]!April1,"Anderledes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COUNTIF([0]!April1,"Ferieåbning")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COUNTIF([0]!April1,"Rul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COUNTIF([0]!April1,"Rul 2")</f>
        <v>1</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COUNTIF([0]!April1,"Rul 3")</f>
        <v>1</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COUNTIF([0]!April1,"Rul 4")</f>
        <v>1</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COUNTIF([0]!April1,"Rul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COUNTIF([0]!April1,"Rul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COUNTIF([0]!April1,"Pæd.dag")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COUNTIF([0]!April1,"Koloni")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COUNTIF([0]!April1,"Ekskursion")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COUNTIF([0]!April1,"Feriedag")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COUNTIF([0]!April1,"Nul-dag")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COUNTIF([0]!April1,"Orlov")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COUNTIF([0]!April1,"Ikke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COUNTIF([0]!April1,"Weekend")</f>
        <v>8</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COUNTIF([0]!April1,"SH-dag")</f>
        <v>3</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19</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COUNTIF($C$14:$C$15,"Normal uge 1")+COUNTIF($C$14:$C$15,"Normal uge 2")+COUNTIF($C$14:$C$15,"Normal uge 3")+COUNTIF($C$14:$C$15,"Normal uge 4")+COUNTIF($C$14:$C$15,"Anderledes dag")+COUNTIF($C$14:$C$15,"Feriepasningsdag")+COUNTIF($C$14:$C$15,"Koloni")+COUNTIF($C$14:$C$15,"Ekskursion")+COUNTIF($C$14:$C$15,"Pæd.dag")</f>
        <v>0</v>
      </c>
      <c r="B82" s="297"/>
      <c r="C82" s="297"/>
      <c r="D82" s="297"/>
      <c r="E82" s="297"/>
      <c r="F82" s="297"/>
      <c r="G82" s="297"/>
      <c r="H82" s="293"/>
      <c r="I82" s="293"/>
      <c r="J82" s="293"/>
      <c r="K82" s="293"/>
      <c r="L82" s="33"/>
      <c r="AA82"/>
      <c r="AB82"/>
      <c r="BS82"/>
      <c r="BT82"/>
      <c r="DG82" s="138"/>
    </row>
    <row r="83" spans="1:114" hidden="1">
      <c r="A83" s="297">
        <f>COUNTIF($C$21:$C$22,"Normal uge 1")+COUNTIF($C$21:$C$22,"Normal uge 2")+COUNTIF($C$21:$C$22,"Normal uge 3")+COUNTIF($C$21:$C$22,"Normal uge 4")+COUNTIF($C$21:$C$22,"Anderledes dag")+COUNTIF($C$21:$C$22,"Feriepasningsdag")+COUNTIF($C$21:$C$22,"Pæd.dag")+COUNTIF($C$21:$C$22,"Ekskursion")+COUNTIF($C$21:$C$22,"Koloni")</f>
        <v>0</v>
      </c>
      <c r="B83" s="297"/>
      <c r="C83" s="297"/>
      <c r="D83" s="297"/>
      <c r="E83" s="297"/>
      <c r="F83" s="297"/>
      <c r="G83" s="297"/>
      <c r="H83" s="293"/>
      <c r="I83" s="33"/>
      <c r="J83" s="293"/>
      <c r="K83" s="293"/>
      <c r="L83" s="33"/>
      <c r="AA83"/>
      <c r="AB83"/>
      <c r="BS83"/>
      <c r="BT83"/>
      <c r="DG83" s="138"/>
    </row>
    <row r="84" spans="1:114" hidden="1">
      <c r="A84" s="297">
        <f>COUNTIF($C$28:$C$29,"Normal uge 1")+COUNTIF($C$28:$C$29,"Normal uge 2")+COUNTIF($C$28:$C$29,"Normal uge 3")+COUNTIF($C$28:$C$29,"Normal uge 4")+COUNTIF($C$28:$C$29,"Anderledes dag")+COUNTIF($C$28:$C$29,"Feriepasningsdag")+COUNTIF($C$28:$C$29,"Koloni")+COUNTIF($C$28:$C$29,"Ekskursion")+COUNTIF($C$28:$C$29,"Pæd.dag")</f>
        <v>0</v>
      </c>
      <c r="B84" s="297"/>
      <c r="C84" s="297"/>
      <c r="D84" s="297"/>
      <c r="E84" s="290"/>
      <c r="F84" s="290"/>
      <c r="G84" s="290"/>
      <c r="H84" s="293"/>
      <c r="I84" s="33"/>
      <c r="J84" s="33"/>
      <c r="K84" s="33"/>
      <c r="L84" s="33"/>
      <c r="AA84"/>
      <c r="AB84"/>
      <c r="BS84"/>
      <c r="BT84"/>
      <c r="DG84" s="138"/>
    </row>
    <row r="85" spans="1:114" hidden="1">
      <c r="A85" s="297">
        <f>COUNTIF($C$35:$C$36,"Normal uge 1")+COUNTIF($C$35:$C$36,"Normal uge 2")+COUNTIF($C$35:$C$36,"Normal uge 3")+COUNTIF($C$35:$C$36,"Normal uge 4")+COUNTIF($C$35:$C$36,"Anderledes dag")+COUNTIF($C$35:$C$36,"Feriepasningsdag")+COUNTIF($C$35:$C$36,"Koloni")+COUNTIF($C$35:$C$36,"Ekskursion")+COUNTIF($C$35:$C$36,"Pæd.dag")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c r="A89" s="33"/>
      <c r="B89" s="33"/>
      <c r="C89" s="33"/>
      <c r="D89" s="33"/>
      <c r="E89" s="261"/>
      <c r="F89" s="261"/>
      <c r="G89" s="261"/>
      <c r="H89" s="261"/>
      <c r="I89" s="261"/>
      <c r="J89" s="261"/>
      <c r="K89" s="261"/>
      <c r="L89" s="261"/>
    </row>
    <row r="90" spans="1:114">
      <c r="A90" s="33"/>
      <c r="B90" s="33"/>
      <c r="C90" s="33"/>
      <c r="D90" s="33"/>
      <c r="E90" s="261"/>
      <c r="F90" s="261"/>
      <c r="G90" s="261"/>
      <c r="H90" s="261"/>
      <c r="I90" s="261"/>
      <c r="J90" s="261"/>
      <c r="K90" s="261"/>
      <c r="L90" s="261"/>
    </row>
    <row r="91" spans="1:114">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6">
    <mergeCell ref="BD7:BH7"/>
    <mergeCell ref="BI7:BM7"/>
    <mergeCell ref="CU7:CY7"/>
    <mergeCell ref="CZ7:DD7"/>
    <mergeCell ref="K7:K8"/>
    <mergeCell ref="L7:L8"/>
    <mergeCell ref="M7:M8"/>
    <mergeCell ref="P7:U7"/>
    <mergeCell ref="I7:J7"/>
    <mergeCell ref="A2:D3"/>
    <mergeCell ref="A4:U4"/>
    <mergeCell ref="A5:D5"/>
    <mergeCell ref="E5:G5"/>
    <mergeCell ref="I5:J5"/>
    <mergeCell ref="K5:L5"/>
    <mergeCell ref="E2:Q3"/>
    <mergeCell ref="N5:O5"/>
    <mergeCell ref="E20:G20"/>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E15:G15"/>
    <mergeCell ref="E16:G16"/>
    <mergeCell ref="E17:G17"/>
    <mergeCell ref="E18:G18"/>
    <mergeCell ref="E19:G19"/>
    <mergeCell ref="E10:G10"/>
    <mergeCell ref="E11:G11"/>
    <mergeCell ref="E12:G12"/>
    <mergeCell ref="E13:G13"/>
    <mergeCell ref="E14:G14"/>
    <mergeCell ref="E25:G25"/>
    <mergeCell ref="E26:G26"/>
    <mergeCell ref="E27:G27"/>
    <mergeCell ref="E28:G28"/>
    <mergeCell ref="E21:G21"/>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E24:G24"/>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42:G42"/>
    <mergeCell ref="V1:X1"/>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 ref="N46:S46"/>
  </mergeCells>
  <conditionalFormatting sqref="A10:H10 D11:H32 A11:C39 D33:E33 H33 D34:H39">
    <cfRule type="expression" dxfId="1025" priority="29">
      <formula>OR($C10="Normal uge 3")</formula>
    </cfRule>
    <cfRule type="expression" dxfId="1024" priority="2" stopIfTrue="1">
      <formula>OR($C10="Normal uge 6")</formula>
    </cfRule>
    <cfRule type="expression" dxfId="1023" priority="3" stopIfTrue="1">
      <formula>OR($C10="Normal uge 5")</formula>
    </cfRule>
    <cfRule type="expression" dxfId="1022" priority="41" stopIfTrue="1">
      <formula>OR($C10="Rul 2")</formula>
    </cfRule>
    <cfRule type="expression" dxfId="1021" priority="40">
      <formula>OR($C10="weekend")</formula>
    </cfRule>
    <cfRule type="expression" dxfId="1020" priority="39">
      <formula>OR($C10="feriedag")</formula>
    </cfRule>
    <cfRule type="expression" dxfId="1019" priority="38" stopIfTrue="1">
      <formula>OR($C10="Ferieåbning")</formula>
    </cfRule>
    <cfRule type="expression" dxfId="1018" priority="37">
      <formula>OR($C10="Anderledes dag")</formula>
    </cfRule>
    <cfRule type="expression" dxfId="1017" priority="36">
      <formula>OR($C10="Koloni")</formula>
    </cfRule>
    <cfRule type="expression" dxfId="1016" priority="35">
      <formula>OR($C10="ekskursion")</formula>
    </cfRule>
    <cfRule type="expression" dxfId="1015" priority="34">
      <formula>OR($C10="SH-dag")</formula>
    </cfRule>
    <cfRule type="expression" dxfId="1014" priority="33">
      <formula>OR($C10="nul-dag")</formula>
    </cfRule>
    <cfRule type="expression" dxfId="1013" priority="16" stopIfTrue="1">
      <formula>OR($C10="Rul 6")</formula>
    </cfRule>
    <cfRule type="expression" dxfId="1012" priority="17" stopIfTrue="1">
      <formula>OR($C10="Rul 5")</formula>
    </cfRule>
    <cfRule type="expression" dxfId="1011" priority="18" stopIfTrue="1">
      <formula>OR($C10="Rul 4")</formula>
    </cfRule>
    <cfRule type="expression" dxfId="1010" priority="19" stopIfTrue="1">
      <formula>OR($C10="Rul 3")</formula>
    </cfRule>
    <cfRule type="expression" dxfId="1009" priority="20" stopIfTrue="1">
      <formula>OR($C10="Rul 1")</formula>
    </cfRule>
    <cfRule type="expression" dxfId="1008" priority="21">
      <formula>OR($C10="Normal uge 1")</formula>
    </cfRule>
    <cfRule type="expression" dxfId="1007" priority="32">
      <formula>OR($C10="pæd.dag")</formula>
    </cfRule>
    <cfRule type="expression" dxfId="1006" priority="31">
      <formula>OR($C10="Ikke relevant")</formula>
    </cfRule>
    <cfRule type="expression" dxfId="1005" priority="30">
      <formula>OR($C10="Normal uge 4")</formula>
    </cfRule>
    <cfRule type="expression" dxfId="1004" priority="28">
      <formula>OR($C10="Normal uge 2")</formula>
    </cfRule>
    <cfRule type="expression" dxfId="1003" priority="27">
      <formula>OR($C10="Orlov")</formula>
    </cfRule>
  </conditionalFormatting>
  <conditionalFormatting sqref="E21">
    <cfRule type="expression" dxfId="1002" priority="51" stopIfTrue="1">
      <formula>OR($D20="skoledag")</formula>
    </cfRule>
    <cfRule type="expression" dxfId="1001" priority="43">
      <formula>OR($D20="nul-dag")</formula>
    </cfRule>
    <cfRule type="expression" dxfId="1000" priority="52">
      <formula>OR($D20="Ikke relevant")</formula>
    </cfRule>
    <cfRule type="expression" dxfId="999" priority="50">
      <formula>OR($D20="weekend")</formula>
    </cfRule>
    <cfRule type="expression" dxfId="998" priority="49">
      <formula>OR($D20="feriedag")</formula>
    </cfRule>
    <cfRule type="expression" dxfId="997" priority="48">
      <formula>OR($D20="fagdag")</formula>
    </cfRule>
    <cfRule type="expression" dxfId="996" priority="44">
      <formula>OR($D20="SH-dag")</formula>
    </cfRule>
    <cfRule type="expression" dxfId="995" priority="42">
      <formula>OR($D20="pæd.dag")</formula>
    </cfRule>
    <cfRule type="expression" dxfId="994" priority="45">
      <formula>OR($D20="ekskursion")</formula>
    </cfRule>
    <cfRule type="expression" dxfId="993" priority="47">
      <formula>OR($D20="emnedag")</formula>
    </cfRule>
    <cfRule type="expression" dxfId="992" priority="46">
      <formula>OR($D20="lejrskole")</formula>
    </cfRule>
  </conditionalFormatting>
  <conditionalFormatting sqref="I10:J39">
    <cfRule type="expression" dxfId="991" priority="13">
      <formula>OR($C10="Ekskursion",)</formula>
    </cfRule>
    <cfRule type="expression" dxfId="990" priority="15" stopIfTrue="1">
      <formula>OR($C10="Ferieåbning",)</formula>
    </cfRule>
    <cfRule type="expression" dxfId="989" priority="25">
      <formula>OR($C10="Koloni",)</formula>
    </cfRule>
    <cfRule type="expression" dxfId="988" priority="14">
      <formula>OR($C10="Anderledes dag",)</formula>
    </cfRule>
  </conditionalFormatting>
  <conditionalFormatting sqref="J10:J39">
    <cfRule type="expression" dxfId="987" priority="26">
      <formula>OR($C10="Pæd.dag",)</formula>
    </cfRule>
  </conditionalFormatting>
  <conditionalFormatting sqref="M10:M39">
    <cfRule type="expression" dxfId="986" priority="53">
      <formula>OR($H10&gt;"0",)</formula>
    </cfRule>
  </conditionalFormatting>
  <conditionalFormatting sqref="O10:O39">
    <cfRule type="expression" dxfId="984" priority="8">
      <formula>OR($N10&gt;0,)</formula>
    </cfRule>
  </conditionalFormatting>
  <conditionalFormatting sqref="S10:S39">
    <cfRule type="expression" dxfId="983" priority="24">
      <formula>OR($P10="X",)</formula>
    </cfRule>
  </conditionalFormatting>
  <conditionalFormatting sqref="T10:T39">
    <cfRule type="expression" dxfId="982" priority="23">
      <formula>OR($Q10="X",)</formula>
    </cfRule>
  </conditionalFormatting>
  <conditionalFormatting sqref="T47:T50">
    <cfRule type="expression" dxfId="981" priority="5">
      <formula>OR($L47&gt;0,)</formula>
    </cfRule>
  </conditionalFormatting>
  <conditionalFormatting sqref="U10:U39">
    <cfRule type="expression" dxfId="980" priority="22">
      <formula>OR($R10="X",)</formula>
    </cfRule>
  </conditionalFormatting>
  <conditionalFormatting sqref="U47:U48 U50">
    <cfRule type="expression" dxfId="979" priority="10">
      <formula>OR($M47&gt;0,)</formula>
    </cfRule>
  </conditionalFormatting>
  <conditionalFormatting sqref="U49:W49">
    <cfRule type="expression" dxfId="978" priority="6">
      <formula>OR($M49&gt;0,)</formula>
    </cfRule>
  </conditionalFormatting>
  <conditionalFormatting sqref="BN50:BN52">
    <cfRule type="expression" dxfId="977" priority="1">
      <formula>OR(#REF!&gt;0,)</formula>
    </cfRule>
  </conditionalFormatting>
  <conditionalFormatting sqref="BP49">
    <cfRule type="expression" dxfId="976" priority="7">
      <formula>OR(#REF!&gt;0,)</formula>
    </cfRule>
  </conditionalFormatting>
  <conditionalFormatting sqref="BR52">
    <cfRule type="expression" dxfId="975" priority="54">
      <formula>OR(#REF!&gt;0,)</formula>
    </cfRule>
  </conditionalFormatting>
  <dataValidations count="3">
    <dataValidation type="list" allowBlank="1" showInputMessage="1" showErrorMessage="1" sqref="R10:R38 P10:Q39 L47:M48 L50:M50" xr:uid="{142BAE44-5889-D64D-8EE9-75EDC2445780}">
      <formula1>$Y$1:$Y$2</formula1>
    </dataValidation>
    <dataValidation type="list" allowBlank="1" showInputMessage="1" sqref="C10:C39" xr:uid="{6DE45A9D-6D0C-C34B-A204-9E822153A3E8}">
      <formula1>$A$54:$A$76</formula1>
    </dataValidation>
    <dataValidation type="list" allowBlank="1" showInputMessage="1" showErrorMessage="1" sqref="L49:M49" xr:uid="{967CC089-8EE3-7448-8284-FF90D709AA9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0212E876-0089-2247-A951-EE71100284D7}">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B5D8-8F9A-C143-98C8-6B25BD0A8BBA}">
  <sheetPr>
    <tabColor theme="4" tint="-0.249977111117893"/>
    <pageSetUpPr fitToPage="1"/>
  </sheetPr>
  <dimension ref="A1:DL122"/>
  <sheetViews>
    <sheetView topLeftCell="A7"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0" width="11" customWidth="1"/>
    <col min="21" max="21" width="10.6640625"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94" customHeight="1">
      <c r="A2" s="894">
        <v>5</v>
      </c>
      <c r="B2" s="894"/>
      <c r="C2" s="894"/>
      <c r="D2" s="894"/>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11" customHeight="1" thickBot="1">
      <c r="A3" s="894"/>
      <c r="B3" s="894"/>
      <c r="C3" s="894"/>
      <c r="D3" s="894"/>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899" t="s">
        <v>143</v>
      </c>
      <c r="B4" s="900"/>
      <c r="C4" s="900"/>
      <c r="D4" s="900"/>
      <c r="E4" s="900"/>
      <c r="F4" s="900"/>
      <c r="G4" s="900"/>
      <c r="H4" s="900"/>
      <c r="I4" s="900"/>
      <c r="J4" s="900"/>
      <c r="K4" s="900"/>
      <c r="L4" s="900"/>
      <c r="M4" s="900"/>
      <c r="N4" s="900"/>
      <c r="O4" s="900"/>
      <c r="P4" s="900"/>
      <c r="Q4" s="900"/>
      <c r="R4" s="900"/>
      <c r="S4" s="900"/>
      <c r="T4" s="900"/>
      <c r="U4" s="901"/>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1" t="s">
        <v>144</v>
      </c>
      <c r="F5" s="911"/>
      <c r="G5" s="911"/>
      <c r="H5" s="383" t="s">
        <v>254</v>
      </c>
      <c r="I5" s="910" t="str">
        <f>August!I10</f>
        <v xml:space="preserve">Hvis den pågældende dag er en anderledes dag, ferieåbning, kolonidag eller ekskursionsdag bliver cellerne herunder gule. Er dagen en pædagogisk dag er det dog kun kolonne "J" der bliver gult. Tast i de gule felter. </v>
      </c>
      <c r="J5" s="910"/>
      <c r="K5" s="898" t="s">
        <v>296</v>
      </c>
      <c r="L5" s="898"/>
      <c r="M5" s="384" t="s">
        <v>185</v>
      </c>
      <c r="N5" s="908" t="s">
        <v>407</v>
      </c>
      <c r="O5" s="908"/>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Maj måneds kalender for: Simon Hansen. Måneden vedr. normperioden: 01.08.2024 - 31.07.2025.</v>
      </c>
      <c r="B6" s="870"/>
      <c r="C6" s="870"/>
      <c r="D6" s="870"/>
      <c r="E6" s="870"/>
      <c r="F6" s="870"/>
      <c r="G6" s="870"/>
      <c r="H6" s="870"/>
      <c r="I6" s="870"/>
      <c r="J6" s="870"/>
      <c r="K6" s="870"/>
      <c r="L6" s="870"/>
      <c r="M6" s="952"/>
      <c r="N6" s="904" t="s">
        <v>273</v>
      </c>
      <c r="O6" s="905"/>
      <c r="P6" s="904" t="s">
        <v>142</v>
      </c>
      <c r="Q6" s="909"/>
      <c r="R6" s="909"/>
      <c r="S6" s="909"/>
      <c r="T6" s="909"/>
      <c r="U6" s="905"/>
      <c r="V6" s="136"/>
      <c r="W6" s="56"/>
      <c r="Y6" s="56"/>
      <c r="Z6" s="56"/>
      <c r="AA6"/>
      <c r="AB6"/>
      <c r="AK6" s="56"/>
      <c r="AL6" s="56"/>
      <c r="BQ6" s="56"/>
      <c r="BR6" s="56"/>
      <c r="BS6"/>
      <c r="BT6"/>
      <c r="CB6" s="56"/>
      <c r="CC6" s="56"/>
    </row>
    <row r="7" spans="1:116" ht="47" customHeight="1">
      <c r="A7" s="201">
        <f>Januar!A7</f>
        <v>2025</v>
      </c>
      <c r="B7" s="132"/>
      <c r="C7" s="133"/>
      <c r="D7" s="134"/>
      <c r="E7" s="914" t="s">
        <v>252</v>
      </c>
      <c r="F7" s="915"/>
      <c r="G7" s="916"/>
      <c r="H7" s="198" t="s">
        <v>147</v>
      </c>
      <c r="I7" s="912" t="str">
        <f>August!I12</f>
        <v>Anderledes dage, ferieåbning, koloni, ekskursionsdag og pæd.dage.</v>
      </c>
      <c r="J7" s="913"/>
      <c r="K7" s="896" t="s">
        <v>231</v>
      </c>
      <c r="L7" s="896" t="s">
        <v>232</v>
      </c>
      <c r="M7" s="944" t="s">
        <v>204</v>
      </c>
      <c r="N7" s="906" t="s">
        <v>276</v>
      </c>
      <c r="O7" s="907"/>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938" t="s">
        <v>414</v>
      </c>
      <c r="BE7" s="938"/>
      <c r="BF7" s="938"/>
      <c r="BG7" s="938"/>
      <c r="BH7" s="938"/>
      <c r="BI7" s="939" t="s">
        <v>415</v>
      </c>
      <c r="BJ7" s="939"/>
      <c r="BK7" s="939"/>
      <c r="BL7" s="939"/>
      <c r="BM7" s="939"/>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938" t="s">
        <v>414</v>
      </c>
      <c r="CV7" s="938"/>
      <c r="CW7" s="938"/>
      <c r="CX7" s="938"/>
      <c r="CY7" s="938"/>
      <c r="CZ7" s="939" t="s">
        <v>415</v>
      </c>
      <c r="DA7" s="939"/>
      <c r="DB7" s="939"/>
      <c r="DC7" s="939"/>
      <c r="DD7" s="939"/>
    </row>
    <row r="8" spans="1:116" ht="160" customHeight="1">
      <c r="A8" s="873" t="s">
        <v>135</v>
      </c>
      <c r="B8" s="874"/>
      <c r="C8" s="874"/>
      <c r="D8" s="875"/>
      <c r="E8" s="917"/>
      <c r="F8" s="918"/>
      <c r="G8" s="919"/>
      <c r="H8" s="923" t="s">
        <v>253</v>
      </c>
      <c r="I8" s="200" t="s">
        <v>261</v>
      </c>
      <c r="J8" s="200" t="s">
        <v>260</v>
      </c>
      <c r="K8" s="897"/>
      <c r="L8" s="897"/>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0"/>
      <c r="F9" s="921"/>
      <c r="G9" s="922"/>
      <c r="H9" s="897"/>
      <c r="I9" s="871" t="s">
        <v>148</v>
      </c>
      <c r="J9" s="872"/>
      <c r="K9" s="872"/>
      <c r="L9" s="872"/>
      <c r="M9" s="903"/>
      <c r="N9" s="902" t="s">
        <v>274</v>
      </c>
      <c r="O9" s="903"/>
      <c r="P9" s="902" t="s">
        <v>163</v>
      </c>
      <c r="Q9" s="872"/>
      <c r="R9" s="943"/>
      <c r="S9" s="871" t="s">
        <v>164</v>
      </c>
      <c r="T9" s="872"/>
      <c r="U9" s="903"/>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to</v>
      </c>
      <c r="C10" s="73" t="s">
        <v>205</v>
      </c>
      <c r="D10" s="74" t="str">
        <f t="shared" ref="D10:D40" si="1">IF(B10="ma",(DATE(A$7,A$2,A10)-DATE(A$7,1,1)+7)/7,"")</f>
        <v/>
      </c>
      <c r="E10" s="862"/>
      <c r="F10" s="863"/>
      <c r="G10" s="864"/>
      <c r="H10" s="176"/>
      <c r="I10" s="222"/>
      <c r="J10" s="222"/>
      <c r="K10" s="192">
        <f>BN10</f>
        <v>5.083333333333333</v>
      </c>
      <c r="L10" s="192">
        <f>DE10</f>
        <v>0.41666666666666669</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f>IF(AND(C10="Normal uge 2",B10="to"),'Normal uger'!$Y$38,"")</f>
        <v>5.083333333333333</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5.083333333333333</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f>IF(AND(C10="Normal uge 2",B10="to"),'Normal uger'!$Y$41,"")</f>
        <v>0.41666666666666669</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0.41666666666666669</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fr</v>
      </c>
      <c r="C11" s="73" t="s">
        <v>221</v>
      </c>
      <c r="D11" s="74" t="str">
        <f t="shared" si="1"/>
        <v/>
      </c>
      <c r="E11" s="862"/>
      <c r="F11" s="863"/>
      <c r="G11" s="864"/>
      <c r="H11" s="176"/>
      <c r="I11" s="222"/>
      <c r="J11" s="222"/>
      <c r="K11" s="192">
        <f t="shared" ref="K11:K40" si="15">BN11</f>
        <v>5.083333333333333</v>
      </c>
      <c r="L11" s="192">
        <f t="shared" ref="L11:L40" si="16">DE11</f>
        <v>0.41666666666666669</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5.083333333333333</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5.083333333333333</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0.41666666666666669</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0.41666666666666669</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lø</v>
      </c>
      <c r="C12" s="73" t="s">
        <v>77</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sø</v>
      </c>
      <c r="C13" s="73" t="s">
        <v>77</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ma</v>
      </c>
      <c r="C14" s="73" t="s">
        <v>205</v>
      </c>
      <c r="D14" s="74">
        <f t="shared" si="1"/>
        <v>18.714285714285715</v>
      </c>
      <c r="E14" s="862"/>
      <c r="F14" s="863"/>
      <c r="G14" s="864"/>
      <c r="H14" s="176"/>
      <c r="I14" s="222"/>
      <c r="J14" s="222"/>
      <c r="K14" s="192">
        <f t="shared" si="15"/>
        <v>6</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f>IF(AND(C14="Normal uge 2",B14="ma"),'Normal uger'!$S$38,"")</f>
        <v>6</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6</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f>IF(AND(C14="Normal uge 2",B14="ma"),'Normal uger'!$S$41,"")</f>
        <v>0</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ti</v>
      </c>
      <c r="C15" s="73" t="s">
        <v>205</v>
      </c>
      <c r="D15" s="74" t="str">
        <f t="shared" si="1"/>
        <v/>
      </c>
      <c r="E15" s="862"/>
      <c r="F15" s="863"/>
      <c r="G15" s="864"/>
      <c r="H15" s="176"/>
      <c r="I15" s="222"/>
      <c r="J15" s="222"/>
      <c r="K15" s="192">
        <f t="shared" si="15"/>
        <v>7.583333333333333</v>
      </c>
      <c r="L15" s="192">
        <f t="shared" si="16"/>
        <v>1.4166666666666665</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f>IF(AND(C15="Normal uge 2",B15="ti"),'Normal uger'!$U$38,"")</f>
        <v>7.583333333333333</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7.583333333333333</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f>IF(AND(C15="Normal uge 2",B15="ti"),'Normal uger'!$U$41,"")</f>
        <v>1.4166666666666665</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1.4166666666666665</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on</v>
      </c>
      <c r="C16" s="73" t="s">
        <v>205</v>
      </c>
      <c r="D16" s="74" t="str">
        <f t="shared" si="1"/>
        <v/>
      </c>
      <c r="E16" s="862"/>
      <c r="F16" s="863"/>
      <c r="G16" s="864"/>
      <c r="H16" s="176"/>
      <c r="I16" s="222"/>
      <c r="J16" s="222"/>
      <c r="K16" s="192">
        <f t="shared" si="15"/>
        <v>6.083333333333333</v>
      </c>
      <c r="L16" s="192">
        <f t="shared" si="16"/>
        <v>0.41666666666666669</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f>IF(AND(C16="Normal uge 2",B16="on"),'Normal uger'!$W$38,"")</f>
        <v>6.083333333333333</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6.083333333333333</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f>IF(AND(C16="Normal uge 2",B16="on"),'Normal uger'!$W$41,"")</f>
        <v>0.41666666666666669</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0.41666666666666669</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to</v>
      </c>
      <c r="C17" s="73" t="s">
        <v>205</v>
      </c>
      <c r="D17" s="74" t="str">
        <f t="shared" si="1"/>
        <v/>
      </c>
      <c r="E17" s="862"/>
      <c r="F17" s="863"/>
      <c r="G17" s="864"/>
      <c r="H17" s="176"/>
      <c r="I17" s="222"/>
      <c r="J17" s="222"/>
      <c r="K17" s="192">
        <f t="shared" si="15"/>
        <v>5.083333333333333</v>
      </c>
      <c r="L17" s="192">
        <f t="shared" si="16"/>
        <v>0.41666666666666669</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f>IF(AND(C17="Normal uge 2",B17="to"),'Normal uger'!$Y$38,"")</f>
        <v>5.083333333333333</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5.083333333333333</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f>IF(AND(C17="Normal uge 2",B17="to"),'Normal uger'!$Y$41,"")</f>
        <v>0.41666666666666669</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0.41666666666666669</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fr</v>
      </c>
      <c r="C18" s="73" t="s">
        <v>222</v>
      </c>
      <c r="D18" s="74" t="str">
        <f t="shared" si="1"/>
        <v/>
      </c>
      <c r="E18" s="862"/>
      <c r="F18" s="863"/>
      <c r="G18" s="864"/>
      <c r="H18" s="176"/>
      <c r="I18" s="222"/>
      <c r="J18" s="222"/>
      <c r="K18" s="192">
        <f t="shared" si="15"/>
        <v>6.3333333333333339</v>
      </c>
      <c r="L18" s="192">
        <f t="shared" si="16"/>
        <v>0.41666666666666669</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6.3333333333333339</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6.3333333333333339</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0.41666666666666669</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0.41666666666666669</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lø</v>
      </c>
      <c r="C19" s="73" t="s">
        <v>77</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sø</v>
      </c>
      <c r="C20" s="73" t="s">
        <v>77</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ma</v>
      </c>
      <c r="C21" s="73" t="s">
        <v>205</v>
      </c>
      <c r="D21" s="74">
        <f t="shared" si="1"/>
        <v>19.714285714285715</v>
      </c>
      <c r="E21" s="862"/>
      <c r="F21" s="863"/>
      <c r="G21" s="864"/>
      <c r="H21" s="176"/>
      <c r="I21" s="222"/>
      <c r="J21" s="222"/>
      <c r="K21" s="192">
        <f t="shared" si="15"/>
        <v>6</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f>IF(AND(C21="Normal uge 2",B21="ma"),'Normal uger'!$S$38,"")</f>
        <v>6</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6</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f>IF(AND(C21="Normal uge 2",B21="ma"),'Normal uger'!$S$41,"")</f>
        <v>0</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ti</v>
      </c>
      <c r="C22" s="73" t="s">
        <v>205</v>
      </c>
      <c r="D22" s="74" t="str">
        <f t="shared" si="1"/>
        <v/>
      </c>
      <c r="E22" s="879"/>
      <c r="F22" s="880"/>
      <c r="G22" s="881"/>
      <c r="H22" s="175"/>
      <c r="I22" s="222"/>
      <c r="J22" s="222"/>
      <c r="K22" s="192">
        <f t="shared" si="15"/>
        <v>7.583333333333333</v>
      </c>
      <c r="L22" s="192">
        <f t="shared" si="16"/>
        <v>1.4166666666666665</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f>IF(AND(C22="Normal uge 2",B22="ti"),'Normal uger'!$U$38,"")</f>
        <v>7.583333333333333</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7.583333333333333</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f>IF(AND(C22="Normal uge 2",B22="ti"),'Normal uger'!$U$41,"")</f>
        <v>1.4166666666666665</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1.4166666666666665</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on</v>
      </c>
      <c r="C23" s="73" t="s">
        <v>205</v>
      </c>
      <c r="D23" s="74" t="str">
        <f t="shared" si="1"/>
        <v/>
      </c>
      <c r="E23" s="879"/>
      <c r="F23" s="880"/>
      <c r="G23" s="881"/>
      <c r="H23" s="175"/>
      <c r="I23" s="222"/>
      <c r="J23" s="222"/>
      <c r="K23" s="192">
        <f t="shared" si="15"/>
        <v>6.083333333333333</v>
      </c>
      <c r="L23" s="192">
        <f t="shared" si="16"/>
        <v>0.41666666666666669</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f>IF(AND(C23="Normal uge 2",B23="on"),'Normal uger'!$W$38,"")</f>
        <v>6.083333333333333</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6.083333333333333</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f>IF(AND(C23="Normal uge 2",B23="on"),'Normal uger'!$W$41,"")</f>
        <v>0.41666666666666669</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0.41666666666666669</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to</v>
      </c>
      <c r="C24" s="73" t="s">
        <v>205</v>
      </c>
      <c r="D24" s="74" t="str">
        <f t="shared" si="1"/>
        <v/>
      </c>
      <c r="E24" s="879"/>
      <c r="F24" s="880"/>
      <c r="G24" s="881"/>
      <c r="H24" s="175"/>
      <c r="I24" s="222"/>
      <c r="J24" s="222"/>
      <c r="K24" s="192">
        <f t="shared" si="15"/>
        <v>5.083333333333333</v>
      </c>
      <c r="L24" s="192">
        <f t="shared" si="16"/>
        <v>0.41666666666666669</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f>IF(AND(C24="Normal uge 2",B24="to"),'Normal uger'!$Y$38,"")</f>
        <v>5.083333333333333</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5.083333333333333</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f>IF(AND(C24="Normal uge 2",B24="to"),'Normal uger'!$Y$41,"")</f>
        <v>0.41666666666666669</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0.41666666666666669</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fr</v>
      </c>
      <c r="C25" s="73" t="s">
        <v>219</v>
      </c>
      <c r="D25" s="74" t="str">
        <f t="shared" si="1"/>
        <v/>
      </c>
      <c r="E25" s="862"/>
      <c r="F25" s="863"/>
      <c r="G25" s="864"/>
      <c r="H25" s="176"/>
      <c r="I25" s="222"/>
      <c r="J25" s="222"/>
      <c r="K25" s="192">
        <f t="shared" si="15"/>
        <v>6</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6</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6</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lø</v>
      </c>
      <c r="C26" s="73" t="s">
        <v>77</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sø</v>
      </c>
      <c r="C27" s="73" t="s">
        <v>77</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ma</v>
      </c>
      <c r="C28" s="73" t="s">
        <v>205</v>
      </c>
      <c r="D28" s="74">
        <f t="shared" si="1"/>
        <v>20.714285714285715</v>
      </c>
      <c r="E28" s="862"/>
      <c r="F28" s="863"/>
      <c r="G28" s="864"/>
      <c r="H28" s="176"/>
      <c r="I28" s="222"/>
      <c r="J28" s="222"/>
      <c r="K28" s="192">
        <f t="shared" si="15"/>
        <v>6</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f>IF(AND(C28="Normal uge 2",B28="ma"),'Normal uger'!$S$38,"")</f>
        <v>6</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6</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f>IF(AND(C28="Normal uge 2",B28="ma"),'Normal uger'!$S$41,"")</f>
        <v>0</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ti</v>
      </c>
      <c r="C29" s="73" t="s">
        <v>205</v>
      </c>
      <c r="D29" s="74" t="str">
        <f t="shared" si="1"/>
        <v/>
      </c>
      <c r="E29" s="862"/>
      <c r="F29" s="863"/>
      <c r="G29" s="864"/>
      <c r="H29" s="176"/>
      <c r="I29" s="222"/>
      <c r="J29" s="222"/>
      <c r="K29" s="192">
        <f t="shared" si="15"/>
        <v>7.583333333333333</v>
      </c>
      <c r="L29" s="192">
        <f t="shared" si="16"/>
        <v>1.4166666666666665</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f>IF(AND(C29="Normal uge 2",B29="ti"),'Normal uger'!$U$38,"")</f>
        <v>7.583333333333333</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7.583333333333333</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f>IF(AND(C29="Normal uge 2",B29="ti"),'Normal uger'!$U$41,"")</f>
        <v>1.4166666666666665</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1.4166666666666665</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on</v>
      </c>
      <c r="C30" s="73" t="s">
        <v>205</v>
      </c>
      <c r="D30" s="74" t="str">
        <f t="shared" si="1"/>
        <v/>
      </c>
      <c r="E30" s="862"/>
      <c r="F30" s="863"/>
      <c r="G30" s="864"/>
      <c r="H30" s="176"/>
      <c r="I30" s="222"/>
      <c r="J30" s="222"/>
      <c r="K30" s="192">
        <f t="shared" si="15"/>
        <v>6.083333333333333</v>
      </c>
      <c r="L30" s="192">
        <f t="shared" si="16"/>
        <v>0.41666666666666669</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f>IF(AND(C30="Normal uge 2",B30="on"),'Normal uger'!$W$38,"")</f>
        <v>6.083333333333333</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6.083333333333333</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f>IF(AND(C30="Normal uge 2",B30="on"),'Normal uger'!$W$41,"")</f>
        <v>0.41666666666666669</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0.41666666666666669</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to</v>
      </c>
      <c r="C31" s="73" t="s">
        <v>205</v>
      </c>
      <c r="D31" s="74" t="str">
        <f t="shared" si="1"/>
        <v/>
      </c>
      <c r="E31" s="862"/>
      <c r="F31" s="863"/>
      <c r="G31" s="864"/>
      <c r="H31" s="176"/>
      <c r="I31" s="222"/>
      <c r="J31" s="222"/>
      <c r="K31" s="192">
        <f t="shared" si="15"/>
        <v>5.083333333333333</v>
      </c>
      <c r="L31" s="192">
        <f t="shared" si="16"/>
        <v>0.41666666666666669</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f>IF(AND(C31="Normal uge 2",B31="to"),'Normal uger'!$Y$38,"")</f>
        <v>5.083333333333333</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5.083333333333333</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f>IF(AND(C31="Normal uge 2",B31="to"),'Normal uger'!$Y$41,"")</f>
        <v>0.41666666666666669</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0.41666666666666669</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fr</v>
      </c>
      <c r="C32" s="73" t="s">
        <v>220</v>
      </c>
      <c r="D32" s="74" t="str">
        <f t="shared" si="1"/>
        <v/>
      </c>
      <c r="E32" s="862"/>
      <c r="F32" s="863"/>
      <c r="G32" s="864"/>
      <c r="H32" s="176"/>
      <c r="I32" s="222"/>
      <c r="J32" s="222"/>
      <c r="K32" s="192">
        <f t="shared" si="15"/>
        <v>5.083333333333333</v>
      </c>
      <c r="L32" s="192">
        <f t="shared" si="16"/>
        <v>0.41666666666666669</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5.083333333333333</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5.083333333333333</v>
      </c>
      <c r="BO32" s="125">
        <f t="shared" si="4"/>
        <v>0</v>
      </c>
      <c r="BP32" s="360">
        <f t="shared" si="5"/>
        <v>0</v>
      </c>
      <c r="BQ32" s="360">
        <f t="shared" si="6"/>
        <v>0</v>
      </c>
      <c r="BR32" s="360">
        <f t="shared" si="7"/>
        <v>0</v>
      </c>
      <c r="BS32" s="360">
        <f t="shared" si="8"/>
        <v>0</v>
      </c>
      <c r="BT32" s="360">
        <f t="shared" si="9"/>
        <v>0</v>
      </c>
      <c r="BU32" s="360">
        <f>IF(C32="Rul 1",Rul!$E$40,0)</f>
        <v>0</v>
      </c>
      <c r="BV32" s="360">
        <f>IF(C32="Rul 2",Rul!$G$40,0)</f>
        <v>0.41666666666666669</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0.41666666666666669</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lø</v>
      </c>
      <c r="C33" s="73" t="s">
        <v>77</v>
      </c>
      <c r="D33" s="74" t="str">
        <f t="shared" si="1"/>
        <v/>
      </c>
      <c r="E33" s="879"/>
      <c r="F33" s="880"/>
      <c r="G33" s="881"/>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sø</v>
      </c>
      <c r="C34" s="73" t="s">
        <v>77</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ma</v>
      </c>
      <c r="C35" s="73" t="s">
        <v>205</v>
      </c>
      <c r="D35" s="74">
        <f t="shared" si="1"/>
        <v>21.714285714285715</v>
      </c>
      <c r="E35" s="862"/>
      <c r="F35" s="863"/>
      <c r="G35" s="864"/>
      <c r="H35" s="176" t="s">
        <v>510</v>
      </c>
      <c r="I35" s="222"/>
      <c r="J35" s="222"/>
      <c r="K35" s="192">
        <f t="shared" si="15"/>
        <v>6</v>
      </c>
      <c r="L35" s="192">
        <f t="shared" si="16"/>
        <v>0</v>
      </c>
      <c r="M35" s="239">
        <v>0.5</v>
      </c>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f>IF(AND(C35="Normal uge 2",B35="ma"),'Normal uger'!$S$38,"")</f>
        <v>6</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6</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f>IF(AND(C35="Normal uge 2",B35="ma"),'Normal uger'!$S$41,"")</f>
        <v>0</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t="str">
        <f t="shared" si="11"/>
        <v/>
      </c>
      <c r="DH35" t="str">
        <f t="shared" si="12"/>
        <v>P-møde 16:30 - 19:30</v>
      </c>
      <c r="DI35" t="str">
        <f t="shared" si="13"/>
        <v/>
      </c>
      <c r="DJ35" t="str">
        <f t="shared" si="13"/>
        <v/>
      </c>
      <c r="DK35" t="str">
        <f t="shared" si="13"/>
        <v>P-møde 16:30 - 19:30</v>
      </c>
      <c r="DL35" t="str">
        <f t="shared" si="24"/>
        <v>P-møde 16:30 - 19:30</v>
      </c>
    </row>
    <row r="36" spans="1:116">
      <c r="A36" s="135">
        <f t="shared" si="14"/>
        <v>27</v>
      </c>
      <c r="B36" s="72" t="str">
        <f t="shared" si="0"/>
        <v>ti</v>
      </c>
      <c r="C36" s="73" t="s">
        <v>205</v>
      </c>
      <c r="D36" s="74" t="str">
        <f t="shared" si="1"/>
        <v/>
      </c>
      <c r="E36" s="862"/>
      <c r="F36" s="863"/>
      <c r="G36" s="864"/>
      <c r="H36" s="176"/>
      <c r="I36" s="222"/>
      <c r="J36" s="222"/>
      <c r="K36" s="192">
        <f t="shared" si="15"/>
        <v>7.583333333333333</v>
      </c>
      <c r="L36" s="192">
        <f t="shared" si="16"/>
        <v>1.4166666666666665</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f>IF(AND(C36="Normal uge 2",B36="ti"),'Normal uger'!$U$38,"")</f>
        <v>7.583333333333333</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7.583333333333333</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f>IF(AND(C36="Normal uge 2",B36="ti"),'Normal uger'!$U$41,"")</f>
        <v>1.4166666666666665</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1.4166666666666665</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on</v>
      </c>
      <c r="C37" s="73" t="s">
        <v>205</v>
      </c>
      <c r="D37" s="74" t="str">
        <f t="shared" si="1"/>
        <v/>
      </c>
      <c r="E37" s="862"/>
      <c r="F37" s="863"/>
      <c r="G37" s="864"/>
      <c r="H37" s="176"/>
      <c r="I37" s="222"/>
      <c r="J37" s="222"/>
      <c r="K37" s="192">
        <f t="shared" si="15"/>
        <v>6.083333333333333</v>
      </c>
      <c r="L37" s="192">
        <f t="shared" si="16"/>
        <v>0.41666666666666669</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f>IF(AND(C37="Normal uge 2",B37="on"),'Normal uger'!$W$38,"")</f>
        <v>6.083333333333333</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6.083333333333333</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f>IF(AND(C37="Normal uge 2",B37="on"),'Normal uger'!$W$41,"")</f>
        <v>0.41666666666666669</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0.41666666666666669</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to</v>
      </c>
      <c r="C38" s="73" t="s">
        <v>76</v>
      </c>
      <c r="D38" s="74" t="str">
        <f t="shared" si="1"/>
        <v/>
      </c>
      <c r="E38" s="862" t="s">
        <v>270</v>
      </c>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t="str">
        <f t="shared" si="11"/>
        <v>Kr. Himmelfartsdag</v>
      </c>
      <c r="DH38" t="str">
        <f t="shared" si="12"/>
        <v/>
      </c>
      <c r="DI38" t="str">
        <f t="shared" si="13"/>
        <v/>
      </c>
      <c r="DJ38" t="str">
        <f t="shared" si="13"/>
        <v>Kr. Himmelfartsdag</v>
      </c>
      <c r="DK38" t="str">
        <f t="shared" si="13"/>
        <v/>
      </c>
      <c r="DL38" t="str">
        <f t="shared" si="24"/>
        <v>Kr. Himmelfartsdag</v>
      </c>
    </row>
    <row r="39" spans="1:116">
      <c r="A39" s="135">
        <f t="shared" si="14"/>
        <v>30</v>
      </c>
      <c r="B39" s="72" t="str">
        <f t="shared" si="0"/>
        <v>fr</v>
      </c>
      <c r="C39" s="73" t="s">
        <v>221</v>
      </c>
      <c r="D39" s="74" t="str">
        <f t="shared" si="1"/>
        <v/>
      </c>
      <c r="E39" s="862"/>
      <c r="F39" s="863"/>
      <c r="G39" s="864"/>
      <c r="H39" s="176"/>
      <c r="I39" s="222"/>
      <c r="J39" s="222"/>
      <c r="K39" s="192">
        <f t="shared" si="15"/>
        <v>5.083333333333333</v>
      </c>
      <c r="L39" s="192">
        <f t="shared" si="16"/>
        <v>0.41666666666666669</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5.083333333333333</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5.083333333333333</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0.41666666666666669</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0.41666666666666669</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lø</v>
      </c>
      <c r="C40" s="73" t="s">
        <v>77</v>
      </c>
      <c r="D40" s="74" t="str">
        <f t="shared" si="1"/>
        <v/>
      </c>
      <c r="E40" s="879"/>
      <c r="F40" s="880"/>
      <c r="G40" s="881"/>
      <c r="H40" s="175"/>
      <c r="I40" s="222"/>
      <c r="J40" s="222"/>
      <c r="K40" s="192">
        <f t="shared" si="15"/>
        <v>0</v>
      </c>
      <c r="L40" s="192">
        <f t="shared" si="16"/>
        <v>10.666666666666664</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10.666666666666664</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126.5833333333333</v>
      </c>
      <c r="L41" s="195">
        <f t="shared" ref="L41" si="26">SUM(L10:L40)</f>
        <v>21.333333333333329</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0.5</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1</v>
      </c>
      <c r="AE41">
        <f t="shared" si="28"/>
        <v>1</v>
      </c>
      <c r="AF41">
        <f t="shared" si="28"/>
        <v>2</v>
      </c>
      <c r="AG41">
        <f t="shared" si="28"/>
        <v>1</v>
      </c>
      <c r="AH41">
        <f t="shared" si="28"/>
        <v>0</v>
      </c>
      <c r="AI41">
        <f t="shared" si="28"/>
        <v>0</v>
      </c>
      <c r="AJ41">
        <f t="shared" si="28"/>
        <v>0</v>
      </c>
      <c r="AK41">
        <f t="shared" si="28"/>
        <v>0</v>
      </c>
      <c r="AL41">
        <f t="shared" si="28"/>
        <v>0</v>
      </c>
      <c r="AM41">
        <f t="shared" si="28"/>
        <v>0</v>
      </c>
      <c r="AN41">
        <f t="shared" si="28"/>
        <v>0</v>
      </c>
      <c r="AO41">
        <f t="shared" si="28"/>
        <v>4</v>
      </c>
      <c r="AP41">
        <f t="shared" si="28"/>
        <v>4</v>
      </c>
      <c r="AQ41">
        <f t="shared" si="28"/>
        <v>4</v>
      </c>
      <c r="AR41">
        <f t="shared" si="28"/>
        <v>4</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126.5833333333333</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5" t="str">
        <f>"Arbejdstid for "&amp;A8&amp;" måned:"</f>
        <v>Arbejdstid for Maj måned:</v>
      </c>
      <c r="B43" s="926"/>
      <c r="C43" s="926"/>
      <c r="D43" s="926"/>
      <c r="E43" s="926"/>
      <c r="F43" s="926"/>
      <c r="G43" s="926"/>
      <c r="H43" s="202" t="s">
        <v>126</v>
      </c>
      <c r="I43" s="890" t="s">
        <v>115</v>
      </c>
      <c r="J43" s="891"/>
      <c r="K43" s="150"/>
      <c r="L43" s="958" t="s">
        <v>266</v>
      </c>
      <c r="M43" s="959"/>
      <c r="N43" s="959"/>
      <c r="O43" s="959"/>
      <c r="P43" s="959"/>
      <c r="Q43" s="959"/>
      <c r="R43" s="959"/>
      <c r="S43" s="960"/>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7" t="s">
        <v>272</v>
      </c>
      <c r="B44" s="928"/>
      <c r="C44" s="928"/>
      <c r="D44" s="928"/>
      <c r="E44" s="928"/>
      <c r="F44" s="928"/>
      <c r="G44" s="928"/>
      <c r="H44" s="145">
        <f>D78-D76-A88-D75</f>
        <v>22</v>
      </c>
      <c r="I44" s="892">
        <f>IF(AND(Stamoplysninger!E13="HK",Stamoplysninger!E14="Ja"),1924/Arbejdstidsoversigt!$K$8*Stamoplysninger!E16*$H$44,Maj!$H$44*7.4*Stamoplysninger!E16)</f>
        <v>162.80000000000001</v>
      </c>
      <c r="J44" s="893"/>
      <c r="K44" s="147"/>
      <c r="L44" s="961"/>
      <c r="M44" s="962"/>
      <c r="N44" s="962"/>
      <c r="O44" s="962"/>
      <c r="P44" s="962"/>
      <c r="Q44" s="962"/>
      <c r="R44" s="962"/>
      <c r="S44" s="963"/>
      <c r="T44" s="394">
        <f>April!T51</f>
        <v>3</v>
      </c>
      <c r="U44" s="357"/>
      <c r="V44" s="305"/>
      <c r="W44" s="130"/>
      <c r="X44" s="130"/>
      <c r="Y44" s="130"/>
      <c r="Z44" s="130"/>
      <c r="AA44"/>
      <c r="AB44"/>
      <c r="AK44" s="56"/>
      <c r="AL44" s="56"/>
      <c r="BO44" s="130"/>
      <c r="BP44" s="130"/>
      <c r="BQ44" s="130"/>
      <c r="BR44" s="130"/>
      <c r="BS44"/>
      <c r="BT44"/>
      <c r="CB44" s="56"/>
      <c r="CC44" s="56"/>
    </row>
    <row r="45" spans="1:116" ht="31" customHeight="1">
      <c r="A45" s="927" t="str">
        <f>"Ferie "&amp;A8&amp;" måned"</f>
        <v>Ferie Maj måned</v>
      </c>
      <c r="B45" s="928"/>
      <c r="C45" s="928"/>
      <c r="D45" s="928"/>
      <c r="E45" s="928"/>
      <c r="F45" s="928"/>
      <c r="G45" s="928"/>
      <c r="H45" s="146" t="str">
        <f>IF(D72&gt;0,$D$72,"0")</f>
        <v>0</v>
      </c>
      <c r="I45" s="857">
        <f>H45*7.4*Stamoplysninger!E16</f>
        <v>0</v>
      </c>
      <c r="J45" s="858"/>
      <c r="K45" s="147"/>
      <c r="L45" s="844" t="s">
        <v>267</v>
      </c>
      <c r="M45" s="845"/>
      <c r="N45" s="845"/>
      <c r="O45" s="845"/>
      <c r="P45" s="845"/>
      <c r="Q45" s="845"/>
      <c r="R45" s="845"/>
      <c r="S45" s="851"/>
      <c r="T45" s="599"/>
      <c r="U45" s="358"/>
      <c r="V45" s="305"/>
      <c r="W45" s="130"/>
      <c r="X45" s="130"/>
      <c r="Y45" s="130"/>
      <c r="Z45" s="130"/>
      <c r="AA45"/>
      <c r="AB45"/>
      <c r="AK45" s="56"/>
      <c r="AL45" s="56"/>
      <c r="BO45" s="130"/>
      <c r="BP45" s="130"/>
      <c r="BQ45" s="130"/>
      <c r="BR45" s="130"/>
      <c r="BS45"/>
      <c r="BT45"/>
      <c r="CB45" s="56"/>
      <c r="CC45" s="56"/>
    </row>
    <row r="46" spans="1:116" ht="24" customHeight="1">
      <c r="A46" s="927" t="str">
        <f>"Søgnehelligdage i "&amp;A8&amp;" måned"</f>
        <v>Søgnehelligdage i Maj måned</v>
      </c>
      <c r="B46" s="928"/>
      <c r="C46" s="928"/>
      <c r="D46" s="928"/>
      <c r="E46" s="928"/>
      <c r="F46" s="928"/>
      <c r="G46" s="928"/>
      <c r="H46" s="146">
        <f>IF(D77&gt;0,D77,0)</f>
        <v>1</v>
      </c>
      <c r="I46" s="857">
        <f>H46*7.4*Stamoplysninger!E16</f>
        <v>7.4</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7" t="str">
        <f>"Nettoarbejdstid ialt i "&amp;A8&amp;" måned"</f>
        <v>Nettoarbejdstid ialt i Maj måned</v>
      </c>
      <c r="B47" s="928"/>
      <c r="C47" s="928"/>
      <c r="D47" s="928"/>
      <c r="E47" s="928"/>
      <c r="F47" s="928"/>
      <c r="G47" s="928"/>
      <c r="H47" s="148">
        <f>H44-H45-H46</f>
        <v>21</v>
      </c>
      <c r="I47" s="857">
        <f>IF(Stamoplysninger!$E$13="Ikke omfattet af overenskomst - ansat med en fast årsnorm",Stamoplysninger!$E$15/229*H47*Stamoplysninger!$E$16,I44-I45-I46)</f>
        <v>155.4</v>
      </c>
      <c r="J47" s="858"/>
      <c r="K47" s="226"/>
      <c r="L47" s="377" t="s">
        <v>366</v>
      </c>
      <c r="M47" s="378" t="s">
        <v>202</v>
      </c>
      <c r="N47" s="850" t="s">
        <v>279</v>
      </c>
      <c r="O47" s="845"/>
      <c r="P47" s="845"/>
      <c r="Q47" s="845"/>
      <c r="R47" s="845"/>
      <c r="S47" s="851"/>
      <c r="T47" s="888" t="s">
        <v>189</v>
      </c>
      <c r="U47" s="889"/>
      <c r="V47" s="305"/>
      <c r="W47" s="130"/>
      <c r="X47" s="130"/>
      <c r="Y47" s="130"/>
      <c r="Z47" s="130"/>
      <c r="AA47"/>
      <c r="AB47"/>
      <c r="AK47" s="56"/>
      <c r="AL47" s="56"/>
      <c r="BO47" s="130"/>
      <c r="BP47" s="130"/>
      <c r="BQ47" s="130"/>
      <c r="BR47" s="130"/>
      <c r="BS47"/>
      <c r="BT47"/>
      <c r="CB47" s="56"/>
      <c r="CC47" s="56"/>
    </row>
    <row r="48" spans="1:116" ht="24" customHeight="1">
      <c r="A48" s="933" t="str">
        <f>"Planlagt arbejdstid efter ovennstående "&amp;A8&amp;" måned kalender"</f>
        <v>Planlagt arbejdstid efter ovennstående Maj måned kalender</v>
      </c>
      <c r="B48" s="934"/>
      <c r="C48" s="934"/>
      <c r="D48" s="934"/>
      <c r="E48" s="934"/>
      <c r="F48" s="934"/>
      <c r="G48" s="934"/>
      <c r="H48" s="282">
        <f>D55+D56+D57+D58+D61+D62+D69+D63+D64+D65+D66+D67+D68+D70+D71+D59+D60</f>
        <v>21</v>
      </c>
      <c r="I48" s="836">
        <f>K41+L41+M41-J55</f>
        <v>148.41666666666663</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5" t="str">
        <f>"Arbejde særligt planlagt for "&amp;A8&amp;" måned efter fanen normale uger"</f>
        <v>Arbejde særligt planlagt for Maj måned efter fanen normale uger</v>
      </c>
      <c r="B49" s="936"/>
      <c r="C49" s="936"/>
      <c r="D49" s="936"/>
      <c r="E49" s="936"/>
      <c r="F49" s="936"/>
      <c r="G49" s="936"/>
      <c r="H49" s="937"/>
      <c r="I49" s="838">
        <f>'Normal uger'!U88</f>
        <v>0.5</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f>IF(Arbejdstidsoversigt!$H$49="Puljetimer registreres i månedskalendere",O41-L55,SUM(Arbejdstidsoversigt!J29:J47)/Arbejdstidsoversigt!$G$15*H47)</f>
        <v>9.2105263157894726</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29" t="s">
        <v>250</v>
      </c>
      <c r="B51" s="930"/>
      <c r="C51" s="930"/>
      <c r="D51" s="930"/>
      <c r="E51" s="930"/>
      <c r="F51" s="930"/>
      <c r="G51" s="930"/>
      <c r="H51" s="930"/>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Maj måned</v>
      </c>
      <c r="B52" s="189"/>
      <c r="C52" s="190"/>
      <c r="D52" s="190"/>
      <c r="E52" s="190"/>
      <c r="F52" s="190"/>
      <c r="G52" s="190"/>
      <c r="H52" s="191"/>
      <c r="I52" s="842">
        <f>SUM(I48:J51)</f>
        <v>158.12719298245611</v>
      </c>
      <c r="J52" s="843"/>
      <c r="K52" s="131"/>
      <c r="L52" s="847" t="s">
        <v>190</v>
      </c>
      <c r="M52" s="848"/>
      <c r="N52" s="848"/>
      <c r="O52" s="848"/>
      <c r="P52" s="848"/>
      <c r="Q52" s="848"/>
      <c r="R52" s="848"/>
      <c r="S52" s="849"/>
      <c r="T52" s="389">
        <f>T44+T45-SUM(T48:T51)</f>
        <v>3</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COUNTIF([0]!Majmåned,"Normal uge 1")</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COUNTIF([0]!Majmåned,"Normal uge 2")</f>
        <v>16</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COUNTIF([0]!Majmåned,"Normal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COUNTIF([0]!Majmåned,"Normal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COUNTIF([0]!Majmåned,"Normal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COUNTIF([0]!Majmåned,"Normal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COUNTIF([0]!Majmåned,"Anderledes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COUNTIF([0]!Majmåned,"Ferieåbning")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COUNTIF([0]!Majmåned,"Rul 1")</f>
        <v>1</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COUNTIF([0]!Majmåned,"Rul 2")</f>
        <v>1</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COUNTIF([0]!Majmåned,"Rul 3")</f>
        <v>2</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COUNTIF([0]!Majmåned,"Rul 4")</f>
        <v>1</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COUNTIF([0]!Majmåned,"Rul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COUNTIF([0]!Majmåned,"Rul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COUNTIF([0]!Majmåned,"Pæd.dag")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COUNTIF([0]!Majmåned,"Koloni")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COUNTIF([0]!Majmåned,"Ekskursion")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COUNTIF([0]!Majmåned,"Feriedag")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COUNTIF([0]!Majmåned,"Nul-dag")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COUNTIF([0]!Majmåned,"Orlov")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COUNTIF([0]!Majmåned,"Ikke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COUNTIF([0]!Majmåned,"Weekend")</f>
        <v>9</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COUNTIF([0]!Majmåned,"SH-dag")</f>
        <v>1</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21</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COUNTIF($C$12:$C$13,"Normal uge 1")+COUNTIF($C$12:$C$13,"Normal uge 2")+COUNTIF($C$12:$C$13,"Normal uge 3")+COUNTIF($C$12:$C$13,"Normal uge 4")+COUNTIF($C$12:$C$13,"Anderledes dag")+COUNTIF($C$12:$C$13,"Feriepasningsdag")+COUNTIF($C$12:$C$13,"Koloni")+COUNTIF($C$12:$C$13,"Ekskursion")+COUNTIF($C$12:$C$13,"Pæd.dag")</f>
        <v>0</v>
      </c>
      <c r="B83" s="297"/>
      <c r="C83" s="297"/>
      <c r="D83" s="297"/>
      <c r="E83" s="297"/>
      <c r="F83" s="297"/>
      <c r="G83" s="297"/>
      <c r="H83" s="293"/>
      <c r="I83" s="293"/>
      <c r="J83" s="293"/>
      <c r="K83" s="293"/>
      <c r="L83" s="33"/>
      <c r="AA83"/>
      <c r="AB83"/>
      <c r="BS83"/>
      <c r="BT83"/>
      <c r="DG83" s="138"/>
    </row>
    <row r="84" spans="1:114" hidden="1">
      <c r="A84" s="297">
        <f>COUNTIF($C$19:$C$20,"Normal uge 1")+COUNTIF($C$19:$C$20,"Normal uge 2")+COUNTIF($C$19:$C$20,"Normal uge 3")+COUNTIF($C$19:$C$20,"Normal uge 4")+COUNTIF($C$19:$C$20,"Anderledes dag")+COUNTIF($C$19:$C$20,"Feriepasningsdag")+COUNTIF($C$19:$C$20,"Pæd.dag")+COUNTIF($C$19:$C$20,"Ekskursion")+COUNTIF($C$19:$C$20,"Koloni")</f>
        <v>0</v>
      </c>
      <c r="B84" s="297"/>
      <c r="C84" s="297"/>
      <c r="D84" s="297"/>
      <c r="E84" s="297"/>
      <c r="F84" s="297"/>
      <c r="G84" s="297"/>
      <c r="H84" s="293"/>
      <c r="I84" s="33"/>
      <c r="J84" s="293"/>
      <c r="K84" s="293"/>
      <c r="L84" s="33"/>
      <c r="AA84"/>
      <c r="AB84"/>
      <c r="BS84"/>
      <c r="BT84"/>
      <c r="DG84" s="138"/>
    </row>
    <row r="85" spans="1:114" hidden="1">
      <c r="A85" s="297">
        <f>COUNTIF($C$26:$C$27,"Normal uge 1")+COUNTIF($C$26:$C$27,"Normal uge 2")+COUNTIF($C$26:$C$27,"Normal uge 3")+COUNTIF($C$26:$C$27,"Normal uge 4")+COUNTIF($C$26:$C$27,"Anderledes dag")+COUNTIF($C$26:$C$27,"Feriepasningsdag")+COUNTIF($C$26:$C$27,"Koloni")+COUNTIF($C$26:$C$27,"Ekskursion")+COUNTIF($C$26:$C$27,"Pæd.dag")</f>
        <v>0</v>
      </c>
      <c r="B85" s="297"/>
      <c r="C85" s="297"/>
      <c r="D85" s="297"/>
      <c r="E85" s="290"/>
      <c r="F85" s="290"/>
      <c r="G85" s="290"/>
      <c r="H85" s="293"/>
      <c r="I85" s="33"/>
      <c r="J85" s="33"/>
      <c r="K85" s="33"/>
      <c r="L85" s="33"/>
      <c r="AA85"/>
      <c r="AB85"/>
      <c r="BS85"/>
      <c r="BT85"/>
      <c r="DG85" s="138"/>
    </row>
    <row r="86" spans="1:114" hidden="1">
      <c r="A86" s="297">
        <f>COUNTIF($C$33:$C$34,"Normal uge 1")+COUNTIF($C$33:$C$34,"Normal uge 2")+COUNTIF($C$33:$C$34,"Normal uge 3")+COUNTIF($C$33:$C$34,"Normal uge 4")+COUNTIF($C$33:$C$34,"Anderledes dag")+COUNTIF($C$33:$C$34,"Feriepasningsdag")+COUNTIF($C$33:$C$34,"Koloni")+COUNTIF($C$33:$C$34,"Ekskursion")+COUNTIF($C$33:$C$34,"Pæd.dag")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COUNTIF($C$40,"Normal uge 1")+COUNTIF($C$40,"Normal uge 2")+COUNTIF($C$40,"Normal uge 3")+COUNTIF($C$40,"Normal uge 4")+COUNTIF($C$40,"Anderledes dag")+COUNTIF($C$40,"Feriepasningsdag")+COUNTIF($C$40,"Koloni")+COUNTIF($C$40,"Ekskursion")+COUNTIF($C$40,"Pæd.dag")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row>
    <row r="116" spans="1:12">
      <c r="A116" s="261"/>
      <c r="B116" s="261"/>
      <c r="C116" s="261"/>
      <c r="D116" s="261"/>
      <c r="E116" s="261"/>
      <c r="F116" s="261"/>
      <c r="G116" s="261"/>
      <c r="H116" s="261"/>
      <c r="I116" s="261"/>
      <c r="J116" s="261"/>
      <c r="K116" s="261"/>
    </row>
    <row r="117" spans="1:12">
      <c r="A117" s="261"/>
      <c r="B117" s="261"/>
      <c r="C117" s="261"/>
      <c r="D117" s="261"/>
      <c r="I117" s="261"/>
      <c r="J117" s="261"/>
      <c r="K117" s="261"/>
    </row>
    <row r="118" spans="1:12">
      <c r="A118" s="261"/>
      <c r="B118" s="261"/>
      <c r="C118" s="261"/>
      <c r="D118" s="261"/>
      <c r="J118" s="261"/>
      <c r="K118" s="261"/>
    </row>
    <row r="119" spans="1:12">
      <c r="A119" s="261"/>
      <c r="B119" s="261"/>
      <c r="C119" s="261"/>
      <c r="D119" s="261"/>
    </row>
    <row r="120" spans="1:12">
      <c r="A120" s="261"/>
      <c r="B120" s="261"/>
      <c r="C120" s="261"/>
      <c r="D120" s="261"/>
    </row>
    <row r="121" spans="1:12">
      <c r="A121" s="261"/>
      <c r="B121" s="261"/>
      <c r="C121" s="261"/>
      <c r="D121" s="261"/>
    </row>
    <row r="122" spans="1:12">
      <c r="A122" s="261"/>
      <c r="B122" s="261"/>
      <c r="C122" s="261"/>
      <c r="D122" s="261"/>
    </row>
  </sheetData>
  <sheetProtection sheet="1" objects="1" scenarios="1"/>
  <mergeCells count="97">
    <mergeCell ref="BD7:BH7"/>
    <mergeCell ref="BI7:BM7"/>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M7:M8"/>
    <mergeCell ref="P7:U7"/>
    <mergeCell ref="N6:O6"/>
    <mergeCell ref="E15:G15"/>
    <mergeCell ref="CA7:CT7"/>
    <mergeCell ref="A8:D9"/>
    <mergeCell ref="H8:H9"/>
    <mergeCell ref="I9:M9"/>
    <mergeCell ref="P9:R9"/>
    <mergeCell ref="S9:U9"/>
    <mergeCell ref="N7:O7"/>
    <mergeCell ref="N9:O9"/>
    <mergeCell ref="X7:AI7"/>
    <mergeCell ref="AJ7:AN7"/>
    <mergeCell ref="AO7:AS7"/>
    <mergeCell ref="AT7:AX7"/>
    <mergeCell ref="AY7:BC7"/>
    <mergeCell ref="BP7:BZ7"/>
    <mergeCell ref="E10:G10"/>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39:G39"/>
    <mergeCell ref="E28:G28"/>
    <mergeCell ref="E29:G29"/>
    <mergeCell ref="E30:G30"/>
    <mergeCell ref="E31:G31"/>
    <mergeCell ref="E32:G32"/>
    <mergeCell ref="E33:G33"/>
    <mergeCell ref="E34:G34"/>
    <mergeCell ref="E35:G35"/>
    <mergeCell ref="E36:G36"/>
    <mergeCell ref="E37:G37"/>
    <mergeCell ref="E38:G38"/>
    <mergeCell ref="E40:G40"/>
    <mergeCell ref="A43:G43"/>
    <mergeCell ref="I43:J43"/>
    <mergeCell ref="L43:S44"/>
    <mergeCell ref="A44:G44"/>
    <mergeCell ref="I44:J44"/>
    <mergeCell ref="I47:J47"/>
    <mergeCell ref="A48:G48"/>
    <mergeCell ref="I48:J48"/>
    <mergeCell ref="N47:S47"/>
    <mergeCell ref="A45:G45"/>
    <mergeCell ref="I45:J45"/>
    <mergeCell ref="A46:G46"/>
    <mergeCell ref="I46:J46"/>
    <mergeCell ref="L45:S45"/>
    <mergeCell ref="L46:U46"/>
    <mergeCell ref="A56:C56"/>
    <mergeCell ref="A57:C57"/>
    <mergeCell ref="A58:C58"/>
    <mergeCell ref="T47:U47"/>
    <mergeCell ref="I50:J50"/>
    <mergeCell ref="N48:S48"/>
    <mergeCell ref="N49:S49"/>
    <mergeCell ref="I52:J52"/>
    <mergeCell ref="L52:S52"/>
    <mergeCell ref="A49:H49"/>
    <mergeCell ref="I49:J49"/>
    <mergeCell ref="A51:H51"/>
    <mergeCell ref="I51:J51"/>
    <mergeCell ref="N50:S50"/>
    <mergeCell ref="N51:S51"/>
    <mergeCell ref="A47:G47"/>
  </mergeCells>
  <phoneticPr fontId="4" type="noConversion"/>
  <conditionalFormatting sqref="A10:H10 D11:H32 A11:C40 D33:E33 H33 D34:H40">
    <cfRule type="expression" dxfId="974" priority="29">
      <formula>OR($C10="Normal uge 3")</formula>
    </cfRule>
    <cfRule type="expression" dxfId="973" priority="2" stopIfTrue="1">
      <formula>OR($C10="Normal uge 6")</formula>
    </cfRule>
    <cfRule type="expression" dxfId="972" priority="3" stopIfTrue="1">
      <formula>OR($C10="Normal uge 5")</formula>
    </cfRule>
    <cfRule type="expression" dxfId="971" priority="41" stopIfTrue="1">
      <formula>OR($C10="Rul 2")</formula>
    </cfRule>
    <cfRule type="expression" dxfId="970" priority="40">
      <formula>OR($C10="weekend")</formula>
    </cfRule>
    <cfRule type="expression" dxfId="969" priority="39">
      <formula>OR($C10="feriedag")</formula>
    </cfRule>
    <cfRule type="expression" dxfId="968" priority="38" stopIfTrue="1">
      <formula>OR($C10="Ferieåbning")</formula>
    </cfRule>
    <cfRule type="expression" dxfId="967" priority="37">
      <formula>OR($C10="Anderledes dag")</formula>
    </cfRule>
    <cfRule type="expression" dxfId="966" priority="36">
      <formula>OR($C10="Koloni")</formula>
    </cfRule>
    <cfRule type="expression" dxfId="965" priority="35">
      <formula>OR($C10="ekskursion")</formula>
    </cfRule>
    <cfRule type="expression" dxfId="964" priority="34">
      <formula>OR($C10="SH-dag")</formula>
    </cfRule>
    <cfRule type="expression" dxfId="963" priority="33">
      <formula>OR($C10="nul-dag")</formula>
    </cfRule>
    <cfRule type="expression" dxfId="962" priority="16" stopIfTrue="1">
      <formula>OR($C10="Rul 6")</formula>
    </cfRule>
    <cfRule type="expression" dxfId="961" priority="17" stopIfTrue="1">
      <formula>OR($C10="Rul 5")</formula>
    </cfRule>
    <cfRule type="expression" dxfId="960" priority="18" stopIfTrue="1">
      <formula>OR($C10="Rul 4")</formula>
    </cfRule>
    <cfRule type="expression" dxfId="959" priority="19" stopIfTrue="1">
      <formula>OR($C10="Rul 3")</formula>
    </cfRule>
    <cfRule type="expression" dxfId="958" priority="20" stopIfTrue="1">
      <formula>OR($C10="Rul 1")</formula>
    </cfRule>
    <cfRule type="expression" dxfId="957" priority="21">
      <formula>OR($C10="Normal uge 1")</formula>
    </cfRule>
    <cfRule type="expression" dxfId="956" priority="32">
      <formula>OR($C10="pæd.dag")</formula>
    </cfRule>
    <cfRule type="expression" dxfId="955" priority="31">
      <formula>OR($C10="Ikke relevant")</formula>
    </cfRule>
    <cfRule type="expression" dxfId="954" priority="30">
      <formula>OR($C10="Normal uge 4")</formula>
    </cfRule>
    <cfRule type="expression" dxfId="953" priority="28">
      <formula>OR($C10="Normal uge 2")</formula>
    </cfRule>
    <cfRule type="expression" dxfId="952" priority="27">
      <formula>OR($C10="Orlov")</formula>
    </cfRule>
  </conditionalFormatting>
  <conditionalFormatting sqref="E21">
    <cfRule type="expression" dxfId="951" priority="51" stopIfTrue="1">
      <formula>OR($D20="skoledag")</formula>
    </cfRule>
    <cfRule type="expression" dxfId="950" priority="43">
      <formula>OR($D20="nul-dag")</formula>
    </cfRule>
    <cfRule type="expression" dxfId="949" priority="52">
      <formula>OR($D20="Ikke relevant")</formula>
    </cfRule>
    <cfRule type="expression" dxfId="948" priority="50">
      <formula>OR($D20="weekend")</formula>
    </cfRule>
    <cfRule type="expression" dxfId="947" priority="49">
      <formula>OR($D20="feriedag")</formula>
    </cfRule>
    <cfRule type="expression" dxfId="946" priority="48">
      <formula>OR($D20="fagdag")</formula>
    </cfRule>
    <cfRule type="expression" dxfId="945" priority="44">
      <formula>OR($D20="SH-dag")</formula>
    </cfRule>
    <cfRule type="expression" dxfId="944" priority="42">
      <formula>OR($D20="pæd.dag")</formula>
    </cfRule>
    <cfRule type="expression" dxfId="943" priority="45">
      <formula>OR($D20="ekskursion")</formula>
    </cfRule>
    <cfRule type="expression" dxfId="942" priority="47">
      <formula>OR($D20="emnedag")</formula>
    </cfRule>
    <cfRule type="expression" dxfId="941" priority="46">
      <formula>OR($D20="lejrskole")</formula>
    </cfRule>
  </conditionalFormatting>
  <conditionalFormatting sqref="I10:J40">
    <cfRule type="expression" dxfId="940" priority="13">
      <formula>OR($C10="Ekskursion",)</formula>
    </cfRule>
    <cfRule type="expression" dxfId="939" priority="15" stopIfTrue="1">
      <formula>OR($C10="Ferieåbning",)</formula>
    </cfRule>
    <cfRule type="expression" dxfId="938" priority="25">
      <formula>OR($C10="Koloni",)</formula>
    </cfRule>
    <cfRule type="expression" dxfId="937" priority="14">
      <formula>OR($C10="Anderledes dag",)</formula>
    </cfRule>
  </conditionalFormatting>
  <conditionalFormatting sqref="J10:J40">
    <cfRule type="expression" dxfId="936" priority="26">
      <formula>OR($C10="Pæd.dag",)</formula>
    </cfRule>
  </conditionalFormatting>
  <conditionalFormatting sqref="M10:M40">
    <cfRule type="expression" dxfId="935" priority="53">
      <formula>OR($H10&gt;"0",)</formula>
    </cfRule>
  </conditionalFormatting>
  <conditionalFormatting sqref="O10:O40">
    <cfRule type="expression" dxfId="933" priority="8">
      <formula>OR($N10&gt;0,)</formula>
    </cfRule>
  </conditionalFormatting>
  <conditionalFormatting sqref="S10:S40">
    <cfRule type="expression" dxfId="932" priority="24">
      <formula>OR($P10="X",)</formula>
    </cfRule>
  </conditionalFormatting>
  <conditionalFormatting sqref="T10:T40">
    <cfRule type="expression" dxfId="931" priority="23">
      <formula>OR($Q10="X",)</formula>
    </cfRule>
  </conditionalFormatting>
  <conditionalFormatting sqref="T48:T51">
    <cfRule type="expression" dxfId="930" priority="5">
      <formula>OR($L48&gt;0,)</formula>
    </cfRule>
  </conditionalFormatting>
  <conditionalFormatting sqref="U10:U40">
    <cfRule type="expression" dxfId="929" priority="22">
      <formula>OR($R10="X",)</formula>
    </cfRule>
  </conditionalFormatting>
  <conditionalFormatting sqref="U48:U49 U51">
    <cfRule type="expression" dxfId="928" priority="10">
      <formula>OR($M48&gt;0,)</formula>
    </cfRule>
  </conditionalFormatting>
  <conditionalFormatting sqref="U50:W50">
    <cfRule type="expression" dxfId="927" priority="6">
      <formula>OR($M50&gt;0,)</formula>
    </cfRule>
  </conditionalFormatting>
  <conditionalFormatting sqref="BN49 BN51:BN52">
    <cfRule type="expression" dxfId="926" priority="1">
      <formula>OR(#REF!&gt;0,)</formula>
    </cfRule>
  </conditionalFormatting>
  <conditionalFormatting sqref="BP50">
    <cfRule type="expression" dxfId="925" priority="7">
      <formula>OR(#REF!&gt;0,)</formula>
    </cfRule>
  </conditionalFormatting>
  <conditionalFormatting sqref="BR53">
    <cfRule type="expression" dxfId="924" priority="54">
      <formula>OR(#REF!&gt;0,)</formula>
    </cfRule>
  </conditionalFormatting>
  <dataValidations count="3">
    <dataValidation type="list" allowBlank="1" showInputMessage="1" sqref="C10:C40" xr:uid="{9E104DEF-A40A-CA4A-A2DF-5A790E7A82CF}">
      <formula1>$A$55:$A$77</formula1>
    </dataValidation>
    <dataValidation type="list" allowBlank="1" showInputMessage="1" showErrorMessage="1" sqref="R10:R38 P10:Q40 L48:M49 L51:M51" xr:uid="{1BBB36C6-B318-AF42-A21A-08096963CD0B}">
      <formula1>$Y$1:$Y$2</formula1>
    </dataValidation>
    <dataValidation type="list" allowBlank="1" showInputMessage="1" showErrorMessage="1" sqref="L50:M50" xr:uid="{BDE91ED6-26E6-934D-BF73-7B82A867996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B11FA06-5FB1-3048-B2D5-804F2758F7AD}">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451F-10FB-854D-BD77-1900987BE146}">
  <sheetPr>
    <tabColor theme="4" tint="-0.249977111117893"/>
    <pageSetUpPr fitToPage="1"/>
  </sheetPr>
  <dimension ref="A1:DL121"/>
  <sheetViews>
    <sheetView topLeftCell="A8"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57" customHeight="1">
      <c r="A2" s="894">
        <v>6</v>
      </c>
      <c r="B2" s="894"/>
      <c r="C2" s="894"/>
      <c r="D2" s="894"/>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4"/>
      <c r="B3" s="894"/>
      <c r="C3" s="894"/>
      <c r="D3" s="894"/>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899" t="s">
        <v>143</v>
      </c>
      <c r="B4" s="900"/>
      <c r="C4" s="900"/>
      <c r="D4" s="900"/>
      <c r="E4" s="900"/>
      <c r="F4" s="900"/>
      <c r="G4" s="900"/>
      <c r="H4" s="900"/>
      <c r="I4" s="900"/>
      <c r="J4" s="900"/>
      <c r="K4" s="900"/>
      <c r="L4" s="900"/>
      <c r="M4" s="900"/>
      <c r="N4" s="900"/>
      <c r="O4" s="900"/>
      <c r="P4" s="900"/>
      <c r="Q4" s="900"/>
      <c r="R4" s="900"/>
      <c r="S4" s="900"/>
      <c r="T4" s="900"/>
      <c r="U4" s="901"/>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1" t="s">
        <v>144</v>
      </c>
      <c r="F5" s="911"/>
      <c r="G5" s="911"/>
      <c r="H5" s="383" t="s">
        <v>254</v>
      </c>
      <c r="I5" s="910" t="str">
        <f>August!I10</f>
        <v xml:space="preserve">Hvis den pågældende dag er en anderledes dag, ferieåbning, kolonidag eller ekskursionsdag bliver cellerne herunder gule. Er dagen en pædagogisk dag er det dog kun kolonne "J" der bliver gult. Tast i de gule felter. </v>
      </c>
      <c r="J5" s="910"/>
      <c r="K5" s="898" t="s">
        <v>296</v>
      </c>
      <c r="L5" s="898"/>
      <c r="M5" s="384" t="s">
        <v>185</v>
      </c>
      <c r="N5" s="908" t="s">
        <v>407</v>
      </c>
      <c r="O5" s="908"/>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Juni måneds kalender for: Simon Hansen. Måneden vedr. normperioden: 01.08.2024 - 31.07.2025.</v>
      </c>
      <c r="B6" s="870"/>
      <c r="C6" s="870"/>
      <c r="D6" s="870"/>
      <c r="E6" s="870"/>
      <c r="F6" s="870"/>
      <c r="G6" s="870"/>
      <c r="H6" s="870"/>
      <c r="I6" s="870"/>
      <c r="J6" s="870"/>
      <c r="K6" s="870"/>
      <c r="L6" s="870"/>
      <c r="M6" s="952"/>
      <c r="N6" s="904" t="s">
        <v>273</v>
      </c>
      <c r="O6" s="905"/>
      <c r="P6" s="904" t="s">
        <v>142</v>
      </c>
      <c r="Q6" s="909"/>
      <c r="R6" s="909"/>
      <c r="S6" s="909"/>
      <c r="T6" s="909"/>
      <c r="U6" s="905"/>
      <c r="V6" s="136"/>
      <c r="W6" s="56"/>
      <c r="Y6" s="56"/>
      <c r="Z6" s="56"/>
      <c r="AA6"/>
      <c r="AB6"/>
      <c r="AK6" s="56"/>
      <c r="AL6" s="56"/>
      <c r="BQ6" s="56"/>
      <c r="BR6" s="56"/>
      <c r="BS6"/>
      <c r="BT6"/>
      <c r="CB6" s="56"/>
      <c r="CC6" s="56"/>
    </row>
    <row r="7" spans="1:116" ht="47" customHeight="1">
      <c r="A7" s="201">
        <f>Januar!A7</f>
        <v>2025</v>
      </c>
      <c r="B7" s="132"/>
      <c r="C7" s="133"/>
      <c r="D7" s="134"/>
      <c r="E7" s="914" t="s">
        <v>252</v>
      </c>
      <c r="F7" s="915"/>
      <c r="G7" s="916"/>
      <c r="H7" s="198" t="s">
        <v>147</v>
      </c>
      <c r="I7" s="912" t="str">
        <f>August!I12</f>
        <v>Anderledes dage, ferieåbning, koloni, ekskursionsdag og pæd.dage.</v>
      </c>
      <c r="J7" s="913"/>
      <c r="K7" s="896" t="s">
        <v>231</v>
      </c>
      <c r="L7" s="896" t="s">
        <v>232</v>
      </c>
      <c r="M7" s="944" t="s">
        <v>204</v>
      </c>
      <c r="N7" s="906" t="s">
        <v>276</v>
      </c>
      <c r="O7" s="907"/>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938" t="s">
        <v>414</v>
      </c>
      <c r="BE7" s="938"/>
      <c r="BF7" s="938"/>
      <c r="BG7" s="938"/>
      <c r="BH7" s="938"/>
      <c r="BI7" s="939" t="s">
        <v>415</v>
      </c>
      <c r="BJ7" s="939"/>
      <c r="BK7" s="939"/>
      <c r="BL7" s="939"/>
      <c r="BM7" s="939"/>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938" t="s">
        <v>414</v>
      </c>
      <c r="CV7" s="938"/>
      <c r="CW7" s="938"/>
      <c r="CX7" s="938"/>
      <c r="CY7" s="938"/>
      <c r="CZ7" s="939" t="s">
        <v>415</v>
      </c>
      <c r="DA7" s="939"/>
      <c r="DB7" s="939"/>
      <c r="DC7" s="939"/>
      <c r="DD7" s="939"/>
    </row>
    <row r="8" spans="1:116" ht="160" customHeight="1">
      <c r="A8" s="873" t="s">
        <v>136</v>
      </c>
      <c r="B8" s="874"/>
      <c r="C8" s="874"/>
      <c r="D8" s="875"/>
      <c r="E8" s="917"/>
      <c r="F8" s="918"/>
      <c r="G8" s="919"/>
      <c r="H8" s="923" t="s">
        <v>253</v>
      </c>
      <c r="I8" s="200" t="s">
        <v>261</v>
      </c>
      <c r="J8" s="200" t="s">
        <v>260</v>
      </c>
      <c r="K8" s="897"/>
      <c r="L8" s="897"/>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0"/>
      <c r="F9" s="921"/>
      <c r="G9" s="922"/>
      <c r="H9" s="897"/>
      <c r="I9" s="871" t="s">
        <v>148</v>
      </c>
      <c r="J9" s="872"/>
      <c r="K9" s="872"/>
      <c r="L9" s="872"/>
      <c r="M9" s="903"/>
      <c r="N9" s="902" t="s">
        <v>274</v>
      </c>
      <c r="O9" s="903"/>
      <c r="P9" s="902" t="s">
        <v>163</v>
      </c>
      <c r="Q9" s="872"/>
      <c r="R9" s="943"/>
      <c r="S9" s="871" t="s">
        <v>164</v>
      </c>
      <c r="T9" s="872"/>
      <c r="U9" s="903"/>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sø</v>
      </c>
      <c r="C10" s="73" t="s">
        <v>77</v>
      </c>
      <c r="D10" s="74" t="str">
        <f t="shared" ref="D10:D39"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10">IF(AND(E10&gt;0,H10&gt;0),""&amp;E10&amp;" og "&amp;H10&amp;"","")</f>
        <v/>
      </c>
      <c r="DG10">
        <f t="shared" ref="DG10:DG39" si="11">IF(H10="",E10,"")</f>
        <v>0</v>
      </c>
      <c r="DH10">
        <f t="shared" ref="DH10:DH39" si="12">IF(E10="",H10,"")</f>
        <v>0</v>
      </c>
      <c r="DI10" t="str">
        <f t="shared" ref="DI10:DK40" si="13">IF(DF10=0,"",DF10)</f>
        <v/>
      </c>
      <c r="DJ10" t="str">
        <f>IF(DG10=0,"",DG10)</f>
        <v/>
      </c>
      <c r="DK10" t="str">
        <f>IF(DH10=0,"",DH10)</f>
        <v/>
      </c>
      <c r="DL10" t="str">
        <f>DI10&amp;""&amp;DJ10&amp;""&amp;DK10</f>
        <v/>
      </c>
    </row>
    <row r="11" spans="1:116">
      <c r="A11" s="135">
        <f t="shared" ref="A11:A39" si="14">IF(ISNUMBER(A10),A10+1,1)</f>
        <v>2</v>
      </c>
      <c r="B11" s="72" t="str">
        <f t="shared" si="0"/>
        <v>ma</v>
      </c>
      <c r="C11" s="73" t="s">
        <v>205</v>
      </c>
      <c r="D11" s="74">
        <f t="shared" si="1"/>
        <v>22.714285714285715</v>
      </c>
      <c r="E11" s="862"/>
      <c r="F11" s="863"/>
      <c r="G11" s="864"/>
      <c r="H11" s="176"/>
      <c r="I11" s="222"/>
      <c r="J11" s="222"/>
      <c r="K11" s="192">
        <f t="shared" ref="K11:K39" si="15">BN11</f>
        <v>6</v>
      </c>
      <c r="L11" s="192">
        <f t="shared" ref="L11:L39" si="16">DE11</f>
        <v>0</v>
      </c>
      <c r="M11" s="239"/>
      <c r="N11" s="359"/>
      <c r="O11" s="411"/>
      <c r="P11" s="196"/>
      <c r="Q11" s="197"/>
      <c r="R11" s="197"/>
      <c r="S11" s="193"/>
      <c r="T11" s="256"/>
      <c r="U11" s="194"/>
      <c r="V11">
        <f t="shared" ref="V11:V39" si="17">IF(P11="x",S11-K11,0)</f>
        <v>0</v>
      </c>
      <c r="W11">
        <f t="shared" si="2"/>
        <v>0</v>
      </c>
      <c r="X11" s="360">
        <f t="shared" ref="X11:X39" si="18">IF(C11="Anderledes dag",I11,0)</f>
        <v>0</v>
      </c>
      <c r="Y11" s="360">
        <f t="shared" ref="Y11:Y39" si="19">IF(C11="Ferieåbning",I11,0)</f>
        <v>0</v>
      </c>
      <c r="Z11" s="360">
        <f t="shared" si="3"/>
        <v>0</v>
      </c>
      <c r="AA11" s="360">
        <f t="shared" ref="AA11:AA39" si="20">IF(C11="Ekskursion",I11,0)</f>
        <v>0</v>
      </c>
      <c r="AB11" s="360">
        <f t="shared" ref="AB11:AB39"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f>IF(AND(C11="Normal uge 2",B11="ma"),'Normal uger'!$S$38,"")</f>
        <v>6</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6</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f>IF(AND(C11="Normal uge 2",B11="ma"),'Normal uger'!$S$41,"")</f>
        <v>0</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9" si="24">DI11&amp;""&amp;DJ11&amp;""&amp;DK11</f>
        <v/>
      </c>
    </row>
    <row r="12" spans="1:116">
      <c r="A12" s="135">
        <f t="shared" si="14"/>
        <v>3</v>
      </c>
      <c r="B12" s="72" t="str">
        <f t="shared" si="0"/>
        <v>ti</v>
      </c>
      <c r="C12" s="73" t="s">
        <v>205</v>
      </c>
      <c r="D12" s="74" t="str">
        <f t="shared" si="1"/>
        <v/>
      </c>
      <c r="E12" s="862"/>
      <c r="F12" s="863"/>
      <c r="G12" s="864"/>
      <c r="H12" s="176"/>
      <c r="I12" s="222"/>
      <c r="J12" s="222"/>
      <c r="K12" s="192">
        <f t="shared" si="15"/>
        <v>7.583333333333333</v>
      </c>
      <c r="L12" s="192">
        <f t="shared" si="16"/>
        <v>1.4166666666666665</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f>IF(AND(C12="Normal uge 2",B12="ti"),'Normal uger'!$U$38,"")</f>
        <v>7.583333333333333</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7.583333333333333</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f>IF(AND(C12="Normal uge 2",B12="ti"),'Normal uger'!$U$41,"")</f>
        <v>1.4166666666666665</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1.4166666666666665</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on</v>
      </c>
      <c r="C13" s="73" t="s">
        <v>205</v>
      </c>
      <c r="D13" s="74" t="str">
        <f t="shared" si="1"/>
        <v/>
      </c>
      <c r="E13" s="862"/>
      <c r="F13" s="863"/>
      <c r="G13" s="864"/>
      <c r="H13" s="176"/>
      <c r="I13" s="222"/>
      <c r="J13" s="222"/>
      <c r="K13" s="192">
        <f t="shared" si="15"/>
        <v>6.083333333333333</v>
      </c>
      <c r="L13" s="192">
        <f t="shared" si="16"/>
        <v>0.41666666666666669</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f>IF(AND(C13="Normal uge 2",B13="on"),'Normal uger'!$W$38,"")</f>
        <v>6.083333333333333</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6.083333333333333</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f>IF(AND(C13="Normal uge 2",B13="on"),'Normal uger'!$W$41,"")</f>
        <v>0.41666666666666669</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0.41666666666666669</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to</v>
      </c>
      <c r="C14" s="73" t="s">
        <v>205</v>
      </c>
      <c r="D14" s="74" t="str">
        <f t="shared" si="1"/>
        <v/>
      </c>
      <c r="E14" s="862" t="s">
        <v>113</v>
      </c>
      <c r="F14" s="863"/>
      <c r="G14" s="864"/>
      <c r="H14" s="176"/>
      <c r="I14" s="222"/>
      <c r="J14" s="222"/>
      <c r="K14" s="192">
        <f t="shared" si="15"/>
        <v>5.083333333333333</v>
      </c>
      <c r="L14" s="192">
        <f t="shared" si="16"/>
        <v>0.41666666666666669</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f>IF(AND(C14="Normal uge 2",B14="to"),'Normal uger'!$Y$38,"")</f>
        <v>5.083333333333333</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5.083333333333333</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f>IF(AND(C14="Normal uge 2",B14="to"),'Normal uger'!$Y$41,"")</f>
        <v>0.41666666666666669</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0.41666666666666669</v>
      </c>
      <c r="DF14" t="str">
        <f t="shared" si="10"/>
        <v/>
      </c>
      <c r="DG14" t="str">
        <f t="shared" si="11"/>
        <v>Grundlovsdag</v>
      </c>
      <c r="DH14" t="str">
        <f t="shared" si="12"/>
        <v/>
      </c>
      <c r="DI14" t="str">
        <f t="shared" si="13"/>
        <v/>
      </c>
      <c r="DJ14" t="str">
        <f t="shared" si="13"/>
        <v>Grundlovsdag</v>
      </c>
      <c r="DK14" t="str">
        <f t="shared" si="13"/>
        <v/>
      </c>
      <c r="DL14" t="str">
        <f t="shared" si="24"/>
        <v>Grundlovsdag</v>
      </c>
    </row>
    <row r="15" spans="1:116" ht="16" customHeight="1">
      <c r="A15" s="135">
        <f t="shared" si="14"/>
        <v>6</v>
      </c>
      <c r="B15" s="72" t="str">
        <f t="shared" si="0"/>
        <v>fr</v>
      </c>
      <c r="C15" s="73" t="s">
        <v>222</v>
      </c>
      <c r="D15" s="74" t="str">
        <f t="shared" si="1"/>
        <v/>
      </c>
      <c r="E15" s="862"/>
      <c r="F15" s="863"/>
      <c r="G15" s="864"/>
      <c r="H15" s="176"/>
      <c r="I15" s="222"/>
      <c r="J15" s="222"/>
      <c r="K15" s="192">
        <f t="shared" si="15"/>
        <v>6.3333333333333339</v>
      </c>
      <c r="L15" s="192">
        <f t="shared" si="16"/>
        <v>0.41666666666666669</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6.3333333333333339</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6.3333333333333339</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0.41666666666666669</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0.41666666666666669</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lø</v>
      </c>
      <c r="C16" s="73" t="s">
        <v>77</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sø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ma</v>
      </c>
      <c r="C18" s="73" t="s">
        <v>76</v>
      </c>
      <c r="D18" s="74">
        <f t="shared" si="1"/>
        <v>23.714285714285715</v>
      </c>
      <c r="E18" s="862" t="s">
        <v>271</v>
      </c>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t="str">
        <f t="shared" si="11"/>
        <v>2. Pinsedag</v>
      </c>
      <c r="DH18" t="str">
        <f t="shared" si="12"/>
        <v/>
      </c>
      <c r="DI18" t="str">
        <f t="shared" si="13"/>
        <v/>
      </c>
      <c r="DJ18" t="str">
        <f t="shared" si="13"/>
        <v>2. Pinsedag</v>
      </c>
      <c r="DK18" t="str">
        <f t="shared" si="13"/>
        <v/>
      </c>
      <c r="DL18" t="str">
        <f t="shared" si="24"/>
        <v>2. Pinsedag</v>
      </c>
    </row>
    <row r="19" spans="1:116">
      <c r="A19" s="135">
        <f t="shared" si="14"/>
        <v>10</v>
      </c>
      <c r="B19" s="72" t="str">
        <f t="shared" si="0"/>
        <v>ti</v>
      </c>
      <c r="C19" s="73" t="s">
        <v>205</v>
      </c>
      <c r="D19" s="74" t="str">
        <f t="shared" si="1"/>
        <v/>
      </c>
      <c r="E19" s="862"/>
      <c r="F19" s="863"/>
      <c r="G19" s="864"/>
      <c r="H19" s="176"/>
      <c r="I19" s="222"/>
      <c r="J19" s="222"/>
      <c r="K19" s="192">
        <f t="shared" si="15"/>
        <v>7.583333333333333</v>
      </c>
      <c r="L19" s="192">
        <f t="shared" si="16"/>
        <v>1.4166666666666665</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f>IF(AND(C19="Normal uge 2",B19="ti"),'Normal uger'!$U$38,"")</f>
        <v>7.583333333333333</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7.583333333333333</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f>IF(AND(C19="Normal uge 2",B19="ti"),'Normal uger'!$U$41,"")</f>
        <v>1.4166666666666665</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1.4166666666666665</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on</v>
      </c>
      <c r="C20" s="73" t="s">
        <v>205</v>
      </c>
      <c r="D20" s="74" t="str">
        <f t="shared" si="1"/>
        <v/>
      </c>
      <c r="E20" s="862"/>
      <c r="F20" s="863"/>
      <c r="G20" s="864"/>
      <c r="H20" s="176"/>
      <c r="I20" s="222"/>
      <c r="J20" s="222"/>
      <c r="K20" s="192">
        <f t="shared" si="15"/>
        <v>6.083333333333333</v>
      </c>
      <c r="L20" s="192">
        <f t="shared" si="16"/>
        <v>0.41666666666666669</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f>IF(AND(C20="Normal uge 2",B20="on"),'Normal uger'!$W$38,"")</f>
        <v>6.083333333333333</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6.083333333333333</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f>IF(AND(C20="Normal uge 2",B20="on"),'Normal uger'!$W$41,"")</f>
        <v>0.41666666666666669</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0.41666666666666669</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to</v>
      </c>
      <c r="C21" s="73" t="s">
        <v>205</v>
      </c>
      <c r="D21" s="74" t="str">
        <f t="shared" si="1"/>
        <v/>
      </c>
      <c r="E21" s="862"/>
      <c r="F21" s="863"/>
      <c r="G21" s="864"/>
      <c r="H21" s="176"/>
      <c r="I21" s="222"/>
      <c r="J21" s="222"/>
      <c r="K21" s="192">
        <f t="shared" si="15"/>
        <v>5.083333333333333</v>
      </c>
      <c r="L21" s="192">
        <f t="shared" si="16"/>
        <v>0.41666666666666669</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f>IF(AND(C21="Normal uge 2",B21="to"),'Normal uger'!$Y$38,"")</f>
        <v>5.083333333333333</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5.083333333333333</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f>IF(AND(C21="Normal uge 2",B21="to"),'Normal uger'!$Y$41,"")</f>
        <v>0.41666666666666669</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0.41666666666666669</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fr</v>
      </c>
      <c r="C22" s="73" t="s">
        <v>219</v>
      </c>
      <c r="D22" s="74" t="str">
        <f t="shared" si="1"/>
        <v/>
      </c>
      <c r="E22" s="879"/>
      <c r="F22" s="880"/>
      <c r="G22" s="881"/>
      <c r="H22" s="175"/>
      <c r="I22" s="222"/>
      <c r="J22" s="222"/>
      <c r="K22" s="192">
        <f t="shared" si="15"/>
        <v>6</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6</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6</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lø</v>
      </c>
      <c r="C23" s="73" t="s">
        <v>77</v>
      </c>
      <c r="D23" s="74" t="str">
        <f t="shared" si="1"/>
        <v/>
      </c>
      <c r="E23" s="879"/>
      <c r="F23" s="880"/>
      <c r="G23" s="881"/>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sø</v>
      </c>
      <c r="C24" s="73" t="s">
        <v>77</v>
      </c>
      <c r="D24" s="74" t="str">
        <f t="shared" si="1"/>
        <v/>
      </c>
      <c r="E24" s="879"/>
      <c r="F24" s="880"/>
      <c r="G24" s="881"/>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ma</v>
      </c>
      <c r="C25" s="73" t="s">
        <v>205</v>
      </c>
      <c r="D25" s="74">
        <f t="shared" si="1"/>
        <v>24.714285714285715</v>
      </c>
      <c r="E25" s="862"/>
      <c r="F25" s="863"/>
      <c r="G25" s="864"/>
      <c r="H25" s="176"/>
      <c r="I25" s="222"/>
      <c r="J25" s="222"/>
      <c r="K25" s="192">
        <f t="shared" si="15"/>
        <v>6</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f>IF(AND(C25="Normal uge 2",B25="ma"),'Normal uger'!$S$38,"")</f>
        <v>6</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6</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f>IF(AND(C25="Normal uge 2",B25="ma"),'Normal uger'!$S$41,"")</f>
        <v>0</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ti</v>
      </c>
      <c r="C26" s="73" t="s">
        <v>205</v>
      </c>
      <c r="D26" s="74" t="str">
        <f t="shared" si="1"/>
        <v/>
      </c>
      <c r="E26" s="862"/>
      <c r="F26" s="863"/>
      <c r="G26" s="864"/>
      <c r="H26" s="176"/>
      <c r="I26" s="222"/>
      <c r="J26" s="222"/>
      <c r="K26" s="192">
        <f t="shared" si="15"/>
        <v>7.583333333333333</v>
      </c>
      <c r="L26" s="192">
        <f t="shared" si="16"/>
        <v>1.4166666666666665</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f>IF(AND(C26="Normal uge 2",B26="ti"),'Normal uger'!$U$38,"")</f>
        <v>7.583333333333333</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7.583333333333333</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f>IF(AND(C26="Normal uge 2",B26="ti"),'Normal uger'!$U$41,"")</f>
        <v>1.4166666666666665</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1.4166666666666665</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on</v>
      </c>
      <c r="C27" s="73" t="s">
        <v>205</v>
      </c>
      <c r="D27" s="74" t="str">
        <f t="shared" si="1"/>
        <v/>
      </c>
      <c r="E27" s="862"/>
      <c r="F27" s="863"/>
      <c r="G27" s="864"/>
      <c r="H27" s="176"/>
      <c r="I27" s="222"/>
      <c r="J27" s="222"/>
      <c r="K27" s="192">
        <f t="shared" si="15"/>
        <v>6.083333333333333</v>
      </c>
      <c r="L27" s="192">
        <f t="shared" si="16"/>
        <v>0.41666666666666669</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f>IF(AND(C27="Normal uge 2",B27="on"),'Normal uger'!$W$38,"")</f>
        <v>6.083333333333333</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6.083333333333333</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f>IF(AND(C27="Normal uge 2",B27="on"),'Normal uger'!$W$41,"")</f>
        <v>0.41666666666666669</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0.41666666666666669</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to</v>
      </c>
      <c r="C28" s="73" t="s">
        <v>205</v>
      </c>
      <c r="D28" s="74" t="str">
        <f t="shared" si="1"/>
        <v/>
      </c>
      <c r="E28" s="862"/>
      <c r="F28" s="863"/>
      <c r="G28" s="864"/>
      <c r="H28" s="176"/>
      <c r="I28" s="222"/>
      <c r="J28" s="222"/>
      <c r="K28" s="192">
        <f t="shared" si="15"/>
        <v>5.083333333333333</v>
      </c>
      <c r="L28" s="192">
        <f t="shared" si="16"/>
        <v>0.41666666666666669</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f>IF(AND(C28="Normal uge 2",B28="to"),'Normal uger'!$Y$38,"")</f>
        <v>5.083333333333333</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5.083333333333333</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f>IF(AND(C28="Normal uge 2",B28="to"),'Normal uger'!$Y$41,"")</f>
        <v>0.41666666666666669</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0.41666666666666669</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fr</v>
      </c>
      <c r="C29" s="73" t="s">
        <v>220</v>
      </c>
      <c r="D29" s="74" t="str">
        <f t="shared" si="1"/>
        <v/>
      </c>
      <c r="E29" s="862"/>
      <c r="F29" s="863"/>
      <c r="G29" s="864"/>
      <c r="H29" s="176"/>
      <c r="I29" s="222"/>
      <c r="J29" s="222"/>
      <c r="K29" s="192">
        <f t="shared" si="15"/>
        <v>5.083333333333333</v>
      </c>
      <c r="L29" s="192">
        <f t="shared" si="16"/>
        <v>0.41666666666666669</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5.083333333333333</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5.083333333333333</v>
      </c>
      <c r="BO29" s="125">
        <f t="shared" si="4"/>
        <v>0</v>
      </c>
      <c r="BP29" s="360">
        <f t="shared" si="5"/>
        <v>0</v>
      </c>
      <c r="BQ29" s="360">
        <f t="shared" si="6"/>
        <v>0</v>
      </c>
      <c r="BR29" s="360">
        <f t="shared" si="7"/>
        <v>0</v>
      </c>
      <c r="BS29" s="360">
        <f t="shared" si="8"/>
        <v>0</v>
      </c>
      <c r="BT29" s="360">
        <f t="shared" si="9"/>
        <v>0</v>
      </c>
      <c r="BU29" s="360">
        <f>IF(C29="Rul 1",Rul!$E$40,0)</f>
        <v>0</v>
      </c>
      <c r="BV29" s="360">
        <f>IF(C29="Rul 2",Rul!$G$40,0)</f>
        <v>0.41666666666666669</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0.41666666666666669</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lø</v>
      </c>
      <c r="C30" s="73" t="s">
        <v>77</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sø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ma</v>
      </c>
      <c r="C32" s="73" t="s">
        <v>205</v>
      </c>
      <c r="D32" s="74">
        <f t="shared" si="1"/>
        <v>25.714285714285715</v>
      </c>
      <c r="E32" s="862"/>
      <c r="F32" s="863"/>
      <c r="G32" s="864"/>
      <c r="H32" s="176"/>
      <c r="I32" s="222"/>
      <c r="J32" s="222"/>
      <c r="K32" s="192">
        <f t="shared" si="15"/>
        <v>6</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f>IF(AND(C32="Normal uge 2",B32="ma"),'Normal uger'!$S$38,"")</f>
        <v>6</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6</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f>IF(AND(C32="Normal uge 2",B32="ma"),'Normal uger'!$S$41,"")</f>
        <v>0</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ti</v>
      </c>
      <c r="C33" s="73" t="s">
        <v>205</v>
      </c>
      <c r="D33" s="74" t="str">
        <f t="shared" si="1"/>
        <v/>
      </c>
      <c r="E33" s="879"/>
      <c r="F33" s="880"/>
      <c r="G33" s="881"/>
      <c r="H33" s="176"/>
      <c r="I33" s="222"/>
      <c r="J33" s="222"/>
      <c r="K33" s="192">
        <f t="shared" si="15"/>
        <v>7.583333333333333</v>
      </c>
      <c r="L33" s="192">
        <f t="shared" si="16"/>
        <v>1.4166666666666665</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f>IF(AND(C33="Normal uge 2",B33="ti"),'Normal uger'!$U$38,"")</f>
        <v>7.583333333333333</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7.583333333333333</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f>IF(AND(C33="Normal uge 2",B33="ti"),'Normal uger'!$U$41,"")</f>
        <v>1.4166666666666665</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1.4166666666666665</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on</v>
      </c>
      <c r="C34" s="73" t="s">
        <v>205</v>
      </c>
      <c r="D34" s="74" t="str">
        <f t="shared" si="1"/>
        <v/>
      </c>
      <c r="E34" s="862"/>
      <c r="F34" s="863"/>
      <c r="G34" s="864"/>
      <c r="H34" s="176" t="s">
        <v>512</v>
      </c>
      <c r="I34" s="222"/>
      <c r="J34" s="222"/>
      <c r="K34" s="192">
        <f t="shared" si="15"/>
        <v>6.083333333333333</v>
      </c>
      <c r="L34" s="192">
        <f t="shared" si="16"/>
        <v>0.41666666666666669</v>
      </c>
      <c r="M34" s="239">
        <v>2.5</v>
      </c>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f>IF(AND(C34="Normal uge 2",B34="on"),'Normal uger'!$W$38,"")</f>
        <v>6.083333333333333</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6.083333333333333</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f>IF(AND(C34="Normal uge 2",B34="on"),'Normal uger'!$W$41,"")</f>
        <v>0.41666666666666669</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0.41666666666666669</v>
      </c>
      <c r="DF34" t="str">
        <f t="shared" si="10"/>
        <v/>
      </c>
      <c r="DG34" t="str">
        <f t="shared" si="11"/>
        <v/>
      </c>
      <c r="DH34" t="str">
        <f t="shared" si="12"/>
        <v>P-,øde 16:30 - 19:30</v>
      </c>
      <c r="DI34" t="str">
        <f t="shared" si="13"/>
        <v/>
      </c>
      <c r="DJ34" t="str">
        <f t="shared" si="13"/>
        <v/>
      </c>
      <c r="DK34" t="str">
        <f t="shared" si="13"/>
        <v>P-,øde 16:30 - 19:30</v>
      </c>
      <c r="DL34" t="str">
        <f t="shared" si="24"/>
        <v>P-,øde 16:30 - 19:30</v>
      </c>
    </row>
    <row r="35" spans="1:116">
      <c r="A35" s="135">
        <f t="shared" si="14"/>
        <v>26</v>
      </c>
      <c r="B35" s="72" t="str">
        <f t="shared" si="0"/>
        <v>to</v>
      </c>
      <c r="C35" s="73" t="s">
        <v>205</v>
      </c>
      <c r="D35" s="74" t="str">
        <f t="shared" si="1"/>
        <v/>
      </c>
      <c r="E35" s="862"/>
      <c r="F35" s="863"/>
      <c r="G35" s="864"/>
      <c r="H35" s="176"/>
      <c r="I35" s="222"/>
      <c r="J35" s="222"/>
      <c r="K35" s="192">
        <f t="shared" si="15"/>
        <v>5.083333333333333</v>
      </c>
      <c r="L35" s="192">
        <f t="shared" si="16"/>
        <v>0.41666666666666669</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f>IF(AND(C35="Normal uge 2",B35="to"),'Normal uger'!$Y$38,"")</f>
        <v>5.083333333333333</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5.083333333333333</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f>IF(AND(C35="Normal uge 2",B35="to"),'Normal uger'!$Y$41,"")</f>
        <v>0.41666666666666669</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0.41666666666666669</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fr</v>
      </c>
      <c r="C36" s="73" t="s">
        <v>221</v>
      </c>
      <c r="D36" s="74" t="str">
        <f t="shared" si="1"/>
        <v/>
      </c>
      <c r="E36" s="862"/>
      <c r="F36" s="863"/>
      <c r="G36" s="864"/>
      <c r="H36" s="176"/>
      <c r="I36" s="222"/>
      <c r="J36" s="222"/>
      <c r="K36" s="192">
        <f t="shared" si="15"/>
        <v>5.083333333333333</v>
      </c>
      <c r="L36" s="192">
        <f t="shared" si="16"/>
        <v>0.41666666666666669</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5.083333333333333</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5.083333333333333</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0.41666666666666669</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0.41666666666666669</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lø</v>
      </c>
      <c r="C37" s="73" t="s">
        <v>77</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sø</v>
      </c>
      <c r="C38" s="73" t="s">
        <v>77</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ma</v>
      </c>
      <c r="C39" s="73" t="s">
        <v>205</v>
      </c>
      <c r="D39" s="74">
        <f t="shared" si="1"/>
        <v>26.714285714285715</v>
      </c>
      <c r="E39" s="862"/>
      <c r="F39" s="863"/>
      <c r="G39" s="864"/>
      <c r="H39" s="176"/>
      <c r="I39" s="222"/>
      <c r="J39" s="222"/>
      <c r="K39" s="192">
        <f t="shared" si="15"/>
        <v>6</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f>IF(AND(C39="Normal uge 2",B39="ma"),'Normal uger'!$S$38,"")</f>
        <v>6</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6</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f>IF(AND(C39="Normal uge 2",B39="ma"),'Normal uger'!$S$41,"")</f>
        <v>0</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ht="17" thickBot="1">
      <c r="A40" s="370" t="s">
        <v>127</v>
      </c>
      <c r="B40" s="371"/>
      <c r="C40" s="371"/>
      <c r="D40" s="371"/>
      <c r="E40" s="371"/>
      <c r="F40" s="371"/>
      <c r="G40" s="371"/>
      <c r="H40" s="371"/>
      <c r="I40" s="195"/>
      <c r="J40" s="195"/>
      <c r="K40" s="195">
        <f>SUM(K10:K39)</f>
        <v>121.49999999999997</v>
      </c>
      <c r="L40" s="195">
        <f>SUM(L10:L39)</f>
        <v>10.25</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2.5</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1</v>
      </c>
      <c r="AE40">
        <f t="shared" si="26"/>
        <v>1</v>
      </c>
      <c r="AF40">
        <f t="shared" si="26"/>
        <v>1</v>
      </c>
      <c r="AG40">
        <f t="shared" si="26"/>
        <v>1</v>
      </c>
      <c r="AH40">
        <f t="shared" si="26"/>
        <v>0</v>
      </c>
      <c r="AI40">
        <f t="shared" si="26"/>
        <v>0</v>
      </c>
      <c r="AJ40">
        <f>COUNTIF(AJ9:AJ39,"&gt;0")</f>
        <v>0</v>
      </c>
      <c r="AK40">
        <f t="shared" ref="AK40:BC40" si="27">COUNTIF(AK9:AK39,"&gt;0")</f>
        <v>0</v>
      </c>
      <c r="AL40">
        <f t="shared" si="27"/>
        <v>0</v>
      </c>
      <c r="AM40">
        <f t="shared" si="27"/>
        <v>0</v>
      </c>
      <c r="AN40">
        <f t="shared" si="27"/>
        <v>0</v>
      </c>
      <c r="AO40">
        <f t="shared" si="27"/>
        <v>4</v>
      </c>
      <c r="AP40">
        <f t="shared" si="27"/>
        <v>4</v>
      </c>
      <c r="AQ40">
        <f t="shared" si="27"/>
        <v>4</v>
      </c>
      <c r="AR40">
        <f t="shared" si="27"/>
        <v>4</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121.49999999999997</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10.25</v>
      </c>
      <c r="DJ40" t="str">
        <f t="shared" si="13"/>
        <v/>
      </c>
      <c r="DK40" t="str">
        <f t="shared" si="13"/>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row>
    <row r="42" spans="1:116" ht="70" customHeight="1">
      <c r="A42" s="925" t="str">
        <f>"Arbejdstid for "&amp;A8&amp;" måned:"</f>
        <v>Arbejdstid for Juni måned:</v>
      </c>
      <c r="B42" s="926"/>
      <c r="C42" s="926"/>
      <c r="D42" s="926"/>
      <c r="E42" s="926"/>
      <c r="F42" s="926"/>
      <c r="G42" s="926"/>
      <c r="H42" s="202" t="s">
        <v>126</v>
      </c>
      <c r="I42" s="890" t="s">
        <v>115</v>
      </c>
      <c r="J42" s="891"/>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7" t="s">
        <v>272</v>
      </c>
      <c r="B43" s="928"/>
      <c r="C43" s="928"/>
      <c r="D43" s="928"/>
      <c r="E43" s="928"/>
      <c r="F43" s="928"/>
      <c r="G43" s="928"/>
      <c r="H43" s="145">
        <f>D77-D75-A87-D74</f>
        <v>21</v>
      </c>
      <c r="I43" s="892">
        <f>IF(AND(Stamoplysninger!E13="HK",Stamoplysninger!E14="Ja"),1924/Arbejdstidsoversigt!$K$8*Stamoplysninger!E16*$H$43,Juni!$H$43*7.4*Stamoplysninger!E16)</f>
        <v>155.4</v>
      </c>
      <c r="J43" s="893"/>
      <c r="K43" s="147"/>
      <c r="L43" s="954"/>
      <c r="M43" s="955"/>
      <c r="N43" s="955"/>
      <c r="O43" s="955"/>
      <c r="P43" s="955"/>
      <c r="Q43" s="955"/>
      <c r="R43" s="955"/>
      <c r="S43" s="955"/>
      <c r="T43" s="394">
        <f>Maj!T52</f>
        <v>3</v>
      </c>
      <c r="U43" s="395">
        <f>Maj!U52</f>
        <v>0</v>
      </c>
      <c r="V43" s="305"/>
      <c r="W43" s="130"/>
      <c r="X43" s="130"/>
      <c r="Y43" s="130"/>
      <c r="Z43" s="130"/>
      <c r="AA43"/>
      <c r="AB43"/>
      <c r="AK43" s="56"/>
      <c r="AL43" s="56"/>
      <c r="BO43" s="130"/>
      <c r="BP43" s="130"/>
      <c r="BQ43" s="130"/>
      <c r="BR43" s="130"/>
      <c r="BS43"/>
      <c r="BT43"/>
      <c r="CB43" s="56"/>
      <c r="CC43" s="56"/>
    </row>
    <row r="44" spans="1:116" ht="24" customHeight="1">
      <c r="A44" s="927" t="str">
        <f>"Ferie "&amp;A8&amp;" måned"</f>
        <v>Ferie Juni måned</v>
      </c>
      <c r="B44" s="928"/>
      <c r="C44" s="928"/>
      <c r="D44" s="928"/>
      <c r="E44" s="928"/>
      <c r="F44" s="928"/>
      <c r="G44" s="928"/>
      <c r="H44" s="146" t="str">
        <f>IF(D71&gt;0,$D$71,"0")</f>
        <v>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7" t="str">
        <f>"Søgnehelligdage i "&amp;A8&amp;" måned"</f>
        <v>Søgnehelligdage i Juni måned</v>
      </c>
      <c r="B45" s="928"/>
      <c r="C45" s="928"/>
      <c r="D45" s="928"/>
      <c r="E45" s="928"/>
      <c r="F45" s="928"/>
      <c r="G45" s="928"/>
      <c r="H45" s="146">
        <f>IF(D76&gt;0,D76,0)</f>
        <v>1</v>
      </c>
      <c r="I45" s="857">
        <f>H45*7.4*Stamoplysninger!E16</f>
        <v>7.4</v>
      </c>
      <c r="J45" s="858"/>
      <c r="K45" s="226"/>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7" t="str">
        <f>"Nettoarbejdstid ialt i "&amp;A8&amp;" måned"</f>
        <v>Nettoarbejdstid ialt i Juni måned</v>
      </c>
      <c r="B46" s="928"/>
      <c r="C46" s="928"/>
      <c r="D46" s="928"/>
      <c r="E46" s="928"/>
      <c r="F46" s="928"/>
      <c r="G46" s="928"/>
      <c r="H46" s="148">
        <f>H43-H44-H45</f>
        <v>20</v>
      </c>
      <c r="I46" s="857">
        <f>IF(Stamoplysninger!$E$13="Ikke omfattet af overenskomst - ansat med en fast årsnorm",Stamoplysninger!$E$15/229*H46*Stamoplysninger!$E$16,I43-I44-I45)</f>
        <v>148</v>
      </c>
      <c r="J46" s="858"/>
      <c r="K46" s="226"/>
      <c r="L46" s="377" t="s">
        <v>366</v>
      </c>
      <c r="M46" s="378" t="s">
        <v>202</v>
      </c>
      <c r="N46" s="850" t="s">
        <v>279</v>
      </c>
      <c r="O46" s="845"/>
      <c r="P46" s="845"/>
      <c r="Q46" s="845"/>
      <c r="R46" s="845"/>
      <c r="S46" s="851"/>
      <c r="T46" s="888" t="s">
        <v>189</v>
      </c>
      <c r="U46" s="889"/>
      <c r="V46" s="305"/>
      <c r="W46" s="130"/>
      <c r="X46" s="130"/>
      <c r="Y46" s="130"/>
      <c r="Z46" s="130"/>
      <c r="AA46"/>
      <c r="AB46"/>
      <c r="AK46" s="56"/>
      <c r="AL46" s="56"/>
      <c r="BO46" s="130"/>
      <c r="BP46" s="130"/>
      <c r="BQ46" s="130"/>
      <c r="BR46" s="130"/>
      <c r="BS46"/>
      <c r="BT46"/>
      <c r="CB46" s="56"/>
      <c r="CC46" s="56"/>
    </row>
    <row r="47" spans="1:116" ht="24" customHeight="1">
      <c r="A47" s="933" t="str">
        <f>"Planlagt arbejdstid efter ovennstående "&amp;A8&amp;" måned kalender"</f>
        <v>Planlagt arbejdstid efter ovennstående Juni måned kalender</v>
      </c>
      <c r="B47" s="934"/>
      <c r="C47" s="934"/>
      <c r="D47" s="934"/>
      <c r="E47" s="934"/>
      <c r="F47" s="934"/>
      <c r="G47" s="934"/>
      <c r="H47" s="282">
        <f>D54+D55+D56+D57+D60+D61+D68+D62+D63+D64+D65+D66+D67+D69+D70+D58+D59</f>
        <v>20</v>
      </c>
      <c r="I47" s="836">
        <f>K40+L40+M40-J55</f>
        <v>134.24999999999997</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5" t="str">
        <f>"Arbejde særligt planlagt for "&amp;A8&amp;" måned efter fanen normale uger"</f>
        <v>Arbejde særligt planlagt for Juni måned efter fanen normale uger</v>
      </c>
      <c r="B48" s="936"/>
      <c r="C48" s="936"/>
      <c r="D48" s="936"/>
      <c r="E48" s="936"/>
      <c r="F48" s="936"/>
      <c r="G48" s="936"/>
      <c r="H48" s="937"/>
      <c r="I48" s="838">
        <f>'Normal uger'!V88</f>
        <v>10.5</v>
      </c>
      <c r="J48" s="839"/>
      <c r="K48" s="227"/>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f>IF(Arbejdstidsoversigt!$H$49="Puljetimer registreres i månedskalendere",O40-L55,SUM(Arbejdstidsoversigt!J29:J47)/Arbejdstidsoversigt!$G$15*H46)</f>
        <v>8.7719298245614024</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29" t="s">
        <v>250</v>
      </c>
      <c r="B50" s="930"/>
      <c r="C50" s="930"/>
      <c r="D50" s="930"/>
      <c r="E50" s="930"/>
      <c r="F50" s="930"/>
      <c r="G50" s="930"/>
      <c r="H50" s="930"/>
      <c r="I50" s="840">
        <f>S40+U40+T40-P55-Q55-R55</f>
        <v>0</v>
      </c>
      <c r="J50" s="841"/>
      <c r="K50" s="228"/>
      <c r="L50" s="374"/>
      <c r="M50" s="306"/>
      <c r="N50" s="852"/>
      <c r="O50" s="853"/>
      <c r="P50" s="853"/>
      <c r="Q50" s="853"/>
      <c r="R50" s="853"/>
      <c r="S50" s="854"/>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Juni måned</v>
      </c>
      <c r="B51" s="189"/>
      <c r="C51" s="190"/>
      <c r="D51" s="190"/>
      <c r="E51" s="190"/>
      <c r="F51" s="190"/>
      <c r="G51" s="190"/>
      <c r="H51" s="191"/>
      <c r="I51" s="842">
        <f>I47+I50+I48+I49</f>
        <v>153.52192982456137</v>
      </c>
      <c r="J51" s="843"/>
      <c r="K51" s="131"/>
      <c r="L51" s="847" t="s">
        <v>190</v>
      </c>
      <c r="M51" s="848"/>
      <c r="N51" s="848"/>
      <c r="O51" s="848"/>
      <c r="P51" s="848"/>
      <c r="Q51" s="848"/>
      <c r="R51" s="848"/>
      <c r="S51" s="849"/>
      <c r="T51" s="389">
        <f>T43+T44-SUM(T47:T50)</f>
        <v>3</v>
      </c>
      <c r="U51" s="396">
        <f>U43+U44-SUM(U47:U50)</f>
        <v>0</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COUNTIF([0]!Juni1,"Normal uge 1")</f>
        <v>0</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46" t="s">
        <v>205</v>
      </c>
      <c r="B55" s="946"/>
      <c r="C55" s="946"/>
      <c r="D55" s="297">
        <f>COUNTIF([0]!Juni1,"Normal uge 2")</f>
        <v>16</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COUNTIF([0]!Juni1,"Normal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COUNTIF([0]!Juni1,"Normal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COUNTIF([0]!Juni1,"Normal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COUNTIF([0]!Juni1,"Normal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COUNTIF([0]!Juni1,"Anderledes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COUNTIF([0]!Juni1,"Ferieåbning")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COUNTIF([0]!Juni1,"Rul 1")</f>
        <v>1</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COUNTIF([0]!Juni1,"Rul 2")</f>
        <v>1</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COUNTIF([0]!Juni1,"Rul 3")</f>
        <v>1</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COUNTIF([0]!Juni1,"Rul 4")</f>
        <v>1</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COUNTIF([0]!Juni1,"Rul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COUNTIF([0]!Juni1,"Rul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COUNTIF([0]!Juni1,"Pæd.dag")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COUNTIF([0]!Juni1,"Koloni")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COUNTIF([0]!Juni1,"Ekskursion")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COUNTIF([0]!Juni1,"Feriedag")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COUNTIF([0]!Juni1,"Nul-dag")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COUNTIF([0]!Juni1,"Orlov")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COUNTIF([0]!Juni1,"Ikke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COUNTIF([0]!Juni1,"Weekend")</f>
        <v>9</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COUNTIF([0]!Juni1,"SH-dag")</f>
        <v>1</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20</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COUNTIF($C$10,"Normal uge 1")+COUNTIF($C$10,"Normal uge 2")+COUNTIF($C$10,"Normal uge 3")+COUNTIF($C$10,"Normal uge 4")+COUNTIF($C$10,"Anderledes dag")+COUNTIF($C$10,"Feriepasningsdag")+COUNTIF($C$10,"Koloni")+COUNTIF($C$10,"Ekskursion")+COUNTIF($C$10,"Pæd.dag")</f>
        <v>0</v>
      </c>
      <c r="B82" s="297"/>
      <c r="C82" s="297"/>
      <c r="D82" s="297"/>
      <c r="E82" s="297"/>
      <c r="F82" s="297"/>
      <c r="G82" s="297"/>
      <c r="H82" s="293"/>
      <c r="I82" s="293"/>
      <c r="J82" s="293"/>
      <c r="K82" s="293"/>
      <c r="L82" s="33"/>
      <c r="AA82"/>
      <c r="AB82"/>
      <c r="BS82"/>
      <c r="BT82"/>
      <c r="DG82" s="138"/>
    </row>
    <row r="83" spans="1:114" hidden="1">
      <c r="A83" s="297">
        <f>COUNTIF($C$16:$C$17,"Normal uge 1")+COUNTIF($C$16:$C$17,"Normal uge 2")+COUNTIF($C$16:$C$17,"Normal uge 3")+COUNTIF($C$16:$C$17,"Normal uge 4")+COUNTIF($C$16:$C$17,"Anderledes dag")+COUNTIF($C$16:$C$17,"Feriepasningsdag")+COUNTIF($C$16:$C$17,"Pæd.dag")+COUNTIF($C$16:$C$17,"Ekskursion")+COUNTIF($C$16:$C$17,"Koloni")</f>
        <v>0</v>
      </c>
      <c r="B83" s="297"/>
      <c r="C83" s="297"/>
      <c r="D83" s="297"/>
      <c r="E83" s="297"/>
      <c r="F83" s="297"/>
      <c r="G83" s="297"/>
      <c r="H83" s="293"/>
      <c r="I83" s="33"/>
      <c r="J83" s="293"/>
      <c r="K83" s="293"/>
      <c r="L83" s="33"/>
      <c r="AA83"/>
      <c r="AB83"/>
      <c r="BS83"/>
      <c r="BT83"/>
      <c r="DG83" s="138"/>
    </row>
    <row r="84" spans="1:114" hidden="1">
      <c r="A84" s="297">
        <f>COUNTIF($C$23:$C$24,"Normal uge 1")+COUNTIF($C$23:$C$24,"Normal uge 2")+COUNTIF($C$23:$C$24,"Normal uge 3")+COUNTIF($C$23:$C$24,"Normal uge 4")+COUNTIF($C$23:$C$24,"Anderledes dag")+COUNTIF($C$23:$C$24,"Feriepasningsdag")+COUNTIF($C$23:$C$24,"Koloni")+COUNTIF($C$23:$C$24,"Ekskursion")+COUNTIF($C$23:$C$24,"Pæd.dag")</f>
        <v>0</v>
      </c>
      <c r="B84" s="297"/>
      <c r="C84" s="297"/>
      <c r="D84" s="297"/>
      <c r="E84" s="290"/>
      <c r="F84" s="290"/>
      <c r="G84" s="290"/>
      <c r="H84" s="293"/>
      <c r="I84" s="33"/>
      <c r="J84" s="33"/>
      <c r="K84" s="33"/>
      <c r="L84" s="33"/>
      <c r="AA84"/>
      <c r="AB84"/>
      <c r="BS84"/>
      <c r="BT84"/>
      <c r="DG84" s="138"/>
    </row>
    <row r="85" spans="1:114" hidden="1">
      <c r="A85" s="297">
        <f>COUNTIF($C$30:$C$31,"Normal uge 1")+COUNTIF($C$30:$C$31,"Normal uge 2")+COUNTIF($C$30:$C$31,"Normal uge 3")+COUNTIF($C$30:$C$31,"Normal uge 4")+COUNTIF($C$30:$C$31,"Anderledes dag")+COUNTIF($C$30:$C$31,"Feriepasningsdag")+COUNTIF($C$30:$C$31,"Koloni")+COUNTIF($C$30:$C$31,"Ekskursion")+COUNTIF($C$30:$C$31,"Pæd.dag")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f>COUNTIF($C$37:$C$38,"Normal uge 1")+COUNTIF($C$37:$C$38,"Normal uge 2")+COUNTIF($C$37:$C$38,"Normal uge 3")+COUNTIF($C$37:$C$38,"Normal uge 4")+COUNTIF($C$37:$C$38,"Anderledes dag")+COUNTIF($C$37:$C$38,"Feriepasningsdag")+COUNTIF($C$37:$C$38,"Koloni")+COUNTIF($C$37:$C$38,"Ekskursion")+COUNTIF($C$37:$C$38,"Pæd.dag")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261"/>
      <c r="L89" s="261"/>
    </row>
    <row r="90" spans="1:114" hidden="1">
      <c r="A90" s="33"/>
      <c r="B90" s="33"/>
      <c r="C90" s="33"/>
      <c r="D90" s="33"/>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5">
    <mergeCell ref="BD7:BH7"/>
    <mergeCell ref="BI7:BM7"/>
    <mergeCell ref="CU7:CY7"/>
    <mergeCell ref="CZ7:DD7"/>
    <mergeCell ref="K7:K8"/>
    <mergeCell ref="L7:L8"/>
    <mergeCell ref="M7:M8"/>
    <mergeCell ref="P7:U7"/>
    <mergeCell ref="A2:D3"/>
    <mergeCell ref="A4:U4"/>
    <mergeCell ref="A5:D5"/>
    <mergeCell ref="E5:G5"/>
    <mergeCell ref="I5:J5"/>
    <mergeCell ref="K5:L5"/>
    <mergeCell ref="E2:Q3"/>
    <mergeCell ref="N5:O5"/>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I7:J7"/>
    <mergeCell ref="E21:G21"/>
    <mergeCell ref="E10:G10"/>
    <mergeCell ref="E11:G11"/>
    <mergeCell ref="E12:G12"/>
    <mergeCell ref="E13:G13"/>
    <mergeCell ref="E14:G14"/>
    <mergeCell ref="E15:G15"/>
    <mergeCell ref="E16:G16"/>
    <mergeCell ref="E17:G17"/>
    <mergeCell ref="E18:G18"/>
    <mergeCell ref="E19:G19"/>
    <mergeCell ref="E20:G20"/>
    <mergeCell ref="E24:G24"/>
    <mergeCell ref="E25:G25"/>
    <mergeCell ref="E26:G26"/>
    <mergeCell ref="E27:G27"/>
    <mergeCell ref="E28:G28"/>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s>
  <conditionalFormatting sqref="A10:H10 D11:H32 A11:C39 D33:E33 H33 D34:H39">
    <cfRule type="expression" dxfId="923" priority="29">
      <formula>OR($C10="Normal uge 3")</formula>
    </cfRule>
    <cfRule type="expression" dxfId="922" priority="2">
      <formula>OR($C10="Normal uge 6")</formula>
    </cfRule>
    <cfRule type="expression" dxfId="921" priority="3">
      <formula>OR($C10="Normal uge 5")</formula>
    </cfRule>
    <cfRule type="expression" dxfId="920" priority="41" stopIfTrue="1">
      <formula>OR($C10="Rul 2")</formula>
    </cfRule>
    <cfRule type="expression" dxfId="919" priority="40">
      <formula>OR($C10="weekend")</formula>
    </cfRule>
    <cfRule type="expression" dxfId="918" priority="39">
      <formula>OR($C10="feriedag")</formula>
    </cfRule>
    <cfRule type="expression" dxfId="917" priority="38">
      <formula>OR($C10="Ferieåbning")</formula>
    </cfRule>
    <cfRule type="expression" dxfId="916" priority="37">
      <formula>OR($C10="Anderledes dag")</formula>
    </cfRule>
    <cfRule type="expression" dxfId="915" priority="36">
      <formula>OR($C10="Koloni")</formula>
    </cfRule>
    <cfRule type="expression" dxfId="914" priority="35">
      <formula>OR($C10="ekskursion")</formula>
    </cfRule>
    <cfRule type="expression" dxfId="913" priority="34">
      <formula>OR($C10="SH-dag")</formula>
    </cfRule>
    <cfRule type="expression" dxfId="912" priority="33">
      <formula>OR($C10="nul-dag")</formula>
    </cfRule>
    <cfRule type="expression" dxfId="911" priority="16" stopIfTrue="1">
      <formula>OR($C10="Rul 6")</formula>
    </cfRule>
    <cfRule type="expression" dxfId="910" priority="17" stopIfTrue="1">
      <formula>OR($C10="Rul 5")</formula>
    </cfRule>
    <cfRule type="expression" dxfId="909" priority="18" stopIfTrue="1">
      <formula>OR($C10="Rul 4")</formula>
    </cfRule>
    <cfRule type="expression" dxfId="908" priority="19" stopIfTrue="1">
      <formula>OR($C10="Rul 3")</formula>
    </cfRule>
    <cfRule type="expression" dxfId="907" priority="20" stopIfTrue="1">
      <formula>OR($C10="Rul 1")</formula>
    </cfRule>
    <cfRule type="expression" dxfId="906" priority="21">
      <formula>OR($C10="Normal uge 1")</formula>
    </cfRule>
    <cfRule type="expression" dxfId="905" priority="32">
      <formula>OR($C10="pæd.dag")</formula>
    </cfRule>
    <cfRule type="expression" dxfId="904" priority="31">
      <formula>OR($C10="Ikke relevant")</formula>
    </cfRule>
    <cfRule type="expression" dxfId="903" priority="30">
      <formula>OR($C10="Normal uge 4")</formula>
    </cfRule>
    <cfRule type="expression" dxfId="902" priority="28">
      <formula>OR($C10="Normal uge 2")</formula>
    </cfRule>
    <cfRule type="expression" dxfId="901" priority="27">
      <formula>OR($C10="Orlov")</formula>
    </cfRule>
  </conditionalFormatting>
  <conditionalFormatting sqref="E21">
    <cfRule type="expression" dxfId="900" priority="51" stopIfTrue="1">
      <formula>OR($D20="skoledag")</formula>
    </cfRule>
    <cfRule type="expression" dxfId="899" priority="43">
      <formula>OR($D20="nul-dag")</formula>
    </cfRule>
    <cfRule type="expression" dxfId="898" priority="52">
      <formula>OR($D20="Ikke relevant")</formula>
    </cfRule>
    <cfRule type="expression" dxfId="897" priority="50">
      <formula>OR($D20="weekend")</formula>
    </cfRule>
    <cfRule type="expression" dxfId="896" priority="49">
      <formula>OR($D20="feriedag")</formula>
    </cfRule>
    <cfRule type="expression" dxfId="895" priority="48">
      <formula>OR($D20="fagdag")</formula>
    </cfRule>
    <cfRule type="expression" dxfId="894" priority="44">
      <formula>OR($D20="SH-dag")</formula>
    </cfRule>
    <cfRule type="expression" dxfId="893" priority="42">
      <formula>OR($D20="pæd.dag")</formula>
    </cfRule>
    <cfRule type="expression" dxfId="892" priority="45">
      <formula>OR($D20="ekskursion")</formula>
    </cfRule>
    <cfRule type="expression" dxfId="891" priority="47">
      <formula>OR($D20="emnedag")</formula>
    </cfRule>
    <cfRule type="expression" dxfId="890" priority="46">
      <formula>OR($D20="lejrskole")</formula>
    </cfRule>
  </conditionalFormatting>
  <conditionalFormatting sqref="I10:J39">
    <cfRule type="expression" dxfId="889" priority="13">
      <formula>OR($C10="Ekskursion",)</formula>
    </cfRule>
    <cfRule type="expression" dxfId="888" priority="15" stopIfTrue="1">
      <formula>OR($C10="Ferieåbning",)</formula>
    </cfRule>
    <cfRule type="expression" dxfId="887" priority="25">
      <formula>OR($C10="Koloni",)</formula>
    </cfRule>
    <cfRule type="expression" dxfId="886" priority="14">
      <formula>OR($C10="Anderledes dag",)</formula>
    </cfRule>
  </conditionalFormatting>
  <conditionalFormatting sqref="J10:J39">
    <cfRule type="expression" dxfId="885" priority="26">
      <formula>OR($C10="Pæd.dag",)</formula>
    </cfRule>
  </conditionalFormatting>
  <conditionalFormatting sqref="M10:M39">
    <cfRule type="expression" dxfId="884" priority="53">
      <formula>OR($H10&gt;"0",)</formula>
    </cfRule>
  </conditionalFormatting>
  <conditionalFormatting sqref="O10:O39">
    <cfRule type="expression" dxfId="882" priority="8">
      <formula>OR($N10&gt;0,)</formula>
    </cfRule>
  </conditionalFormatting>
  <conditionalFormatting sqref="S10:S39">
    <cfRule type="expression" dxfId="881" priority="24">
      <formula>OR($P10="X",)</formula>
    </cfRule>
  </conditionalFormatting>
  <conditionalFormatting sqref="T10:T39">
    <cfRule type="expression" dxfId="880" priority="23">
      <formula>OR($Q10="X",)</formula>
    </cfRule>
  </conditionalFormatting>
  <conditionalFormatting sqref="T47:T50">
    <cfRule type="expression" dxfId="879" priority="5">
      <formula>OR($L47&gt;0,)</formula>
    </cfRule>
  </conditionalFormatting>
  <conditionalFormatting sqref="U10:U39">
    <cfRule type="expression" dxfId="878" priority="22">
      <formula>OR($R10="X",)</formula>
    </cfRule>
  </conditionalFormatting>
  <conditionalFormatting sqref="U47:U48 U50">
    <cfRule type="expression" dxfId="877" priority="10">
      <formula>OR($M47&gt;0,)</formula>
    </cfRule>
  </conditionalFormatting>
  <conditionalFormatting sqref="U49:W49">
    <cfRule type="expression" dxfId="876" priority="6">
      <formula>OR($M49&gt;0,)</formula>
    </cfRule>
  </conditionalFormatting>
  <conditionalFormatting sqref="BN50:BN52">
    <cfRule type="expression" dxfId="875" priority="1">
      <formula>OR(#REF!&gt;0,)</formula>
    </cfRule>
  </conditionalFormatting>
  <conditionalFormatting sqref="BP49">
    <cfRule type="expression" dxfId="874" priority="7">
      <formula>OR(#REF!&gt;0,)</formula>
    </cfRule>
  </conditionalFormatting>
  <conditionalFormatting sqref="BR52">
    <cfRule type="expression" dxfId="873" priority="54">
      <formula>OR(#REF!&gt;0,)</formula>
    </cfRule>
  </conditionalFormatting>
  <dataValidations count="3">
    <dataValidation type="list" allowBlank="1" showInputMessage="1" showErrorMessage="1" sqref="R10:R38 P10:Q39 L47:M48 L50:M50" xr:uid="{F8FF9650-3150-114E-80E7-126DF1BBD848}">
      <formula1>$Y$1:$Y$2</formula1>
    </dataValidation>
    <dataValidation type="list" allowBlank="1" showInputMessage="1" sqref="C10:C39" xr:uid="{F1E821DC-77EC-B846-9FF7-F2BDE32C7E8C}">
      <formula1>$A$54:$A$76</formula1>
    </dataValidation>
    <dataValidation type="list" allowBlank="1" showInputMessage="1" showErrorMessage="1" sqref="L49:M49" xr:uid="{99F4EF52-A261-DC4D-AE94-855C80949675}">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94B13AA-03F1-3542-8837-EB0E5A610A02}">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5217-4E00-4944-8AC4-7E543E892C5D}">
  <sheetPr>
    <tabColor rgb="FFFFFF00"/>
    <pageSetUpPr fitToPage="1"/>
  </sheetPr>
  <dimension ref="A1:O243"/>
  <sheetViews>
    <sheetView workbookViewId="0">
      <selection activeCell="I9" sqref="I9:M9"/>
    </sheetView>
  </sheetViews>
  <sheetFormatPr baseColWidth="10" defaultRowHeight="16"/>
  <sheetData>
    <row r="1" spans="1:15">
      <c r="A1" s="705"/>
      <c r="B1" s="705"/>
      <c r="C1" s="705"/>
      <c r="D1" s="705"/>
      <c r="E1" s="705"/>
      <c r="F1" s="705"/>
      <c r="G1" s="705"/>
      <c r="H1" s="705"/>
      <c r="I1" s="705"/>
      <c r="J1" s="705"/>
      <c r="K1" s="705"/>
      <c r="L1" s="705"/>
      <c r="M1" s="705"/>
      <c r="N1" s="705"/>
      <c r="O1" s="705"/>
    </row>
    <row r="2" spans="1:15">
      <c r="A2" s="705"/>
      <c r="B2" s="705"/>
      <c r="C2" s="705"/>
      <c r="D2" s="705"/>
      <c r="E2" s="705"/>
      <c r="F2" s="705"/>
      <c r="G2" s="705"/>
      <c r="H2" s="705"/>
      <c r="I2" s="705"/>
      <c r="J2" s="705"/>
      <c r="K2" s="705"/>
      <c r="L2" s="705"/>
      <c r="M2" s="705"/>
      <c r="N2" s="705"/>
      <c r="O2" s="705"/>
    </row>
    <row r="3" spans="1:15">
      <c r="A3" s="705"/>
      <c r="B3" s="705"/>
      <c r="C3" s="705"/>
      <c r="D3" s="705"/>
      <c r="E3" s="705"/>
      <c r="F3" s="705"/>
      <c r="G3" s="705"/>
      <c r="H3" s="705"/>
      <c r="I3" s="705"/>
      <c r="J3" s="705"/>
      <c r="K3" s="705"/>
      <c r="L3" s="705"/>
      <c r="M3" s="705"/>
      <c r="N3" s="705"/>
      <c r="O3" s="705"/>
    </row>
    <row r="4" spans="1:15">
      <c r="A4" s="705"/>
      <c r="B4" s="705"/>
      <c r="C4" s="705"/>
      <c r="D4" s="705"/>
      <c r="E4" s="705"/>
      <c r="F4" s="705"/>
      <c r="G4" s="705"/>
      <c r="H4" s="705"/>
      <c r="I4" s="705"/>
      <c r="J4" s="705"/>
      <c r="K4" s="705"/>
      <c r="L4" s="705"/>
      <c r="M4" s="705"/>
      <c r="N4" s="705"/>
      <c r="O4" s="705"/>
    </row>
    <row r="5" spans="1:15">
      <c r="A5" s="705"/>
      <c r="B5" s="705"/>
      <c r="C5" s="705"/>
      <c r="D5" s="705"/>
      <c r="E5" s="705"/>
      <c r="F5" s="705"/>
      <c r="G5" s="705"/>
      <c r="H5" s="705"/>
      <c r="I5" s="705"/>
      <c r="J5" s="705"/>
      <c r="K5" s="705"/>
      <c r="L5" s="705"/>
      <c r="M5" s="705"/>
      <c r="N5" s="705"/>
      <c r="O5" s="705"/>
    </row>
    <row r="6" spans="1:15">
      <c r="A6" s="705"/>
      <c r="B6" s="705"/>
      <c r="C6" s="705"/>
      <c r="D6" s="705"/>
      <c r="E6" s="705"/>
      <c r="F6" s="705"/>
      <c r="G6" s="705"/>
      <c r="H6" s="705"/>
      <c r="I6" s="705"/>
      <c r="J6" s="705"/>
      <c r="K6" s="705"/>
      <c r="L6" s="705"/>
      <c r="M6" s="705"/>
      <c r="N6" s="705"/>
      <c r="O6" s="705"/>
    </row>
    <row r="7" spans="1:15">
      <c r="A7" s="705"/>
      <c r="B7" s="705"/>
      <c r="C7" s="705"/>
      <c r="D7" s="705"/>
      <c r="E7" s="705"/>
      <c r="F7" s="705"/>
      <c r="G7" s="705"/>
      <c r="H7" s="705"/>
      <c r="I7" s="705"/>
      <c r="J7" s="705"/>
      <c r="K7" s="705"/>
      <c r="L7" s="705"/>
      <c r="M7" s="705"/>
      <c r="N7" s="705"/>
      <c r="O7" s="705"/>
    </row>
    <row r="8" spans="1:15">
      <c r="A8" s="705"/>
      <c r="B8" s="705"/>
      <c r="C8" s="705"/>
      <c r="D8" s="705"/>
      <c r="E8" s="705"/>
      <c r="F8" s="705"/>
      <c r="G8" s="705"/>
      <c r="H8" s="705"/>
      <c r="I8" s="705"/>
      <c r="J8" s="705"/>
      <c r="K8" s="705"/>
      <c r="L8" s="705"/>
      <c r="M8" s="705"/>
      <c r="N8" s="705"/>
      <c r="O8" s="705"/>
    </row>
    <row r="9" spans="1:15" ht="56" customHeight="1">
      <c r="A9" s="705"/>
      <c r="B9" s="705"/>
      <c r="C9" s="705"/>
      <c r="D9" s="705"/>
      <c r="E9" s="705"/>
      <c r="F9" s="705"/>
      <c r="G9" s="705"/>
      <c r="H9" s="705"/>
      <c r="I9" s="705"/>
      <c r="J9" s="705"/>
      <c r="K9" s="705"/>
      <c r="L9" s="705"/>
      <c r="M9" s="705"/>
      <c r="N9" s="705"/>
      <c r="O9" s="705"/>
    </row>
    <row r="10" spans="1:15">
      <c r="A10" s="705"/>
      <c r="B10" s="705"/>
      <c r="C10" s="705"/>
      <c r="D10" s="705"/>
      <c r="E10" s="705"/>
      <c r="F10" s="705"/>
      <c r="G10" s="705"/>
      <c r="H10" s="705"/>
      <c r="I10" s="705"/>
      <c r="J10" s="705"/>
      <c r="K10" s="705"/>
      <c r="L10" s="705"/>
      <c r="M10" s="705"/>
      <c r="N10" s="705"/>
      <c r="O10" s="705"/>
    </row>
    <row r="11" spans="1:15">
      <c r="A11" s="705"/>
      <c r="B11" s="705"/>
      <c r="C11" s="705"/>
      <c r="D11" s="705"/>
      <c r="E11" s="705"/>
      <c r="F11" s="705"/>
      <c r="G11" s="705"/>
      <c r="H11" s="705"/>
      <c r="I11" s="705"/>
      <c r="J11" s="705"/>
      <c r="K11" s="705"/>
      <c r="L11" s="705"/>
      <c r="M11" s="705"/>
      <c r="N11" s="705"/>
      <c r="O11" s="705"/>
    </row>
    <row r="12" spans="1:15">
      <c r="A12" s="705"/>
      <c r="B12" s="705"/>
      <c r="C12" s="705"/>
      <c r="D12" s="705"/>
      <c r="E12" s="705"/>
      <c r="F12" s="705"/>
      <c r="G12" s="705"/>
      <c r="H12" s="705"/>
      <c r="I12" s="705"/>
      <c r="J12" s="705"/>
      <c r="K12" s="705"/>
      <c r="L12" s="705"/>
      <c r="M12" s="705"/>
      <c r="N12" s="705"/>
      <c r="O12" s="705"/>
    </row>
    <row r="13" spans="1:15">
      <c r="A13" s="705"/>
      <c r="B13" s="705"/>
      <c r="C13" s="705"/>
      <c r="D13" s="705"/>
      <c r="E13" s="705"/>
      <c r="F13" s="705"/>
      <c r="G13" s="705"/>
      <c r="H13" s="705"/>
      <c r="I13" s="705"/>
      <c r="J13" s="705"/>
      <c r="K13" s="705"/>
      <c r="L13" s="705"/>
      <c r="M13" s="705"/>
      <c r="N13" s="705"/>
      <c r="O13" s="705"/>
    </row>
    <row r="14" spans="1:15">
      <c r="A14" s="705"/>
      <c r="B14" s="705"/>
      <c r="C14" s="705"/>
      <c r="D14" s="705"/>
      <c r="E14" s="705"/>
      <c r="F14" s="705"/>
      <c r="G14" s="705"/>
      <c r="H14" s="705"/>
      <c r="I14" s="705"/>
      <c r="J14" s="705"/>
      <c r="K14" s="705"/>
      <c r="L14" s="705"/>
      <c r="M14" s="705"/>
      <c r="N14" s="705"/>
      <c r="O14" s="705"/>
    </row>
    <row r="15" spans="1:15">
      <c r="A15" s="705"/>
      <c r="B15" s="705"/>
      <c r="C15" s="705"/>
      <c r="D15" s="705"/>
      <c r="E15" s="705"/>
      <c r="F15" s="705"/>
      <c r="G15" s="705"/>
      <c r="H15" s="705"/>
      <c r="I15" s="705"/>
      <c r="J15" s="705"/>
      <c r="K15" s="705"/>
      <c r="L15" s="705"/>
      <c r="M15" s="705"/>
      <c r="N15" s="705"/>
      <c r="O15" s="705"/>
    </row>
    <row r="16" spans="1:15">
      <c r="A16" s="705"/>
      <c r="B16" s="705"/>
      <c r="C16" s="705"/>
      <c r="D16" s="705"/>
      <c r="E16" s="705"/>
      <c r="F16" s="705"/>
      <c r="G16" s="705"/>
      <c r="H16" s="705"/>
      <c r="I16" s="705"/>
      <c r="J16" s="705"/>
      <c r="K16" s="705"/>
      <c r="L16" s="705"/>
      <c r="M16" s="705"/>
      <c r="N16" s="705"/>
      <c r="O16" s="705"/>
    </row>
    <row r="17" spans="1:15">
      <c r="A17" s="705"/>
      <c r="B17" s="705"/>
      <c r="C17" s="705"/>
      <c r="D17" s="705"/>
      <c r="E17" s="705"/>
      <c r="F17" s="705"/>
      <c r="G17" s="705"/>
      <c r="H17" s="705"/>
      <c r="I17" s="705"/>
      <c r="J17" s="705"/>
      <c r="K17" s="705"/>
      <c r="L17" s="705"/>
      <c r="M17" s="705"/>
      <c r="N17" s="705"/>
      <c r="O17" s="705"/>
    </row>
    <row r="18" spans="1:15">
      <c r="A18" s="705"/>
      <c r="B18" s="705"/>
      <c r="C18" s="705"/>
      <c r="D18" s="705"/>
      <c r="E18" s="705"/>
      <c r="F18" s="705"/>
      <c r="G18" s="705"/>
      <c r="H18" s="705"/>
      <c r="I18" s="705"/>
      <c r="J18" s="705"/>
      <c r="K18" s="705"/>
      <c r="L18" s="705"/>
      <c r="M18" s="705"/>
      <c r="N18" s="705"/>
      <c r="O18" s="705"/>
    </row>
    <row r="19" spans="1:15">
      <c r="A19" s="705"/>
      <c r="B19" s="705"/>
      <c r="C19" s="705"/>
      <c r="D19" s="705"/>
      <c r="E19" s="705"/>
      <c r="F19" s="705"/>
      <c r="G19" s="705"/>
      <c r="H19" s="705"/>
      <c r="I19" s="705"/>
      <c r="J19" s="705"/>
      <c r="K19" s="705"/>
      <c r="L19" s="705"/>
      <c r="M19" s="705"/>
      <c r="N19" s="705"/>
      <c r="O19" s="705"/>
    </row>
    <row r="20" spans="1:15">
      <c r="A20" s="705"/>
      <c r="B20" s="705"/>
      <c r="C20" s="705"/>
      <c r="D20" s="705"/>
      <c r="E20" s="705"/>
      <c r="F20" s="705"/>
      <c r="G20" s="705"/>
      <c r="H20" s="705"/>
      <c r="I20" s="705"/>
      <c r="J20" s="705"/>
      <c r="K20" s="705"/>
      <c r="L20" s="705"/>
      <c r="M20" s="705"/>
      <c r="N20" s="705"/>
      <c r="O20" s="705"/>
    </row>
    <row r="21" spans="1:15">
      <c r="A21" s="705"/>
      <c r="B21" s="705"/>
      <c r="C21" s="705"/>
      <c r="D21" s="705"/>
      <c r="E21" s="705"/>
      <c r="F21" s="705"/>
      <c r="G21" s="705"/>
      <c r="H21" s="705"/>
      <c r="I21" s="705"/>
      <c r="J21" s="705"/>
      <c r="K21" s="705"/>
      <c r="L21" s="705"/>
      <c r="M21" s="705"/>
      <c r="N21" s="705"/>
      <c r="O21" s="705"/>
    </row>
    <row r="22" spans="1:15">
      <c r="A22" s="705"/>
      <c r="B22" s="705"/>
      <c r="C22" s="705"/>
      <c r="D22" s="705"/>
      <c r="E22" s="705"/>
      <c r="F22" s="705"/>
      <c r="G22" s="705"/>
      <c r="H22" s="705"/>
      <c r="I22" s="705"/>
      <c r="J22" s="705"/>
      <c r="K22" s="705"/>
      <c r="L22" s="705"/>
      <c r="M22" s="705"/>
      <c r="N22" s="705"/>
      <c r="O22" s="705"/>
    </row>
    <row r="23" spans="1:15">
      <c r="A23" s="705"/>
      <c r="B23" s="705"/>
      <c r="C23" s="705"/>
      <c r="D23" s="705"/>
      <c r="E23" s="705"/>
      <c r="F23" s="705"/>
      <c r="G23" s="705"/>
      <c r="H23" s="705"/>
      <c r="I23" s="705"/>
      <c r="J23" s="705"/>
      <c r="K23" s="705"/>
      <c r="L23" s="705"/>
      <c r="M23" s="705"/>
      <c r="N23" s="705"/>
      <c r="O23" s="705"/>
    </row>
    <row r="24" spans="1:15">
      <c r="A24" s="705"/>
      <c r="B24" s="705"/>
      <c r="C24" s="705"/>
      <c r="D24" s="705"/>
      <c r="E24" s="705"/>
      <c r="F24" s="705"/>
      <c r="G24" s="705"/>
      <c r="H24" s="705"/>
      <c r="I24" s="705"/>
      <c r="J24" s="705"/>
      <c r="K24" s="705"/>
      <c r="L24" s="705"/>
      <c r="M24" s="705"/>
      <c r="N24" s="705"/>
      <c r="O24" s="705"/>
    </row>
    <row r="25" spans="1:15">
      <c r="A25" s="705"/>
      <c r="B25" s="705"/>
      <c r="C25" s="705"/>
      <c r="D25" s="705"/>
      <c r="E25" s="705"/>
      <c r="F25" s="705"/>
      <c r="G25" s="705"/>
      <c r="H25" s="705"/>
      <c r="I25" s="705"/>
      <c r="J25" s="705"/>
      <c r="K25" s="705"/>
      <c r="L25" s="705"/>
      <c r="M25" s="705"/>
      <c r="N25" s="705"/>
      <c r="O25" s="705"/>
    </row>
    <row r="26" spans="1:15">
      <c r="A26" s="705"/>
      <c r="B26" s="705"/>
      <c r="C26" s="705"/>
      <c r="D26" s="705"/>
      <c r="E26" s="705"/>
      <c r="F26" s="705"/>
      <c r="G26" s="705"/>
      <c r="H26" s="705"/>
      <c r="I26" s="705"/>
      <c r="J26" s="705"/>
      <c r="K26" s="705"/>
      <c r="L26" s="705"/>
      <c r="M26" s="705"/>
      <c r="N26" s="705"/>
      <c r="O26" s="705"/>
    </row>
    <row r="27" spans="1:15">
      <c r="A27" s="705"/>
      <c r="B27" s="705"/>
      <c r="C27" s="705"/>
      <c r="D27" s="705"/>
      <c r="E27" s="705"/>
      <c r="F27" s="705"/>
      <c r="G27" s="705"/>
      <c r="H27" s="705"/>
      <c r="I27" s="705"/>
      <c r="J27" s="705"/>
      <c r="K27" s="705"/>
      <c r="L27" s="705"/>
      <c r="M27" s="705"/>
      <c r="N27" s="705"/>
      <c r="O27" s="705"/>
    </row>
    <row r="28" spans="1:15">
      <c r="A28" s="705"/>
      <c r="B28" s="705"/>
      <c r="C28" s="705"/>
      <c r="D28" s="705"/>
      <c r="E28" s="705"/>
      <c r="F28" s="705"/>
      <c r="G28" s="705"/>
      <c r="H28" s="705"/>
      <c r="I28" s="705"/>
      <c r="J28" s="705"/>
      <c r="K28" s="705"/>
      <c r="L28" s="705"/>
      <c r="M28" s="705"/>
      <c r="N28" s="705"/>
      <c r="O28" s="705"/>
    </row>
    <row r="29" spans="1:15">
      <c r="A29" s="705"/>
      <c r="B29" s="705"/>
      <c r="C29" s="705"/>
      <c r="D29" s="705"/>
      <c r="E29" s="705"/>
      <c r="F29" s="705"/>
      <c r="G29" s="705"/>
      <c r="H29" s="705"/>
      <c r="I29" s="705"/>
      <c r="J29" s="705"/>
      <c r="K29" s="705"/>
      <c r="L29" s="705"/>
      <c r="M29" s="705"/>
      <c r="N29" s="705"/>
      <c r="O29" s="705"/>
    </row>
    <row r="30" spans="1:15">
      <c r="A30" s="705"/>
      <c r="B30" s="705"/>
      <c r="C30" s="705"/>
      <c r="D30" s="705"/>
      <c r="E30" s="705"/>
      <c r="F30" s="705"/>
      <c r="G30" s="705"/>
      <c r="H30" s="705"/>
      <c r="I30" s="705"/>
      <c r="J30" s="705"/>
      <c r="K30" s="705"/>
      <c r="L30" s="705"/>
      <c r="M30" s="705"/>
      <c r="N30" s="705"/>
      <c r="O30" s="705"/>
    </row>
    <row r="31" spans="1:15">
      <c r="A31" s="705"/>
      <c r="B31" s="705"/>
      <c r="C31" s="705"/>
      <c r="D31" s="705"/>
      <c r="E31" s="705"/>
      <c r="F31" s="705"/>
      <c r="G31" s="705"/>
      <c r="H31" s="705"/>
      <c r="I31" s="705"/>
      <c r="J31" s="705"/>
      <c r="K31" s="705"/>
      <c r="L31" s="705"/>
      <c r="M31" s="705"/>
      <c r="N31" s="705"/>
      <c r="O31" s="705"/>
    </row>
    <row r="32" spans="1:15">
      <c r="A32" s="705"/>
      <c r="B32" s="705"/>
      <c r="C32" s="705"/>
      <c r="D32" s="705"/>
      <c r="E32" s="705"/>
      <c r="F32" s="705"/>
      <c r="G32" s="705"/>
      <c r="H32" s="705"/>
      <c r="I32" s="705"/>
      <c r="J32" s="705"/>
      <c r="K32" s="705"/>
      <c r="L32" s="705"/>
      <c r="M32" s="705"/>
      <c r="N32" s="705"/>
      <c r="O32" s="705"/>
    </row>
    <row r="33" spans="1:15">
      <c r="A33" s="705"/>
      <c r="B33" s="705"/>
      <c r="C33" s="705"/>
      <c r="D33" s="705"/>
      <c r="E33" s="705"/>
      <c r="F33" s="705"/>
      <c r="G33" s="705"/>
      <c r="H33" s="705"/>
      <c r="I33" s="705"/>
      <c r="J33" s="705"/>
      <c r="K33" s="705"/>
      <c r="L33" s="705"/>
      <c r="M33" s="705"/>
      <c r="N33" s="705"/>
      <c r="O33" s="705"/>
    </row>
    <row r="34" spans="1:15">
      <c r="A34" s="705"/>
      <c r="B34" s="705"/>
      <c r="C34" s="705"/>
      <c r="D34" s="705"/>
      <c r="E34" s="705"/>
      <c r="F34" s="705"/>
      <c r="G34" s="705"/>
      <c r="H34" s="705"/>
      <c r="I34" s="705"/>
      <c r="J34" s="705"/>
      <c r="K34" s="705"/>
      <c r="L34" s="705"/>
      <c r="M34" s="705"/>
      <c r="N34" s="705"/>
      <c r="O34" s="705"/>
    </row>
    <row r="35" spans="1:15">
      <c r="A35" s="705"/>
      <c r="B35" s="705"/>
      <c r="C35" s="705"/>
      <c r="D35" s="705"/>
      <c r="E35" s="705"/>
      <c r="F35" s="705"/>
      <c r="G35" s="705"/>
      <c r="H35" s="705"/>
      <c r="I35" s="705"/>
      <c r="J35" s="705"/>
      <c r="K35" s="705"/>
      <c r="L35" s="705"/>
      <c r="M35" s="705"/>
      <c r="N35" s="705"/>
      <c r="O35" s="705"/>
    </row>
    <row r="36" spans="1:15">
      <c r="A36" s="705"/>
      <c r="B36" s="705"/>
      <c r="C36" s="705"/>
      <c r="D36" s="705"/>
      <c r="E36" s="705"/>
      <c r="F36" s="705"/>
      <c r="G36" s="705"/>
      <c r="H36" s="705"/>
      <c r="I36" s="705"/>
      <c r="J36" s="705"/>
      <c r="K36" s="705"/>
      <c r="L36" s="705"/>
      <c r="M36" s="705"/>
      <c r="N36" s="705"/>
      <c r="O36" s="705"/>
    </row>
    <row r="37" spans="1:15">
      <c r="A37" s="705"/>
      <c r="B37" s="705"/>
      <c r="C37" s="705"/>
      <c r="D37" s="705"/>
      <c r="E37" s="705"/>
      <c r="F37" s="705"/>
      <c r="G37" s="705"/>
      <c r="H37" s="705"/>
      <c r="I37" s="705"/>
      <c r="J37" s="705"/>
      <c r="K37" s="705"/>
      <c r="L37" s="705"/>
      <c r="M37" s="705"/>
      <c r="N37" s="705"/>
      <c r="O37" s="705"/>
    </row>
    <row r="38" spans="1:15">
      <c r="A38" s="705"/>
      <c r="B38" s="705"/>
      <c r="C38" s="705"/>
      <c r="D38" s="705"/>
      <c r="E38" s="705"/>
      <c r="F38" s="705"/>
      <c r="G38" s="705"/>
      <c r="H38" s="705"/>
      <c r="I38" s="705"/>
      <c r="J38" s="705"/>
      <c r="K38" s="705"/>
      <c r="L38" s="705"/>
      <c r="M38" s="705"/>
      <c r="N38" s="705"/>
      <c r="O38" s="705"/>
    </row>
    <row r="39" spans="1:15">
      <c r="A39" s="705"/>
      <c r="B39" s="705"/>
      <c r="C39" s="705"/>
      <c r="D39" s="705"/>
      <c r="E39" s="705"/>
      <c r="F39" s="705"/>
      <c r="G39" s="705"/>
      <c r="H39" s="705"/>
      <c r="I39" s="705"/>
      <c r="J39" s="705"/>
      <c r="K39" s="705"/>
      <c r="L39" s="705"/>
      <c r="M39" s="705"/>
      <c r="N39" s="705"/>
      <c r="O39" s="705"/>
    </row>
    <row r="40" spans="1:15">
      <c r="A40" s="705"/>
      <c r="B40" s="705"/>
      <c r="C40" s="705"/>
      <c r="D40" s="705"/>
      <c r="E40" s="705"/>
      <c r="F40" s="705"/>
      <c r="G40" s="705"/>
      <c r="H40" s="705"/>
      <c r="I40" s="705"/>
      <c r="J40" s="705"/>
      <c r="K40" s="705"/>
      <c r="L40" s="705"/>
      <c r="M40" s="705"/>
      <c r="N40" s="705"/>
      <c r="O40" s="705"/>
    </row>
    <row r="41" spans="1:15">
      <c r="A41" s="705"/>
      <c r="B41" s="705"/>
      <c r="C41" s="705"/>
      <c r="D41" s="705"/>
      <c r="E41" s="705"/>
      <c r="F41" s="705"/>
      <c r="G41" s="705"/>
      <c r="H41" s="705"/>
      <c r="I41" s="705"/>
      <c r="J41" s="705"/>
      <c r="K41" s="705"/>
      <c r="L41" s="705"/>
      <c r="M41" s="705"/>
      <c r="N41" s="705"/>
      <c r="O41" s="705"/>
    </row>
    <row r="42" spans="1:15">
      <c r="A42" s="705"/>
      <c r="B42" s="705"/>
      <c r="C42" s="705"/>
      <c r="D42" s="705"/>
      <c r="E42" s="705"/>
      <c r="F42" s="705"/>
      <c r="G42" s="705"/>
      <c r="H42" s="705"/>
      <c r="I42" s="705"/>
      <c r="J42" s="705"/>
      <c r="K42" s="705"/>
      <c r="L42" s="705"/>
      <c r="M42" s="705"/>
      <c r="N42" s="705"/>
      <c r="O42" s="705"/>
    </row>
    <row r="43" spans="1:15">
      <c r="A43" s="705"/>
      <c r="B43" s="705"/>
      <c r="C43" s="705"/>
      <c r="D43" s="705"/>
      <c r="E43" s="705"/>
      <c r="F43" s="705"/>
      <c r="G43" s="705"/>
      <c r="H43" s="705"/>
      <c r="I43" s="705"/>
      <c r="J43" s="705"/>
      <c r="K43" s="705"/>
      <c r="L43" s="705"/>
      <c r="M43" s="705"/>
      <c r="N43" s="705"/>
      <c r="O43" s="705"/>
    </row>
    <row r="44" spans="1:15">
      <c r="A44" s="705"/>
      <c r="B44" s="705"/>
      <c r="C44" s="705"/>
      <c r="D44" s="705"/>
      <c r="E44" s="705"/>
      <c r="F44" s="705"/>
      <c r="G44" s="705"/>
      <c r="H44" s="705"/>
      <c r="I44" s="705"/>
      <c r="J44" s="705"/>
      <c r="K44" s="705"/>
      <c r="L44" s="705"/>
      <c r="M44" s="705"/>
      <c r="N44" s="705"/>
      <c r="O44" s="705"/>
    </row>
    <row r="45" spans="1:15">
      <c r="A45" s="705"/>
      <c r="B45" s="705"/>
      <c r="C45" s="705"/>
      <c r="D45" s="705"/>
      <c r="E45" s="705"/>
      <c r="F45" s="705"/>
      <c r="G45" s="705"/>
      <c r="H45" s="705"/>
      <c r="I45" s="705"/>
      <c r="J45" s="705"/>
      <c r="K45" s="705"/>
      <c r="L45" s="705"/>
      <c r="M45" s="705"/>
      <c r="N45" s="705"/>
      <c r="O45" s="705"/>
    </row>
    <row r="46" spans="1:15">
      <c r="A46" s="705"/>
      <c r="B46" s="705"/>
      <c r="C46" s="705"/>
      <c r="D46" s="705"/>
      <c r="E46" s="705"/>
      <c r="F46" s="705"/>
      <c r="G46" s="705"/>
      <c r="H46" s="705"/>
      <c r="I46" s="705"/>
      <c r="J46" s="705"/>
      <c r="K46" s="705"/>
      <c r="L46" s="705"/>
      <c r="M46" s="705"/>
      <c r="N46" s="705"/>
      <c r="O46" s="705"/>
    </row>
    <row r="47" spans="1:15">
      <c r="A47" s="705"/>
      <c r="B47" s="705"/>
      <c r="C47" s="705"/>
      <c r="D47" s="705"/>
      <c r="E47" s="705"/>
      <c r="F47" s="705"/>
      <c r="G47" s="705"/>
      <c r="H47" s="705"/>
      <c r="I47" s="705"/>
      <c r="J47" s="705"/>
      <c r="K47" s="705"/>
      <c r="L47" s="705"/>
      <c r="M47" s="705"/>
      <c r="N47" s="705"/>
      <c r="O47" s="705"/>
    </row>
    <row r="48" spans="1:15">
      <c r="A48" s="705"/>
      <c r="B48" s="705"/>
      <c r="C48" s="705"/>
      <c r="D48" s="705"/>
      <c r="E48" s="705"/>
      <c r="F48" s="705"/>
      <c r="G48" s="705"/>
      <c r="H48" s="705"/>
      <c r="I48" s="705"/>
      <c r="J48" s="705"/>
      <c r="K48" s="705"/>
      <c r="L48" s="705"/>
      <c r="M48" s="705"/>
      <c r="N48" s="705"/>
      <c r="O48" s="705"/>
    </row>
    <row r="49" spans="1:15">
      <c r="A49" s="705"/>
      <c r="B49" s="705"/>
      <c r="C49" s="705"/>
      <c r="D49" s="705"/>
      <c r="E49" s="705"/>
      <c r="F49" s="705"/>
      <c r="G49" s="705"/>
      <c r="H49" s="705"/>
      <c r="I49" s="705"/>
      <c r="J49" s="705"/>
      <c r="K49" s="705"/>
      <c r="L49" s="705"/>
      <c r="M49" s="705"/>
      <c r="N49" s="705"/>
      <c r="O49" s="705"/>
    </row>
    <row r="50" spans="1:15">
      <c r="A50" s="705"/>
      <c r="B50" s="705"/>
      <c r="C50" s="705"/>
      <c r="D50" s="705"/>
      <c r="E50" s="705"/>
      <c r="F50" s="705"/>
      <c r="G50" s="705"/>
      <c r="H50" s="705"/>
      <c r="I50" s="705"/>
      <c r="J50" s="705"/>
      <c r="K50" s="705"/>
      <c r="L50" s="705"/>
      <c r="M50" s="705"/>
      <c r="N50" s="705"/>
      <c r="O50" s="705"/>
    </row>
    <row r="51" spans="1:15">
      <c r="A51" s="705"/>
      <c r="B51" s="705"/>
      <c r="C51" s="705"/>
      <c r="D51" s="705"/>
      <c r="E51" s="705"/>
      <c r="F51" s="705"/>
      <c r="G51" s="705"/>
      <c r="H51" s="705"/>
      <c r="I51" s="705"/>
      <c r="J51" s="705"/>
      <c r="K51" s="705"/>
      <c r="L51" s="705"/>
      <c r="M51" s="705"/>
      <c r="N51" s="705"/>
      <c r="O51" s="705"/>
    </row>
    <row r="52" spans="1:15">
      <c r="A52" s="705"/>
      <c r="B52" s="705"/>
      <c r="C52" s="705"/>
      <c r="D52" s="705"/>
      <c r="E52" s="705"/>
      <c r="F52" s="705"/>
      <c r="G52" s="705"/>
      <c r="H52" s="705"/>
      <c r="I52" s="705"/>
      <c r="J52" s="705"/>
      <c r="K52" s="705"/>
      <c r="L52" s="705"/>
      <c r="M52" s="705"/>
      <c r="N52" s="705"/>
      <c r="O52" s="705"/>
    </row>
    <row r="53" spans="1:15">
      <c r="A53" s="705"/>
      <c r="B53" s="705"/>
      <c r="C53" s="705"/>
      <c r="D53" s="705"/>
      <c r="E53" s="705"/>
      <c r="F53" s="705"/>
      <c r="G53" s="705"/>
      <c r="H53" s="705"/>
      <c r="I53" s="705"/>
      <c r="J53" s="705"/>
      <c r="K53" s="705"/>
      <c r="L53" s="705"/>
      <c r="M53" s="705"/>
      <c r="N53" s="705"/>
      <c r="O53" s="705"/>
    </row>
    <row r="54" spans="1:15">
      <c r="A54" s="705"/>
      <c r="B54" s="705"/>
      <c r="C54" s="705"/>
      <c r="D54" s="705"/>
      <c r="E54" s="705"/>
      <c r="F54" s="705"/>
      <c r="G54" s="705"/>
      <c r="H54" s="705"/>
      <c r="I54" s="705"/>
      <c r="J54" s="705"/>
      <c r="K54" s="705"/>
      <c r="L54" s="705"/>
      <c r="M54" s="705"/>
      <c r="N54" s="705"/>
      <c r="O54" s="705"/>
    </row>
    <row r="55" spans="1:15">
      <c r="A55" s="705"/>
      <c r="B55" s="705"/>
      <c r="C55" s="705"/>
      <c r="D55" s="705"/>
      <c r="E55" s="705"/>
      <c r="F55" s="705"/>
      <c r="G55" s="705"/>
      <c r="H55" s="705"/>
      <c r="I55" s="705"/>
      <c r="J55" s="705"/>
      <c r="K55" s="705"/>
      <c r="L55" s="705"/>
      <c r="M55" s="705"/>
      <c r="N55" s="705"/>
      <c r="O55" s="705"/>
    </row>
    <row r="56" spans="1:15">
      <c r="A56" s="705"/>
      <c r="B56" s="705"/>
      <c r="C56" s="705"/>
      <c r="D56" s="705"/>
      <c r="E56" s="705"/>
      <c r="F56" s="705"/>
      <c r="G56" s="705"/>
      <c r="H56" s="705"/>
      <c r="I56" s="705"/>
      <c r="J56" s="705"/>
      <c r="K56" s="705"/>
      <c r="L56" s="705"/>
      <c r="M56" s="705"/>
      <c r="N56" s="705"/>
      <c r="O56" s="705"/>
    </row>
    <row r="57" spans="1:15">
      <c r="A57" s="705"/>
      <c r="B57" s="705"/>
      <c r="C57" s="705"/>
      <c r="D57" s="705"/>
      <c r="E57" s="705"/>
      <c r="F57" s="705"/>
      <c r="G57" s="705"/>
      <c r="H57" s="705"/>
      <c r="I57" s="705"/>
      <c r="J57" s="705"/>
      <c r="K57" s="705"/>
      <c r="L57" s="705"/>
      <c r="M57" s="705"/>
      <c r="N57" s="705"/>
      <c r="O57" s="705"/>
    </row>
    <row r="58" spans="1:15">
      <c r="A58" s="705"/>
      <c r="B58" s="705"/>
      <c r="C58" s="705"/>
      <c r="D58" s="705"/>
      <c r="E58" s="705"/>
      <c r="F58" s="705"/>
      <c r="G58" s="705"/>
      <c r="H58" s="705"/>
      <c r="I58" s="705"/>
      <c r="J58" s="705"/>
      <c r="K58" s="705"/>
      <c r="L58" s="705"/>
      <c r="M58" s="705"/>
      <c r="N58" s="705"/>
      <c r="O58" s="705"/>
    </row>
    <row r="59" spans="1:15">
      <c r="A59" s="705"/>
      <c r="B59" s="705"/>
      <c r="C59" s="705"/>
      <c r="D59" s="705"/>
      <c r="E59" s="705"/>
      <c r="F59" s="705"/>
      <c r="G59" s="705"/>
      <c r="H59" s="705"/>
      <c r="I59" s="705"/>
      <c r="J59" s="705"/>
      <c r="K59" s="705"/>
      <c r="L59" s="705"/>
      <c r="M59" s="705"/>
      <c r="N59" s="705"/>
      <c r="O59" s="705"/>
    </row>
    <row r="60" spans="1:15">
      <c r="A60" s="705"/>
      <c r="B60" s="705"/>
      <c r="C60" s="705"/>
      <c r="D60" s="705"/>
      <c r="E60" s="705"/>
      <c r="F60" s="705"/>
      <c r="G60" s="705"/>
      <c r="H60" s="705"/>
      <c r="I60" s="705"/>
      <c r="J60" s="705"/>
      <c r="K60" s="705"/>
      <c r="L60" s="705"/>
      <c r="M60" s="705"/>
      <c r="N60" s="705"/>
      <c r="O60" s="705"/>
    </row>
    <row r="61" spans="1:15">
      <c r="A61" s="705"/>
      <c r="B61" s="705"/>
      <c r="C61" s="705"/>
      <c r="D61" s="705"/>
      <c r="E61" s="705"/>
      <c r="F61" s="705"/>
      <c r="G61" s="705"/>
      <c r="H61" s="705"/>
      <c r="I61" s="705"/>
      <c r="J61" s="705"/>
      <c r="K61" s="705"/>
      <c r="L61" s="705"/>
      <c r="M61" s="705"/>
      <c r="N61" s="705"/>
      <c r="O61" s="705"/>
    </row>
    <row r="62" spans="1:15">
      <c r="A62" s="705"/>
      <c r="B62" s="705"/>
      <c r="C62" s="705"/>
      <c r="D62" s="705"/>
      <c r="E62" s="705"/>
      <c r="F62" s="705"/>
      <c r="G62" s="705"/>
      <c r="H62" s="705"/>
      <c r="I62" s="705"/>
      <c r="J62" s="705"/>
      <c r="K62" s="705"/>
      <c r="L62" s="705"/>
      <c r="M62" s="705"/>
      <c r="N62" s="705"/>
      <c r="O62" s="705"/>
    </row>
    <row r="63" spans="1:15">
      <c r="A63" s="705"/>
      <c r="B63" s="705"/>
      <c r="C63" s="705"/>
      <c r="D63" s="705"/>
      <c r="E63" s="705"/>
      <c r="F63" s="705"/>
      <c r="G63" s="705"/>
      <c r="H63" s="705"/>
      <c r="I63" s="705"/>
      <c r="J63" s="705"/>
      <c r="K63" s="705"/>
      <c r="L63" s="705"/>
      <c r="M63" s="705"/>
      <c r="N63" s="705"/>
      <c r="O63" s="705"/>
    </row>
    <row r="64" spans="1:15">
      <c r="A64" s="705"/>
      <c r="B64" s="705"/>
      <c r="C64" s="705"/>
      <c r="D64" s="705"/>
      <c r="E64" s="705"/>
      <c r="F64" s="705"/>
      <c r="G64" s="705"/>
      <c r="H64" s="705"/>
      <c r="I64" s="705"/>
      <c r="J64" s="705"/>
      <c r="K64" s="705"/>
      <c r="L64" s="705"/>
      <c r="M64" s="705"/>
      <c r="N64" s="705"/>
      <c r="O64" s="705"/>
    </row>
    <row r="65" spans="1:15">
      <c r="A65" s="705"/>
      <c r="B65" s="705"/>
      <c r="C65" s="705"/>
      <c r="D65" s="705"/>
      <c r="E65" s="705"/>
      <c r="F65" s="705"/>
      <c r="G65" s="705"/>
      <c r="H65" s="705"/>
      <c r="I65" s="705"/>
      <c r="J65" s="705"/>
      <c r="K65" s="705"/>
      <c r="L65" s="705"/>
      <c r="M65" s="705"/>
      <c r="N65" s="705"/>
      <c r="O65" s="705"/>
    </row>
    <row r="66" spans="1:15">
      <c r="A66" s="705"/>
      <c r="B66" s="705"/>
      <c r="C66" s="705"/>
      <c r="D66" s="705"/>
      <c r="E66" s="705"/>
      <c r="F66" s="705"/>
      <c r="G66" s="705"/>
      <c r="H66" s="705"/>
      <c r="I66" s="705"/>
      <c r="J66" s="705"/>
      <c r="K66" s="705"/>
      <c r="L66" s="705"/>
      <c r="M66" s="705"/>
      <c r="N66" s="705"/>
      <c r="O66" s="705"/>
    </row>
    <row r="67" spans="1:15">
      <c r="A67" s="705"/>
      <c r="B67" s="705"/>
      <c r="C67" s="705"/>
      <c r="D67" s="705"/>
      <c r="E67" s="705"/>
      <c r="F67" s="705"/>
      <c r="G67" s="705"/>
      <c r="H67" s="705"/>
      <c r="I67" s="705"/>
      <c r="J67" s="705"/>
      <c r="K67" s="705"/>
      <c r="L67" s="705"/>
      <c r="M67" s="705"/>
      <c r="N67" s="705"/>
      <c r="O67" s="705"/>
    </row>
    <row r="68" spans="1:15">
      <c r="A68" s="705"/>
      <c r="B68" s="705"/>
      <c r="C68" s="705"/>
      <c r="D68" s="705"/>
      <c r="E68" s="705"/>
      <c r="F68" s="705"/>
      <c r="G68" s="705"/>
      <c r="H68" s="705"/>
      <c r="I68" s="705"/>
      <c r="J68" s="705"/>
      <c r="K68" s="705"/>
      <c r="L68" s="705"/>
      <c r="M68" s="705"/>
      <c r="N68" s="705"/>
      <c r="O68" s="705"/>
    </row>
    <row r="69" spans="1:15">
      <c r="A69" s="705"/>
      <c r="B69" s="705"/>
      <c r="C69" s="705"/>
      <c r="D69" s="705"/>
      <c r="E69" s="705"/>
      <c r="F69" s="705"/>
      <c r="G69" s="705"/>
      <c r="H69" s="705"/>
      <c r="I69" s="705"/>
      <c r="J69" s="705"/>
      <c r="K69" s="705"/>
      <c r="L69" s="705"/>
      <c r="M69" s="705"/>
      <c r="N69" s="705"/>
      <c r="O69" s="705"/>
    </row>
    <row r="70" spans="1:15">
      <c r="A70" s="705"/>
      <c r="B70" s="705"/>
      <c r="C70" s="705"/>
      <c r="D70" s="705"/>
      <c r="E70" s="705"/>
      <c r="F70" s="705"/>
      <c r="G70" s="705"/>
      <c r="H70" s="705"/>
      <c r="I70" s="705"/>
      <c r="J70" s="705"/>
      <c r="K70" s="705"/>
      <c r="L70" s="705"/>
      <c r="M70" s="705"/>
      <c r="N70" s="705"/>
      <c r="O70" s="705"/>
    </row>
    <row r="71" spans="1:15">
      <c r="A71" s="705"/>
      <c r="B71" s="705"/>
      <c r="C71" s="705"/>
      <c r="D71" s="705"/>
      <c r="E71" s="705"/>
      <c r="F71" s="705"/>
      <c r="G71" s="705"/>
      <c r="H71" s="705"/>
      <c r="I71" s="705"/>
      <c r="J71" s="705"/>
      <c r="K71" s="705"/>
      <c r="L71" s="705"/>
      <c r="M71" s="705"/>
      <c r="N71" s="705"/>
      <c r="O71" s="705"/>
    </row>
    <row r="72" spans="1:15">
      <c r="A72" s="705"/>
      <c r="B72" s="705"/>
      <c r="C72" s="705"/>
      <c r="D72" s="705"/>
      <c r="E72" s="705"/>
      <c r="F72" s="705"/>
      <c r="G72" s="705"/>
      <c r="H72" s="705"/>
      <c r="I72" s="705"/>
      <c r="J72" s="705"/>
      <c r="K72" s="705"/>
      <c r="L72" s="705"/>
      <c r="M72" s="705"/>
      <c r="N72" s="705"/>
      <c r="O72" s="705"/>
    </row>
    <row r="73" spans="1:15">
      <c r="A73" s="705"/>
      <c r="B73" s="705"/>
      <c r="C73" s="705"/>
      <c r="D73" s="705"/>
      <c r="E73" s="705"/>
      <c r="F73" s="705"/>
      <c r="G73" s="705"/>
      <c r="H73" s="705"/>
      <c r="I73" s="705"/>
      <c r="J73" s="705"/>
      <c r="K73" s="705"/>
      <c r="L73" s="705"/>
      <c r="M73" s="705"/>
      <c r="N73" s="705"/>
      <c r="O73" s="705"/>
    </row>
    <row r="74" spans="1:15">
      <c r="A74" s="705"/>
      <c r="B74" s="705"/>
      <c r="C74" s="705"/>
      <c r="D74" s="705"/>
      <c r="E74" s="705"/>
      <c r="F74" s="705"/>
      <c r="G74" s="705"/>
      <c r="H74" s="705"/>
      <c r="I74" s="705"/>
      <c r="J74" s="705"/>
      <c r="K74" s="705"/>
      <c r="L74" s="705"/>
      <c r="M74" s="705"/>
      <c r="N74" s="705"/>
      <c r="O74" s="705"/>
    </row>
    <row r="75" spans="1:15">
      <c r="A75" s="705"/>
      <c r="B75" s="705"/>
      <c r="C75" s="705"/>
      <c r="D75" s="705"/>
      <c r="E75" s="705"/>
      <c r="F75" s="705"/>
      <c r="G75" s="705"/>
      <c r="H75" s="705"/>
      <c r="I75" s="705"/>
      <c r="J75" s="705"/>
      <c r="K75" s="705"/>
      <c r="L75" s="705"/>
      <c r="M75" s="705"/>
      <c r="N75" s="705"/>
      <c r="O75" s="705"/>
    </row>
    <row r="76" spans="1:15">
      <c r="A76" s="705"/>
      <c r="B76" s="705"/>
      <c r="C76" s="705"/>
      <c r="D76" s="705"/>
      <c r="E76" s="705"/>
      <c r="F76" s="705"/>
      <c r="G76" s="705"/>
      <c r="H76" s="705"/>
      <c r="I76" s="705"/>
      <c r="J76" s="705"/>
      <c r="K76" s="705"/>
      <c r="L76" s="705"/>
      <c r="M76" s="705"/>
      <c r="N76" s="705"/>
      <c r="O76" s="705"/>
    </row>
    <row r="77" spans="1:15">
      <c r="A77" s="705"/>
      <c r="B77" s="705"/>
      <c r="C77" s="705"/>
      <c r="D77" s="705"/>
      <c r="E77" s="705"/>
      <c r="F77" s="705"/>
      <c r="G77" s="705"/>
      <c r="H77" s="705"/>
      <c r="I77" s="705"/>
      <c r="J77" s="705"/>
      <c r="K77" s="705"/>
      <c r="L77" s="705"/>
      <c r="M77" s="705"/>
      <c r="N77" s="705"/>
      <c r="O77" s="705"/>
    </row>
    <row r="78" spans="1:15">
      <c r="A78" s="705"/>
      <c r="B78" s="705"/>
      <c r="C78" s="705"/>
      <c r="D78" s="705"/>
      <c r="E78" s="705"/>
      <c r="F78" s="705"/>
      <c r="G78" s="705"/>
      <c r="H78" s="705"/>
      <c r="I78" s="705"/>
      <c r="J78" s="705"/>
      <c r="K78" s="705"/>
      <c r="L78" s="705"/>
      <c r="M78" s="705"/>
      <c r="N78" s="705"/>
      <c r="O78" s="705"/>
    </row>
    <row r="79" spans="1:15">
      <c r="A79" s="705"/>
      <c r="B79" s="705"/>
      <c r="C79" s="705"/>
      <c r="D79" s="705"/>
      <c r="E79" s="705"/>
      <c r="F79" s="705"/>
      <c r="G79" s="705"/>
      <c r="H79" s="705"/>
      <c r="I79" s="705"/>
      <c r="J79" s="705"/>
      <c r="K79" s="705"/>
      <c r="L79" s="705"/>
      <c r="M79" s="705"/>
      <c r="N79" s="705"/>
      <c r="O79" s="705"/>
    </row>
    <row r="80" spans="1:15">
      <c r="A80" s="705"/>
      <c r="B80" s="705"/>
      <c r="C80" s="705"/>
      <c r="D80" s="705"/>
      <c r="E80" s="705"/>
      <c r="F80" s="705"/>
      <c r="G80" s="705"/>
      <c r="H80" s="705"/>
      <c r="I80" s="705"/>
      <c r="J80" s="705"/>
      <c r="K80" s="705"/>
      <c r="L80" s="705"/>
      <c r="M80" s="705"/>
      <c r="N80" s="705"/>
      <c r="O80" s="705"/>
    </row>
    <row r="81" spans="1:15">
      <c r="A81" s="705"/>
      <c r="B81" s="705"/>
      <c r="C81" s="705"/>
      <c r="D81" s="705"/>
      <c r="E81" s="705"/>
      <c r="F81" s="705"/>
      <c r="G81" s="705"/>
      <c r="H81" s="705"/>
      <c r="I81" s="705"/>
      <c r="J81" s="705"/>
      <c r="K81" s="705"/>
      <c r="L81" s="705"/>
      <c r="M81" s="705"/>
      <c r="N81" s="705"/>
      <c r="O81" s="705"/>
    </row>
    <row r="82" spans="1:15">
      <c r="A82" s="705"/>
      <c r="B82" s="705"/>
      <c r="C82" s="705"/>
      <c r="D82" s="705"/>
      <c r="E82" s="705"/>
      <c r="F82" s="705"/>
      <c r="G82" s="705"/>
      <c r="H82" s="705"/>
      <c r="I82" s="705"/>
      <c r="J82" s="705"/>
      <c r="K82" s="705"/>
      <c r="L82" s="705"/>
      <c r="M82" s="705"/>
      <c r="N82" s="705"/>
      <c r="O82" s="705"/>
    </row>
    <row r="83" spans="1:15">
      <c r="A83" s="705"/>
      <c r="B83" s="705"/>
      <c r="C83" s="705"/>
      <c r="D83" s="705"/>
      <c r="E83" s="705"/>
      <c r="F83" s="705"/>
      <c r="G83" s="705"/>
      <c r="H83" s="705"/>
      <c r="I83" s="705"/>
      <c r="J83" s="705"/>
      <c r="K83" s="705"/>
      <c r="L83" s="705"/>
      <c r="M83" s="705"/>
      <c r="N83" s="705"/>
      <c r="O83" s="705"/>
    </row>
    <row r="84" spans="1:15">
      <c r="A84" s="705"/>
      <c r="B84" s="705"/>
      <c r="C84" s="705"/>
      <c r="D84" s="705"/>
      <c r="E84" s="705"/>
      <c r="F84" s="705"/>
      <c r="G84" s="705"/>
      <c r="H84" s="705"/>
      <c r="I84" s="705"/>
      <c r="J84" s="705"/>
      <c r="K84" s="705"/>
      <c r="L84" s="705"/>
      <c r="M84" s="705"/>
      <c r="N84" s="705"/>
      <c r="O84" s="705"/>
    </row>
    <row r="85" spans="1:15">
      <c r="A85" s="705"/>
      <c r="B85" s="705"/>
      <c r="C85" s="705"/>
      <c r="D85" s="705"/>
      <c r="E85" s="705"/>
      <c r="F85" s="705"/>
      <c r="G85" s="705"/>
      <c r="H85" s="705"/>
      <c r="I85" s="705"/>
      <c r="J85" s="705"/>
      <c r="K85" s="705"/>
      <c r="L85" s="705"/>
      <c r="M85" s="705"/>
      <c r="N85" s="705"/>
      <c r="O85" s="705"/>
    </row>
    <row r="86" spans="1:15">
      <c r="A86" s="705"/>
      <c r="B86" s="705"/>
      <c r="C86" s="705"/>
      <c r="D86" s="705"/>
      <c r="E86" s="705"/>
      <c r="F86" s="705"/>
      <c r="G86" s="705"/>
      <c r="H86" s="705"/>
      <c r="I86" s="705"/>
      <c r="J86" s="705"/>
      <c r="K86" s="705"/>
      <c r="L86" s="705"/>
      <c r="M86" s="705"/>
      <c r="N86" s="705"/>
      <c r="O86" s="705"/>
    </row>
    <row r="87" spans="1:15">
      <c r="A87" s="705"/>
      <c r="B87" s="705"/>
      <c r="C87" s="705"/>
      <c r="D87" s="705"/>
      <c r="E87" s="705"/>
      <c r="F87" s="705"/>
      <c r="G87" s="705"/>
      <c r="H87" s="705"/>
      <c r="I87" s="705"/>
      <c r="J87" s="705"/>
      <c r="K87" s="705"/>
      <c r="L87" s="705"/>
      <c r="M87" s="705"/>
      <c r="N87" s="705"/>
      <c r="O87" s="705"/>
    </row>
    <row r="88" spans="1:15">
      <c r="A88" s="705"/>
      <c r="B88" s="705"/>
      <c r="C88" s="705"/>
      <c r="D88" s="705"/>
      <c r="E88" s="705"/>
      <c r="F88" s="705"/>
      <c r="G88" s="705"/>
      <c r="H88" s="705"/>
      <c r="I88" s="705"/>
      <c r="J88" s="705"/>
      <c r="K88" s="705"/>
      <c r="L88" s="705"/>
      <c r="M88" s="705"/>
      <c r="N88" s="705"/>
      <c r="O88" s="705"/>
    </row>
    <row r="89" spans="1:15">
      <c r="A89" s="705"/>
      <c r="B89" s="705"/>
      <c r="C89" s="705"/>
      <c r="D89" s="705"/>
      <c r="E89" s="705"/>
      <c r="F89" s="705"/>
      <c r="G89" s="705"/>
      <c r="H89" s="705"/>
      <c r="I89" s="705"/>
      <c r="J89" s="705"/>
      <c r="K89" s="705"/>
      <c r="L89" s="705"/>
      <c r="M89" s="705"/>
      <c r="N89" s="705"/>
      <c r="O89" s="705"/>
    </row>
    <row r="90" spans="1:15">
      <c r="A90" s="705"/>
      <c r="B90" s="705"/>
      <c r="C90" s="705"/>
      <c r="D90" s="705"/>
      <c r="E90" s="705"/>
      <c r="F90" s="705"/>
      <c r="G90" s="705"/>
      <c r="H90" s="705"/>
      <c r="I90" s="705"/>
      <c r="J90" s="705"/>
      <c r="K90" s="705"/>
      <c r="L90" s="705"/>
      <c r="M90" s="705"/>
      <c r="N90" s="705"/>
      <c r="O90" s="705"/>
    </row>
    <row r="91" spans="1:15">
      <c r="A91" s="705"/>
      <c r="B91" s="705"/>
      <c r="C91" s="705"/>
      <c r="D91" s="705"/>
      <c r="E91" s="705"/>
      <c r="F91" s="705"/>
      <c r="G91" s="705"/>
      <c r="H91" s="705"/>
      <c r="I91" s="705"/>
      <c r="J91" s="705"/>
      <c r="K91" s="705"/>
      <c r="L91" s="705"/>
      <c r="M91" s="705"/>
      <c r="N91" s="705"/>
      <c r="O91" s="705"/>
    </row>
    <row r="92" spans="1:15">
      <c r="A92" s="705"/>
      <c r="B92" s="705"/>
      <c r="C92" s="705"/>
      <c r="D92" s="705"/>
      <c r="E92" s="705"/>
      <c r="F92" s="705"/>
      <c r="G92" s="705"/>
      <c r="H92" s="705"/>
      <c r="I92" s="705"/>
      <c r="J92" s="705"/>
      <c r="K92" s="705"/>
      <c r="L92" s="705"/>
      <c r="M92" s="705"/>
      <c r="N92" s="705"/>
      <c r="O92" s="705"/>
    </row>
    <row r="93" spans="1:15">
      <c r="A93" s="705"/>
      <c r="B93" s="705"/>
      <c r="C93" s="705"/>
      <c r="D93" s="705"/>
      <c r="E93" s="705"/>
      <c r="F93" s="705"/>
      <c r="G93" s="705"/>
      <c r="H93" s="705"/>
      <c r="I93" s="705"/>
      <c r="J93" s="705"/>
      <c r="K93" s="705"/>
      <c r="L93" s="705"/>
      <c r="M93" s="705"/>
      <c r="N93" s="705"/>
      <c r="O93" s="705"/>
    </row>
    <row r="94" spans="1:15">
      <c r="A94" s="705"/>
      <c r="B94" s="705"/>
      <c r="C94" s="705"/>
      <c r="D94" s="705"/>
      <c r="E94" s="705"/>
      <c r="F94" s="705"/>
      <c r="G94" s="705"/>
      <c r="H94" s="705"/>
      <c r="I94" s="705"/>
      <c r="J94" s="705"/>
      <c r="K94" s="705"/>
      <c r="L94" s="705"/>
      <c r="M94" s="705"/>
      <c r="N94" s="705"/>
      <c r="O94" s="705"/>
    </row>
    <row r="95" spans="1:15">
      <c r="A95" s="705"/>
      <c r="B95" s="705"/>
      <c r="C95" s="705"/>
      <c r="D95" s="705"/>
      <c r="E95" s="705"/>
      <c r="F95" s="705"/>
      <c r="G95" s="705"/>
      <c r="H95" s="705"/>
      <c r="I95" s="705"/>
      <c r="J95" s="705"/>
      <c r="K95" s="705"/>
      <c r="L95" s="705"/>
      <c r="M95" s="705"/>
      <c r="N95" s="705"/>
      <c r="O95" s="705"/>
    </row>
    <row r="96" spans="1:15">
      <c r="A96" s="705"/>
      <c r="B96" s="705"/>
      <c r="C96" s="705"/>
      <c r="D96" s="705"/>
      <c r="E96" s="705"/>
      <c r="F96" s="705"/>
      <c r="G96" s="705"/>
      <c r="H96" s="705"/>
      <c r="I96" s="705"/>
      <c r="J96" s="705"/>
      <c r="K96" s="705"/>
      <c r="L96" s="705"/>
      <c r="M96" s="705"/>
      <c r="N96" s="705"/>
      <c r="O96" s="705"/>
    </row>
    <row r="97" spans="1:15">
      <c r="A97" s="705"/>
      <c r="B97" s="705"/>
      <c r="C97" s="705"/>
      <c r="D97" s="705"/>
      <c r="E97" s="705"/>
      <c r="F97" s="705"/>
      <c r="G97" s="705"/>
      <c r="H97" s="705"/>
      <c r="I97" s="705"/>
      <c r="J97" s="705"/>
      <c r="K97" s="705"/>
      <c r="L97" s="705"/>
      <c r="M97" s="705"/>
      <c r="N97" s="705"/>
      <c r="O97" s="705"/>
    </row>
    <row r="98" spans="1:15">
      <c r="A98" s="705"/>
      <c r="B98" s="705"/>
      <c r="C98" s="705"/>
      <c r="D98" s="705"/>
      <c r="E98" s="705"/>
      <c r="F98" s="705"/>
      <c r="G98" s="705"/>
      <c r="H98" s="705"/>
      <c r="I98" s="705"/>
      <c r="J98" s="705"/>
      <c r="K98" s="705"/>
      <c r="L98" s="705"/>
      <c r="M98" s="705"/>
      <c r="N98" s="705"/>
      <c r="O98" s="705"/>
    </row>
    <row r="99" spans="1:15">
      <c r="A99" s="705"/>
      <c r="B99" s="705"/>
      <c r="C99" s="705"/>
      <c r="D99" s="705"/>
      <c r="E99" s="705"/>
      <c r="F99" s="705"/>
      <c r="G99" s="705"/>
      <c r="H99" s="705"/>
      <c r="I99" s="705"/>
      <c r="J99" s="705"/>
      <c r="K99" s="705"/>
      <c r="L99" s="705"/>
      <c r="M99" s="705"/>
      <c r="N99" s="705"/>
      <c r="O99" s="705"/>
    </row>
    <row r="100" spans="1:15">
      <c r="A100" s="705"/>
      <c r="B100" s="705"/>
      <c r="C100" s="705"/>
      <c r="D100" s="705"/>
      <c r="E100" s="705"/>
      <c r="F100" s="705"/>
      <c r="G100" s="705"/>
      <c r="H100" s="705"/>
      <c r="I100" s="705"/>
      <c r="J100" s="705"/>
      <c r="K100" s="705"/>
      <c r="L100" s="705"/>
      <c r="M100" s="705"/>
      <c r="N100" s="705"/>
      <c r="O100" s="705"/>
    </row>
    <row r="101" spans="1:15">
      <c r="A101" s="705"/>
      <c r="B101" s="705"/>
      <c r="C101" s="705"/>
      <c r="D101" s="705"/>
      <c r="E101" s="705"/>
      <c r="F101" s="705"/>
      <c r="G101" s="705"/>
      <c r="H101" s="705"/>
      <c r="I101" s="705"/>
      <c r="J101" s="705"/>
      <c r="K101" s="705"/>
      <c r="L101" s="705"/>
      <c r="M101" s="705"/>
      <c r="N101" s="705"/>
      <c r="O101" s="705"/>
    </row>
    <row r="102" spans="1:15">
      <c r="A102" s="705"/>
      <c r="B102" s="705"/>
      <c r="C102" s="705"/>
      <c r="D102" s="705"/>
      <c r="E102" s="705"/>
      <c r="F102" s="705"/>
      <c r="G102" s="705"/>
      <c r="H102" s="705"/>
      <c r="I102" s="705"/>
      <c r="J102" s="705"/>
      <c r="K102" s="705"/>
      <c r="L102" s="705"/>
      <c r="M102" s="705"/>
      <c r="N102" s="705"/>
      <c r="O102" s="705"/>
    </row>
    <row r="103" spans="1:15">
      <c r="A103" s="705"/>
      <c r="B103" s="705"/>
      <c r="C103" s="705"/>
      <c r="D103" s="705"/>
      <c r="E103" s="705"/>
      <c r="F103" s="705"/>
      <c r="G103" s="705"/>
      <c r="H103" s="705"/>
      <c r="I103" s="705"/>
      <c r="J103" s="705"/>
      <c r="K103" s="705"/>
      <c r="L103" s="705"/>
      <c r="M103" s="705"/>
      <c r="N103" s="705"/>
      <c r="O103" s="705"/>
    </row>
    <row r="104" spans="1:15">
      <c r="A104" s="705"/>
      <c r="B104" s="705"/>
      <c r="C104" s="705"/>
      <c r="D104" s="705"/>
      <c r="E104" s="705"/>
      <c r="F104" s="705"/>
      <c r="G104" s="705"/>
      <c r="H104" s="705"/>
      <c r="I104" s="705"/>
      <c r="J104" s="705"/>
      <c r="K104" s="705"/>
      <c r="L104" s="705"/>
      <c r="M104" s="705"/>
      <c r="N104" s="705"/>
      <c r="O104" s="705"/>
    </row>
    <row r="105" spans="1:15">
      <c r="A105" s="705"/>
      <c r="B105" s="705"/>
      <c r="C105" s="705"/>
      <c r="D105" s="705"/>
      <c r="E105" s="705"/>
      <c r="F105" s="705"/>
      <c r="G105" s="705"/>
      <c r="H105" s="705"/>
      <c r="I105" s="705"/>
      <c r="J105" s="705"/>
      <c r="K105" s="705"/>
      <c r="L105" s="705"/>
      <c r="M105" s="705"/>
      <c r="N105" s="705"/>
      <c r="O105" s="705"/>
    </row>
    <row r="106" spans="1:15">
      <c r="A106" s="705"/>
      <c r="B106" s="705"/>
      <c r="C106" s="705"/>
      <c r="D106" s="705"/>
      <c r="E106" s="705"/>
      <c r="F106" s="705"/>
      <c r="G106" s="705"/>
      <c r="H106" s="705"/>
      <c r="I106" s="705"/>
      <c r="J106" s="705"/>
      <c r="K106" s="705"/>
      <c r="L106" s="705"/>
      <c r="M106" s="705"/>
      <c r="N106" s="705"/>
      <c r="O106" s="705"/>
    </row>
    <row r="107" spans="1:15">
      <c r="A107" s="705"/>
      <c r="B107" s="705"/>
      <c r="C107" s="705"/>
      <c r="D107" s="705"/>
      <c r="E107" s="705"/>
      <c r="F107" s="705"/>
      <c r="G107" s="705"/>
      <c r="H107" s="705"/>
      <c r="I107" s="705"/>
      <c r="J107" s="705"/>
      <c r="K107" s="705"/>
      <c r="L107" s="705"/>
      <c r="M107" s="705"/>
      <c r="N107" s="705"/>
      <c r="O107" s="705"/>
    </row>
    <row r="108" spans="1:15">
      <c r="A108" s="705"/>
      <c r="B108" s="705"/>
      <c r="C108" s="705"/>
      <c r="D108" s="705"/>
      <c r="E108" s="705"/>
      <c r="F108" s="705"/>
      <c r="G108" s="705"/>
      <c r="H108" s="705"/>
      <c r="I108" s="705"/>
      <c r="J108" s="705"/>
      <c r="K108" s="705"/>
      <c r="L108" s="705"/>
      <c r="M108" s="705"/>
      <c r="N108" s="705"/>
      <c r="O108" s="705"/>
    </row>
    <row r="109" spans="1:15">
      <c r="A109" s="705"/>
      <c r="B109" s="705"/>
      <c r="C109" s="705"/>
      <c r="D109" s="705"/>
      <c r="E109" s="705"/>
      <c r="F109" s="705"/>
      <c r="G109" s="705"/>
      <c r="H109" s="705"/>
      <c r="I109" s="705"/>
      <c r="J109" s="705"/>
      <c r="K109" s="705"/>
      <c r="L109" s="705"/>
      <c r="M109" s="705"/>
      <c r="N109" s="705"/>
      <c r="O109" s="705"/>
    </row>
    <row r="110" spans="1:15">
      <c r="A110" s="705"/>
      <c r="B110" s="705"/>
      <c r="C110" s="705"/>
      <c r="D110" s="705"/>
      <c r="E110" s="705"/>
      <c r="F110" s="705"/>
      <c r="G110" s="705"/>
      <c r="H110" s="705"/>
      <c r="I110" s="705"/>
      <c r="J110" s="705"/>
      <c r="K110" s="705"/>
      <c r="L110" s="705"/>
      <c r="M110" s="705"/>
      <c r="N110" s="705"/>
      <c r="O110" s="705"/>
    </row>
    <row r="111" spans="1:15">
      <c r="A111" s="705"/>
      <c r="B111" s="705"/>
      <c r="C111" s="705"/>
      <c r="D111" s="705"/>
      <c r="E111" s="705"/>
      <c r="F111" s="705"/>
      <c r="G111" s="705"/>
      <c r="H111" s="705"/>
      <c r="I111" s="705"/>
      <c r="J111" s="705"/>
      <c r="K111" s="705"/>
      <c r="L111" s="705"/>
      <c r="M111" s="705"/>
      <c r="N111" s="705"/>
      <c r="O111" s="705"/>
    </row>
    <row r="112" spans="1:15">
      <c r="A112" s="705"/>
      <c r="B112" s="705"/>
      <c r="C112" s="705"/>
      <c r="D112" s="705"/>
      <c r="E112" s="705"/>
      <c r="F112" s="705"/>
      <c r="G112" s="705"/>
      <c r="H112" s="705"/>
      <c r="I112" s="705"/>
      <c r="J112" s="705"/>
      <c r="K112" s="705"/>
      <c r="L112" s="705"/>
      <c r="M112" s="705"/>
      <c r="N112" s="705"/>
      <c r="O112" s="705"/>
    </row>
    <row r="113" spans="1:15">
      <c r="A113" s="705"/>
      <c r="B113" s="705"/>
      <c r="C113" s="705"/>
      <c r="D113" s="705"/>
      <c r="E113" s="705"/>
      <c r="F113" s="705"/>
      <c r="G113" s="705"/>
      <c r="H113" s="705"/>
      <c r="I113" s="705"/>
      <c r="J113" s="705"/>
      <c r="K113" s="705"/>
      <c r="L113" s="705"/>
      <c r="M113" s="705"/>
      <c r="N113" s="705"/>
      <c r="O113" s="705"/>
    </row>
    <row r="114" spans="1:15">
      <c r="A114" s="705"/>
      <c r="B114" s="705"/>
      <c r="C114" s="705"/>
      <c r="D114" s="705"/>
      <c r="E114" s="705"/>
      <c r="F114" s="705"/>
      <c r="G114" s="705"/>
      <c r="H114" s="705"/>
      <c r="I114" s="705"/>
      <c r="J114" s="705"/>
      <c r="K114" s="705"/>
      <c r="L114" s="705"/>
      <c r="M114" s="705"/>
      <c r="N114" s="705"/>
      <c r="O114" s="705"/>
    </row>
    <row r="115" spans="1:15">
      <c r="A115" s="705"/>
      <c r="B115" s="705"/>
      <c r="C115" s="705"/>
      <c r="D115" s="705"/>
      <c r="E115" s="705"/>
      <c r="F115" s="705"/>
      <c r="G115" s="705"/>
      <c r="H115" s="705"/>
      <c r="I115" s="705"/>
      <c r="J115" s="705"/>
      <c r="K115" s="705"/>
      <c r="L115" s="705"/>
      <c r="M115" s="705"/>
      <c r="N115" s="705"/>
      <c r="O115" s="705"/>
    </row>
    <row r="116" spans="1:15">
      <c r="A116" s="705"/>
      <c r="B116" s="705"/>
      <c r="C116" s="705"/>
      <c r="D116" s="705"/>
      <c r="E116" s="705"/>
      <c r="F116" s="705"/>
      <c r="G116" s="705"/>
      <c r="H116" s="705"/>
      <c r="I116" s="705"/>
      <c r="J116" s="705"/>
      <c r="K116" s="705"/>
      <c r="L116" s="705"/>
      <c r="M116" s="705"/>
      <c r="N116" s="705"/>
      <c r="O116" s="705"/>
    </row>
    <row r="117" spans="1:15">
      <c r="A117" s="705"/>
      <c r="B117" s="705"/>
      <c r="C117" s="705"/>
      <c r="D117" s="705"/>
      <c r="E117" s="705"/>
      <c r="F117" s="705"/>
      <c r="G117" s="705"/>
      <c r="H117" s="705"/>
      <c r="I117" s="705"/>
      <c r="J117" s="705"/>
      <c r="K117" s="705"/>
      <c r="L117" s="705"/>
      <c r="M117" s="705"/>
      <c r="N117" s="705"/>
      <c r="O117" s="705"/>
    </row>
    <row r="118" spans="1:15">
      <c r="A118" s="705"/>
      <c r="B118" s="705"/>
      <c r="C118" s="705"/>
      <c r="D118" s="705"/>
      <c r="E118" s="705"/>
      <c r="F118" s="705"/>
      <c r="G118" s="705"/>
      <c r="H118" s="705"/>
      <c r="I118" s="705"/>
      <c r="J118" s="705"/>
      <c r="K118" s="705"/>
      <c r="L118" s="705"/>
      <c r="M118" s="705"/>
      <c r="N118" s="705"/>
      <c r="O118" s="705"/>
    </row>
    <row r="119" spans="1:15">
      <c r="A119" s="705"/>
      <c r="B119" s="705"/>
      <c r="C119" s="705"/>
      <c r="D119" s="705"/>
      <c r="E119" s="705"/>
      <c r="F119" s="705"/>
      <c r="G119" s="705"/>
      <c r="H119" s="705"/>
      <c r="I119" s="705"/>
      <c r="J119" s="705"/>
      <c r="K119" s="705"/>
      <c r="L119" s="705"/>
      <c r="M119" s="705"/>
      <c r="N119" s="705"/>
      <c r="O119" s="705"/>
    </row>
    <row r="120" spans="1:15">
      <c r="A120" s="705"/>
      <c r="B120" s="705"/>
      <c r="C120" s="705"/>
      <c r="D120" s="705"/>
      <c r="E120" s="705"/>
      <c r="F120" s="705"/>
      <c r="G120" s="705"/>
      <c r="H120" s="705"/>
      <c r="I120" s="705"/>
      <c r="J120" s="705"/>
      <c r="K120" s="705"/>
      <c r="L120" s="705"/>
      <c r="M120" s="705"/>
      <c r="N120" s="705"/>
      <c r="O120" s="705"/>
    </row>
    <row r="121" spans="1:15">
      <c r="A121" s="705"/>
      <c r="B121" s="705"/>
      <c r="C121" s="705"/>
      <c r="D121" s="705"/>
      <c r="E121" s="705"/>
      <c r="F121" s="705"/>
      <c r="G121" s="705"/>
      <c r="H121" s="705"/>
      <c r="I121" s="705"/>
      <c r="J121" s="705"/>
      <c r="K121" s="705"/>
      <c r="L121" s="705"/>
      <c r="M121" s="705"/>
      <c r="N121" s="705"/>
      <c r="O121" s="705"/>
    </row>
    <row r="122" spans="1:15">
      <c r="A122" s="705"/>
      <c r="B122" s="705"/>
      <c r="C122" s="705"/>
      <c r="D122" s="705"/>
      <c r="E122" s="705"/>
      <c r="F122" s="705"/>
      <c r="G122" s="705"/>
      <c r="H122" s="705"/>
      <c r="I122" s="705"/>
      <c r="J122" s="705"/>
      <c r="K122" s="705"/>
      <c r="L122" s="705"/>
      <c r="M122" s="705"/>
      <c r="N122" s="705"/>
      <c r="O122" s="705"/>
    </row>
    <row r="123" spans="1:15">
      <c r="A123" s="705"/>
      <c r="B123" s="705"/>
      <c r="C123" s="705"/>
      <c r="D123" s="705"/>
      <c r="E123" s="705"/>
      <c r="F123" s="705"/>
      <c r="G123" s="705"/>
      <c r="H123" s="705"/>
      <c r="I123" s="705"/>
      <c r="J123" s="705"/>
      <c r="K123" s="705"/>
      <c r="L123" s="705"/>
      <c r="M123" s="705"/>
      <c r="N123" s="705"/>
      <c r="O123" s="705"/>
    </row>
    <row r="124" spans="1:15">
      <c r="A124" s="705"/>
      <c r="B124" s="705"/>
      <c r="C124" s="705"/>
      <c r="D124" s="705"/>
      <c r="E124" s="705"/>
      <c r="F124" s="705"/>
      <c r="G124" s="705"/>
      <c r="H124" s="705"/>
      <c r="I124" s="705"/>
      <c r="J124" s="705"/>
      <c r="K124" s="705"/>
      <c r="L124" s="705"/>
      <c r="M124" s="705"/>
      <c r="N124" s="705"/>
      <c r="O124" s="705"/>
    </row>
    <row r="125" spans="1:15">
      <c r="A125" s="705"/>
      <c r="B125" s="705"/>
      <c r="C125" s="705"/>
      <c r="D125" s="705"/>
      <c r="E125" s="705"/>
      <c r="F125" s="705"/>
      <c r="G125" s="705"/>
      <c r="H125" s="705"/>
      <c r="I125" s="705"/>
      <c r="J125" s="705"/>
      <c r="K125" s="705"/>
      <c r="L125" s="705"/>
      <c r="M125" s="705"/>
      <c r="N125" s="705"/>
      <c r="O125" s="705"/>
    </row>
    <row r="126" spans="1:15">
      <c r="A126" s="705"/>
      <c r="B126" s="705"/>
      <c r="C126" s="705"/>
      <c r="D126" s="705"/>
      <c r="E126" s="705"/>
      <c r="F126" s="705"/>
      <c r="G126" s="705"/>
      <c r="H126" s="705"/>
      <c r="I126" s="705"/>
      <c r="J126" s="705"/>
      <c r="K126" s="705"/>
      <c r="L126" s="705"/>
      <c r="M126" s="705"/>
      <c r="N126" s="705"/>
      <c r="O126" s="705"/>
    </row>
    <row r="127" spans="1:15">
      <c r="A127" s="705"/>
      <c r="B127" s="705"/>
      <c r="C127" s="705"/>
      <c r="D127" s="705"/>
      <c r="E127" s="705"/>
      <c r="F127" s="705"/>
      <c r="G127" s="705"/>
      <c r="H127" s="705"/>
      <c r="I127" s="705"/>
      <c r="J127" s="705"/>
      <c r="K127" s="705"/>
      <c r="L127" s="705"/>
      <c r="M127" s="705"/>
      <c r="N127" s="705"/>
      <c r="O127" s="705"/>
    </row>
    <row r="128" spans="1:15">
      <c r="A128" s="705"/>
      <c r="B128" s="705"/>
      <c r="C128" s="705"/>
      <c r="D128" s="705"/>
      <c r="E128" s="705"/>
      <c r="F128" s="705"/>
      <c r="G128" s="705"/>
      <c r="H128" s="705"/>
      <c r="I128" s="705"/>
      <c r="J128" s="705"/>
      <c r="K128" s="705"/>
      <c r="L128" s="705"/>
      <c r="M128" s="705"/>
      <c r="N128" s="705"/>
      <c r="O128" s="705"/>
    </row>
    <row r="129" spans="1:15">
      <c r="A129" s="705"/>
      <c r="B129" s="705"/>
      <c r="C129" s="705"/>
      <c r="D129" s="705"/>
      <c r="E129" s="705"/>
      <c r="F129" s="705"/>
      <c r="G129" s="705"/>
      <c r="H129" s="705"/>
      <c r="I129" s="705"/>
      <c r="J129" s="705"/>
      <c r="K129" s="705"/>
      <c r="L129" s="705"/>
      <c r="M129" s="705"/>
      <c r="N129" s="705"/>
      <c r="O129" s="705"/>
    </row>
    <row r="130" spans="1:15">
      <c r="A130" s="705"/>
      <c r="B130" s="705"/>
      <c r="C130" s="705"/>
      <c r="D130" s="705"/>
      <c r="E130" s="705"/>
      <c r="F130" s="705"/>
      <c r="G130" s="705"/>
      <c r="H130" s="705"/>
      <c r="I130" s="705"/>
      <c r="J130" s="705"/>
      <c r="K130" s="705"/>
      <c r="L130" s="705"/>
      <c r="M130" s="705"/>
      <c r="N130" s="705"/>
      <c r="O130" s="705"/>
    </row>
    <row r="131" spans="1:15">
      <c r="A131" s="705"/>
      <c r="B131" s="705"/>
      <c r="C131" s="705"/>
      <c r="D131" s="705"/>
      <c r="E131" s="705"/>
      <c r="F131" s="705"/>
      <c r="G131" s="705"/>
      <c r="H131" s="705"/>
      <c r="I131" s="705"/>
      <c r="J131" s="705"/>
      <c r="K131" s="705"/>
      <c r="L131" s="705"/>
      <c r="M131" s="705"/>
      <c r="N131" s="705"/>
      <c r="O131" s="705"/>
    </row>
    <row r="132" spans="1:15">
      <c r="A132" s="705"/>
      <c r="B132" s="705"/>
      <c r="C132" s="705"/>
      <c r="D132" s="705"/>
      <c r="E132" s="705"/>
      <c r="F132" s="705"/>
      <c r="G132" s="705"/>
      <c r="H132" s="705"/>
      <c r="I132" s="705"/>
      <c r="J132" s="705"/>
      <c r="K132" s="705"/>
      <c r="L132" s="705"/>
      <c r="M132" s="705"/>
      <c r="N132" s="705"/>
      <c r="O132" s="705"/>
    </row>
    <row r="133" spans="1:15">
      <c r="A133" s="705"/>
      <c r="B133" s="705"/>
      <c r="C133" s="705"/>
      <c r="D133" s="705"/>
      <c r="E133" s="705"/>
      <c r="F133" s="705"/>
      <c r="G133" s="705"/>
      <c r="H133" s="705"/>
      <c r="I133" s="705"/>
      <c r="J133" s="705"/>
      <c r="K133" s="705"/>
      <c r="L133" s="705"/>
      <c r="M133" s="705"/>
      <c r="N133" s="705"/>
      <c r="O133" s="705"/>
    </row>
    <row r="134" spans="1:15">
      <c r="A134" s="705"/>
      <c r="B134" s="705"/>
      <c r="C134" s="705"/>
      <c r="D134" s="705"/>
      <c r="E134" s="705"/>
      <c r="F134" s="705"/>
      <c r="G134" s="705"/>
      <c r="H134" s="705"/>
      <c r="I134" s="705"/>
      <c r="J134" s="705"/>
      <c r="K134" s="705"/>
      <c r="L134" s="705"/>
      <c r="M134" s="705"/>
      <c r="N134" s="705"/>
      <c r="O134" s="705"/>
    </row>
    <row r="135" spans="1:15">
      <c r="A135" s="705"/>
      <c r="B135" s="705"/>
      <c r="C135" s="705"/>
      <c r="D135" s="705"/>
      <c r="E135" s="705"/>
      <c r="F135" s="705"/>
      <c r="G135" s="705"/>
      <c r="H135" s="705"/>
      <c r="I135" s="705"/>
      <c r="J135" s="705"/>
      <c r="K135" s="705"/>
      <c r="L135" s="705"/>
      <c r="M135" s="705"/>
      <c r="N135" s="705"/>
      <c r="O135" s="705"/>
    </row>
    <row r="136" spans="1:15">
      <c r="A136" s="705"/>
      <c r="B136" s="705"/>
      <c r="C136" s="705"/>
      <c r="D136" s="705"/>
      <c r="E136" s="705"/>
      <c r="F136" s="705"/>
      <c r="G136" s="705"/>
      <c r="H136" s="705"/>
      <c r="I136" s="705"/>
      <c r="J136" s="705"/>
      <c r="K136" s="705"/>
      <c r="L136" s="705"/>
      <c r="M136" s="705"/>
      <c r="N136" s="705"/>
      <c r="O136" s="705"/>
    </row>
    <row r="137" spans="1:15">
      <c r="A137" s="705"/>
      <c r="B137" s="705"/>
      <c r="C137" s="705"/>
      <c r="D137" s="705"/>
      <c r="E137" s="705"/>
      <c r="F137" s="705"/>
      <c r="G137" s="705"/>
      <c r="H137" s="705"/>
      <c r="I137" s="705"/>
      <c r="J137" s="705"/>
      <c r="K137" s="705"/>
      <c r="L137" s="705"/>
      <c r="M137" s="705"/>
      <c r="N137" s="705"/>
      <c r="O137" s="705"/>
    </row>
    <row r="138" spans="1:15">
      <c r="A138" s="705"/>
      <c r="B138" s="705"/>
      <c r="C138" s="705"/>
      <c r="D138" s="705"/>
      <c r="E138" s="705"/>
      <c r="F138" s="705"/>
      <c r="G138" s="705"/>
      <c r="H138" s="705"/>
      <c r="I138" s="705"/>
      <c r="J138" s="705"/>
      <c r="K138" s="705"/>
      <c r="L138" s="705"/>
      <c r="M138" s="705"/>
      <c r="N138" s="705"/>
      <c r="O138" s="705"/>
    </row>
    <row r="139" spans="1:15">
      <c r="A139" s="705"/>
      <c r="B139" s="705"/>
      <c r="C139" s="705"/>
      <c r="D139" s="705"/>
      <c r="E139" s="705"/>
      <c r="F139" s="705"/>
      <c r="G139" s="705"/>
      <c r="H139" s="705"/>
      <c r="I139" s="705"/>
      <c r="J139" s="705"/>
      <c r="K139" s="705"/>
      <c r="L139" s="705"/>
      <c r="M139" s="705"/>
      <c r="N139" s="705"/>
      <c r="O139" s="705"/>
    </row>
    <row r="140" spans="1:15">
      <c r="A140" s="705"/>
      <c r="B140" s="705"/>
      <c r="C140" s="705"/>
      <c r="D140" s="705"/>
      <c r="E140" s="705"/>
      <c r="F140" s="705"/>
      <c r="G140" s="705"/>
      <c r="H140" s="705"/>
      <c r="I140" s="705"/>
      <c r="J140" s="705"/>
      <c r="K140" s="705"/>
      <c r="L140" s="705"/>
      <c r="M140" s="705"/>
      <c r="N140" s="705"/>
      <c r="O140" s="705"/>
    </row>
    <row r="141" spans="1:15">
      <c r="A141" s="705"/>
      <c r="B141" s="705"/>
      <c r="C141" s="705"/>
      <c r="D141" s="705"/>
      <c r="E141" s="705"/>
      <c r="F141" s="705"/>
      <c r="G141" s="705"/>
      <c r="H141" s="705"/>
      <c r="I141" s="705"/>
      <c r="J141" s="705"/>
      <c r="K141" s="705"/>
      <c r="L141" s="705"/>
      <c r="M141" s="705"/>
      <c r="N141" s="705"/>
      <c r="O141" s="705"/>
    </row>
    <row r="142" spans="1:15">
      <c r="A142" s="705"/>
      <c r="B142" s="705"/>
      <c r="C142" s="705"/>
      <c r="D142" s="705"/>
      <c r="E142" s="705"/>
      <c r="F142" s="705"/>
      <c r="G142" s="705"/>
      <c r="H142" s="705"/>
      <c r="I142" s="705"/>
      <c r="J142" s="705"/>
      <c r="K142" s="705"/>
      <c r="L142" s="705"/>
      <c r="M142" s="705"/>
      <c r="N142" s="705"/>
      <c r="O142" s="705"/>
    </row>
    <row r="143" spans="1:15">
      <c r="A143" s="705"/>
      <c r="B143" s="705"/>
      <c r="C143" s="705"/>
      <c r="D143" s="705"/>
      <c r="E143" s="705"/>
      <c r="F143" s="705"/>
      <c r="G143" s="705"/>
      <c r="H143" s="705"/>
      <c r="I143" s="705"/>
      <c r="J143" s="705"/>
      <c r="K143" s="705"/>
      <c r="L143" s="705"/>
      <c r="M143" s="705"/>
      <c r="N143" s="705"/>
      <c r="O143" s="705"/>
    </row>
    <row r="144" spans="1:15">
      <c r="A144" s="705"/>
      <c r="B144" s="705"/>
      <c r="C144" s="705"/>
      <c r="D144" s="705"/>
      <c r="E144" s="705"/>
      <c r="F144" s="705"/>
      <c r="G144" s="705"/>
      <c r="H144" s="705"/>
      <c r="I144" s="705"/>
      <c r="J144" s="705"/>
      <c r="K144" s="705"/>
      <c r="L144" s="705"/>
      <c r="M144" s="705"/>
      <c r="N144" s="705"/>
      <c r="O144" s="705"/>
    </row>
    <row r="145" spans="1:15">
      <c r="A145" s="705"/>
      <c r="B145" s="705"/>
      <c r="C145" s="705"/>
      <c r="D145" s="705"/>
      <c r="E145" s="705"/>
      <c r="F145" s="705"/>
      <c r="G145" s="705"/>
      <c r="H145" s="705"/>
      <c r="I145" s="705"/>
      <c r="J145" s="705"/>
      <c r="K145" s="705"/>
      <c r="L145" s="705"/>
      <c r="M145" s="705"/>
      <c r="N145" s="705"/>
      <c r="O145" s="705"/>
    </row>
    <row r="146" spans="1:15">
      <c r="A146" s="705"/>
      <c r="B146" s="705"/>
      <c r="C146" s="705"/>
      <c r="D146" s="705"/>
      <c r="E146" s="705"/>
      <c r="F146" s="705"/>
      <c r="G146" s="705"/>
      <c r="H146" s="705"/>
      <c r="I146" s="705"/>
      <c r="J146" s="705"/>
      <c r="K146" s="705"/>
      <c r="L146" s="705"/>
      <c r="M146" s="705"/>
      <c r="N146" s="705"/>
      <c r="O146" s="705"/>
    </row>
    <row r="147" spans="1:15">
      <c r="A147" s="705"/>
      <c r="B147" s="705"/>
      <c r="C147" s="705"/>
      <c r="D147" s="705"/>
      <c r="E147" s="705"/>
      <c r="F147" s="705"/>
      <c r="G147" s="705"/>
      <c r="H147" s="705"/>
      <c r="I147" s="705"/>
      <c r="J147" s="705"/>
      <c r="K147" s="705"/>
      <c r="L147" s="705"/>
      <c r="M147" s="705"/>
      <c r="N147" s="705"/>
      <c r="O147" s="705"/>
    </row>
    <row r="148" spans="1:15">
      <c r="A148" s="705"/>
      <c r="B148" s="705"/>
      <c r="C148" s="705"/>
      <c r="D148" s="705"/>
      <c r="E148" s="705"/>
      <c r="F148" s="705"/>
      <c r="G148" s="705"/>
      <c r="H148" s="705"/>
      <c r="I148" s="705"/>
      <c r="J148" s="705"/>
      <c r="K148" s="705"/>
      <c r="L148" s="705"/>
      <c r="M148" s="705"/>
      <c r="N148" s="705"/>
      <c r="O148" s="705"/>
    </row>
    <row r="149" spans="1:15">
      <c r="A149" s="705"/>
      <c r="B149" s="705"/>
      <c r="C149" s="705"/>
      <c r="D149" s="705"/>
      <c r="E149" s="705"/>
      <c r="F149" s="705"/>
      <c r="G149" s="705"/>
      <c r="H149" s="705"/>
      <c r="I149" s="705"/>
      <c r="J149" s="705"/>
      <c r="K149" s="705"/>
      <c r="L149" s="705"/>
      <c r="M149" s="705"/>
      <c r="N149" s="705"/>
      <c r="O149" s="705"/>
    </row>
    <row r="150" spans="1:15">
      <c r="A150" s="705"/>
      <c r="B150" s="705"/>
      <c r="C150" s="705"/>
      <c r="D150" s="705"/>
      <c r="E150" s="705"/>
      <c r="F150" s="705"/>
      <c r="G150" s="705"/>
      <c r="H150" s="705"/>
      <c r="I150" s="705"/>
      <c r="J150" s="705"/>
      <c r="K150" s="705"/>
      <c r="L150" s="705"/>
      <c r="M150" s="705"/>
      <c r="N150" s="705"/>
      <c r="O150" s="705"/>
    </row>
    <row r="151" spans="1:15">
      <c r="A151" s="705"/>
      <c r="B151" s="705"/>
      <c r="C151" s="705"/>
      <c r="D151" s="705"/>
      <c r="E151" s="705"/>
      <c r="F151" s="705"/>
      <c r="G151" s="705"/>
      <c r="H151" s="705"/>
      <c r="I151" s="705"/>
      <c r="J151" s="705"/>
      <c r="K151" s="705"/>
      <c r="L151" s="705"/>
      <c r="M151" s="705"/>
      <c r="N151" s="705"/>
      <c r="O151" s="705"/>
    </row>
    <row r="152" spans="1:15">
      <c r="A152" s="705"/>
      <c r="B152" s="705"/>
      <c r="C152" s="705"/>
      <c r="D152" s="705"/>
      <c r="E152" s="705"/>
      <c r="F152" s="705"/>
      <c r="G152" s="705"/>
      <c r="H152" s="705"/>
      <c r="I152" s="705"/>
      <c r="J152" s="705"/>
      <c r="K152" s="705"/>
      <c r="L152" s="705"/>
      <c r="M152" s="705"/>
      <c r="N152" s="705"/>
      <c r="O152" s="705"/>
    </row>
    <row r="153" spans="1:15">
      <c r="A153" s="705"/>
      <c r="B153" s="705"/>
      <c r="C153" s="705"/>
      <c r="D153" s="705"/>
      <c r="E153" s="705"/>
      <c r="F153" s="705"/>
      <c r="G153" s="705"/>
      <c r="H153" s="705"/>
      <c r="I153" s="705"/>
      <c r="J153" s="705"/>
      <c r="K153" s="705"/>
      <c r="L153" s="705"/>
      <c r="M153" s="705"/>
      <c r="N153" s="705"/>
      <c r="O153" s="705"/>
    </row>
    <row r="154" spans="1:15">
      <c r="A154" s="705"/>
      <c r="B154" s="705"/>
      <c r="C154" s="705"/>
      <c r="D154" s="705"/>
      <c r="E154" s="705"/>
      <c r="F154" s="705"/>
      <c r="G154" s="705"/>
      <c r="H154" s="705"/>
      <c r="I154" s="705"/>
      <c r="J154" s="705"/>
      <c r="K154" s="705"/>
      <c r="L154" s="705"/>
      <c r="M154" s="705"/>
      <c r="N154" s="705"/>
      <c r="O154" s="705"/>
    </row>
    <row r="155" spans="1:15">
      <c r="A155" s="705"/>
      <c r="B155" s="705"/>
      <c r="C155" s="705"/>
      <c r="D155" s="705"/>
      <c r="E155" s="705"/>
      <c r="F155" s="705"/>
      <c r="G155" s="705"/>
      <c r="H155" s="705"/>
      <c r="I155" s="705"/>
      <c r="J155" s="705"/>
      <c r="K155" s="705"/>
      <c r="L155" s="705"/>
      <c r="M155" s="705"/>
      <c r="N155" s="705"/>
      <c r="O155" s="705"/>
    </row>
    <row r="156" spans="1:15">
      <c r="A156" s="705"/>
      <c r="B156" s="705"/>
      <c r="C156" s="705"/>
      <c r="D156" s="705"/>
      <c r="E156" s="705"/>
      <c r="F156" s="705"/>
      <c r="G156" s="705"/>
      <c r="H156" s="705"/>
      <c r="I156" s="705"/>
      <c r="J156" s="705"/>
      <c r="K156" s="705"/>
      <c r="L156" s="705"/>
      <c r="M156" s="705"/>
      <c r="N156" s="705"/>
      <c r="O156" s="705"/>
    </row>
    <row r="157" spans="1:15">
      <c r="A157" s="705"/>
      <c r="B157" s="705"/>
      <c r="C157" s="705"/>
      <c r="D157" s="705"/>
      <c r="E157" s="705"/>
      <c r="F157" s="705"/>
      <c r="G157" s="705"/>
      <c r="H157" s="705"/>
      <c r="I157" s="705"/>
      <c r="J157" s="705"/>
      <c r="K157" s="705"/>
      <c r="L157" s="705"/>
      <c r="M157" s="705"/>
      <c r="N157" s="705"/>
      <c r="O157" s="705"/>
    </row>
    <row r="158" spans="1:15">
      <c r="A158" s="705"/>
      <c r="B158" s="705"/>
      <c r="C158" s="705"/>
      <c r="D158" s="705"/>
      <c r="E158" s="705"/>
      <c r="F158" s="705"/>
      <c r="G158" s="705"/>
      <c r="H158" s="705"/>
      <c r="I158" s="705"/>
      <c r="J158" s="705"/>
      <c r="K158" s="705"/>
      <c r="L158" s="705"/>
      <c r="M158" s="705"/>
      <c r="N158" s="705"/>
      <c r="O158" s="705"/>
    </row>
    <row r="159" spans="1:15">
      <c r="A159" s="705"/>
      <c r="B159" s="705"/>
      <c r="C159" s="705"/>
      <c r="D159" s="705"/>
      <c r="E159" s="705"/>
      <c r="F159" s="705"/>
      <c r="G159" s="705"/>
      <c r="H159" s="705"/>
      <c r="I159" s="705"/>
      <c r="J159" s="705"/>
      <c r="K159" s="705"/>
      <c r="L159" s="705"/>
      <c r="M159" s="705"/>
      <c r="N159" s="705"/>
      <c r="O159" s="705"/>
    </row>
    <row r="160" spans="1:15">
      <c r="A160" s="705"/>
      <c r="B160" s="705"/>
      <c r="C160" s="705"/>
      <c r="D160" s="705"/>
      <c r="E160" s="705"/>
      <c r="F160" s="705"/>
      <c r="G160" s="705"/>
      <c r="H160" s="705"/>
      <c r="I160" s="705"/>
      <c r="J160" s="705"/>
      <c r="K160" s="705"/>
      <c r="L160" s="705"/>
      <c r="M160" s="705"/>
      <c r="N160" s="705"/>
      <c r="O160" s="705"/>
    </row>
    <row r="161" spans="1:15">
      <c r="A161" s="705"/>
      <c r="B161" s="705"/>
      <c r="C161" s="705"/>
      <c r="D161" s="705"/>
      <c r="E161" s="705"/>
      <c r="F161" s="705"/>
      <c r="G161" s="705"/>
      <c r="H161" s="705"/>
      <c r="I161" s="705"/>
      <c r="J161" s="705"/>
      <c r="K161" s="705"/>
      <c r="L161" s="705"/>
      <c r="M161" s="705"/>
      <c r="N161" s="705"/>
      <c r="O161" s="705"/>
    </row>
    <row r="162" spans="1:15">
      <c r="A162" s="705"/>
      <c r="B162" s="705"/>
      <c r="C162" s="705"/>
      <c r="D162" s="705"/>
      <c r="E162" s="705"/>
      <c r="F162" s="705"/>
      <c r="G162" s="705"/>
      <c r="H162" s="705"/>
      <c r="I162" s="705"/>
      <c r="J162" s="705"/>
      <c r="K162" s="705"/>
      <c r="L162" s="705"/>
      <c r="M162" s="705"/>
      <c r="N162" s="705"/>
      <c r="O162" s="705"/>
    </row>
    <row r="163" spans="1:15">
      <c r="A163" s="705"/>
      <c r="B163" s="705"/>
      <c r="C163" s="705"/>
      <c r="D163" s="705"/>
      <c r="E163" s="705"/>
      <c r="F163" s="705"/>
      <c r="G163" s="705"/>
      <c r="H163" s="705"/>
      <c r="I163" s="705"/>
      <c r="J163" s="705"/>
      <c r="K163" s="705"/>
      <c r="L163" s="705"/>
      <c r="M163" s="705"/>
      <c r="N163" s="705"/>
      <c r="O163" s="705"/>
    </row>
    <row r="164" spans="1:15">
      <c r="A164" s="705"/>
      <c r="B164" s="705"/>
      <c r="C164" s="705"/>
      <c r="D164" s="705"/>
      <c r="E164" s="705"/>
      <c r="F164" s="705"/>
      <c r="G164" s="705"/>
      <c r="H164" s="705"/>
      <c r="I164" s="705"/>
      <c r="J164" s="705"/>
      <c r="K164" s="705"/>
      <c r="L164" s="705"/>
      <c r="M164" s="705"/>
      <c r="N164" s="705"/>
      <c r="O164" s="705"/>
    </row>
    <row r="165" spans="1:15">
      <c r="A165" s="705"/>
      <c r="B165" s="705"/>
      <c r="C165" s="705"/>
      <c r="D165" s="705"/>
      <c r="E165" s="705"/>
      <c r="F165" s="705"/>
      <c r="G165" s="705"/>
      <c r="H165" s="705"/>
      <c r="I165" s="705"/>
      <c r="J165" s="705"/>
      <c r="K165" s="705"/>
      <c r="L165" s="705"/>
      <c r="M165" s="705"/>
      <c r="N165" s="705"/>
      <c r="O165" s="705"/>
    </row>
    <row r="166" spans="1:15">
      <c r="A166" s="705"/>
      <c r="B166" s="705"/>
      <c r="C166" s="705"/>
      <c r="D166" s="705"/>
      <c r="E166" s="705"/>
      <c r="F166" s="705"/>
      <c r="G166" s="705"/>
      <c r="H166" s="705"/>
      <c r="I166" s="705"/>
      <c r="J166" s="705"/>
      <c r="K166" s="705"/>
      <c r="L166" s="705"/>
      <c r="M166" s="705"/>
      <c r="N166" s="705"/>
      <c r="O166" s="705"/>
    </row>
    <row r="167" spans="1:15">
      <c r="A167" s="705"/>
      <c r="B167" s="705"/>
      <c r="C167" s="705"/>
      <c r="D167" s="705"/>
      <c r="E167" s="705"/>
      <c r="F167" s="705"/>
      <c r="G167" s="705"/>
      <c r="H167" s="705"/>
      <c r="I167" s="705"/>
      <c r="J167" s="705"/>
      <c r="K167" s="705"/>
      <c r="L167" s="705"/>
      <c r="M167" s="705"/>
      <c r="N167" s="705"/>
      <c r="O167" s="705"/>
    </row>
    <row r="168" spans="1:15">
      <c r="A168" s="705"/>
      <c r="B168" s="705"/>
      <c r="C168" s="705"/>
      <c r="D168" s="705"/>
      <c r="E168" s="705"/>
      <c r="F168" s="705"/>
      <c r="G168" s="705"/>
      <c r="H168" s="705"/>
      <c r="I168" s="705"/>
      <c r="J168" s="705"/>
      <c r="K168" s="705"/>
      <c r="L168" s="705"/>
      <c r="M168" s="705"/>
      <c r="N168" s="705"/>
      <c r="O168" s="705"/>
    </row>
    <row r="169" spans="1:15">
      <c r="A169" s="705"/>
      <c r="B169" s="705"/>
      <c r="C169" s="705"/>
      <c r="D169" s="705"/>
      <c r="E169" s="705"/>
      <c r="F169" s="705"/>
      <c r="G169" s="705"/>
      <c r="H169" s="705"/>
      <c r="I169" s="705"/>
      <c r="J169" s="705"/>
      <c r="K169" s="705"/>
      <c r="L169" s="705"/>
      <c r="M169" s="705"/>
      <c r="N169" s="705"/>
      <c r="O169" s="705"/>
    </row>
    <row r="170" spans="1:15">
      <c r="A170" s="705"/>
      <c r="B170" s="705"/>
      <c r="C170" s="705"/>
      <c r="D170" s="705"/>
      <c r="E170" s="705"/>
      <c r="F170" s="705"/>
      <c r="G170" s="705"/>
      <c r="H170" s="705"/>
      <c r="I170" s="705"/>
      <c r="J170" s="705"/>
      <c r="K170" s="705"/>
      <c r="L170" s="705"/>
      <c r="M170" s="705"/>
      <c r="N170" s="705"/>
      <c r="O170" s="705"/>
    </row>
    <row r="171" spans="1:15">
      <c r="A171" s="705"/>
      <c r="B171" s="705"/>
      <c r="C171" s="705"/>
      <c r="D171" s="705"/>
      <c r="E171" s="705"/>
      <c r="F171" s="705"/>
      <c r="G171" s="705"/>
      <c r="H171" s="705"/>
      <c r="I171" s="705"/>
      <c r="J171" s="705"/>
      <c r="K171" s="705"/>
      <c r="L171" s="705"/>
      <c r="M171" s="705"/>
      <c r="N171" s="705"/>
      <c r="O171" s="705"/>
    </row>
    <row r="172" spans="1:15">
      <c r="A172" s="705"/>
      <c r="B172" s="705"/>
      <c r="C172" s="705"/>
      <c r="D172" s="705"/>
      <c r="E172" s="705"/>
      <c r="F172" s="705"/>
      <c r="G172" s="705"/>
      <c r="H172" s="705"/>
      <c r="I172" s="705"/>
      <c r="J172" s="705"/>
      <c r="K172" s="705"/>
      <c r="L172" s="705"/>
      <c r="M172" s="705"/>
      <c r="N172" s="705"/>
      <c r="O172" s="705"/>
    </row>
    <row r="173" spans="1:15">
      <c r="A173" s="705"/>
      <c r="B173" s="705"/>
      <c r="C173" s="705"/>
      <c r="D173" s="705"/>
      <c r="E173" s="705"/>
      <c r="F173" s="705"/>
      <c r="G173" s="705"/>
      <c r="H173" s="705"/>
      <c r="I173" s="705"/>
      <c r="J173" s="705"/>
      <c r="K173" s="705"/>
      <c r="L173" s="705"/>
      <c r="M173" s="705"/>
      <c r="N173" s="705"/>
      <c r="O173" s="705"/>
    </row>
    <row r="174" spans="1:15">
      <c r="A174" s="705"/>
      <c r="B174" s="705"/>
      <c r="C174" s="705"/>
      <c r="D174" s="705"/>
      <c r="E174" s="705"/>
      <c r="F174" s="705"/>
      <c r="G174" s="705"/>
      <c r="H174" s="705"/>
      <c r="I174" s="705"/>
      <c r="J174" s="705"/>
      <c r="K174" s="705"/>
      <c r="L174" s="705"/>
      <c r="M174" s="705"/>
      <c r="N174" s="705"/>
      <c r="O174" s="705"/>
    </row>
    <row r="175" spans="1:15">
      <c r="A175" s="705"/>
      <c r="B175" s="705"/>
      <c r="C175" s="705"/>
      <c r="D175" s="705"/>
      <c r="E175" s="705"/>
      <c r="F175" s="705"/>
      <c r="G175" s="705"/>
      <c r="H175" s="705"/>
      <c r="I175" s="705"/>
      <c r="J175" s="705"/>
      <c r="K175" s="705"/>
      <c r="L175" s="705"/>
      <c r="M175" s="705"/>
      <c r="N175" s="705"/>
      <c r="O175" s="705"/>
    </row>
    <row r="176" spans="1:15">
      <c r="A176" s="705"/>
      <c r="B176" s="705"/>
      <c r="C176" s="705"/>
      <c r="D176" s="705"/>
      <c r="E176" s="705"/>
      <c r="F176" s="705"/>
      <c r="G176" s="705"/>
      <c r="H176" s="705"/>
      <c r="I176" s="705"/>
      <c r="J176" s="705"/>
      <c r="K176" s="705"/>
      <c r="L176" s="705"/>
      <c r="M176" s="705"/>
      <c r="N176" s="705"/>
      <c r="O176" s="705"/>
    </row>
    <row r="177" spans="1:15">
      <c r="A177" s="705"/>
      <c r="B177" s="705"/>
      <c r="C177" s="705"/>
      <c r="D177" s="705"/>
      <c r="E177" s="705"/>
      <c r="F177" s="705"/>
      <c r="G177" s="705"/>
      <c r="H177" s="705"/>
      <c r="I177" s="705"/>
      <c r="J177" s="705"/>
      <c r="K177" s="705"/>
      <c r="L177" s="705"/>
      <c r="M177" s="705"/>
      <c r="N177" s="705"/>
      <c r="O177" s="705"/>
    </row>
    <row r="178" spans="1:15">
      <c r="A178" s="705"/>
      <c r="B178" s="705"/>
      <c r="C178" s="705"/>
      <c r="D178" s="705"/>
      <c r="E178" s="705"/>
      <c r="F178" s="705"/>
      <c r="G178" s="705"/>
      <c r="H178" s="705"/>
      <c r="I178" s="705"/>
      <c r="J178" s="705"/>
      <c r="K178" s="705"/>
      <c r="L178" s="705"/>
      <c r="M178" s="705"/>
      <c r="N178" s="705"/>
      <c r="O178" s="705"/>
    </row>
    <row r="179" spans="1:15">
      <c r="A179" s="705"/>
      <c r="B179" s="705"/>
      <c r="C179" s="705"/>
      <c r="D179" s="705"/>
      <c r="E179" s="705"/>
      <c r="F179" s="705"/>
      <c r="G179" s="705"/>
      <c r="H179" s="705"/>
      <c r="I179" s="705"/>
      <c r="J179" s="705"/>
      <c r="K179" s="705"/>
      <c r="L179" s="705"/>
      <c r="M179" s="705"/>
      <c r="N179" s="705"/>
      <c r="O179" s="705"/>
    </row>
    <row r="180" spans="1:15">
      <c r="A180" s="705"/>
      <c r="B180" s="705"/>
      <c r="C180" s="705"/>
      <c r="D180" s="705"/>
      <c r="E180" s="705"/>
      <c r="F180" s="705"/>
      <c r="G180" s="705"/>
      <c r="H180" s="705"/>
      <c r="I180" s="705"/>
      <c r="J180" s="705"/>
      <c r="K180" s="705"/>
      <c r="L180" s="705"/>
      <c r="M180" s="705"/>
      <c r="N180" s="705"/>
      <c r="O180" s="705"/>
    </row>
    <row r="181" spans="1:15">
      <c r="A181" s="705"/>
      <c r="B181" s="705"/>
      <c r="C181" s="705"/>
      <c r="D181" s="705"/>
      <c r="E181" s="705"/>
      <c r="F181" s="705"/>
      <c r="G181" s="705"/>
      <c r="H181" s="705"/>
      <c r="I181" s="705"/>
      <c r="J181" s="705"/>
      <c r="K181" s="705"/>
      <c r="L181" s="705"/>
      <c r="M181" s="705"/>
      <c r="N181" s="705"/>
      <c r="O181" s="705"/>
    </row>
    <row r="182" spans="1:15">
      <c r="A182" s="705"/>
      <c r="B182" s="705"/>
      <c r="C182" s="705"/>
      <c r="D182" s="705"/>
      <c r="E182" s="705"/>
      <c r="F182" s="705"/>
      <c r="G182" s="705"/>
      <c r="H182" s="705"/>
      <c r="I182" s="705"/>
      <c r="J182" s="705"/>
      <c r="K182" s="705"/>
      <c r="L182" s="705"/>
      <c r="M182" s="705"/>
      <c r="N182" s="705"/>
      <c r="O182" s="705"/>
    </row>
    <row r="183" spans="1:15">
      <c r="A183" s="705"/>
      <c r="B183" s="705"/>
      <c r="C183" s="705"/>
      <c r="D183" s="705"/>
      <c r="E183" s="705"/>
      <c r="F183" s="705"/>
      <c r="G183" s="705"/>
      <c r="H183" s="705"/>
      <c r="I183" s="705"/>
      <c r="J183" s="705"/>
      <c r="K183" s="705"/>
      <c r="L183" s="705"/>
      <c r="M183" s="705"/>
      <c r="N183" s="705"/>
      <c r="O183" s="705"/>
    </row>
    <row r="184" spans="1:15">
      <c r="A184" s="705"/>
      <c r="B184" s="705"/>
      <c r="C184" s="705"/>
      <c r="D184" s="705"/>
      <c r="E184" s="705"/>
      <c r="F184" s="705"/>
      <c r="G184" s="705"/>
      <c r="H184" s="705"/>
      <c r="I184" s="705"/>
      <c r="J184" s="705"/>
      <c r="K184" s="705"/>
      <c r="L184" s="705"/>
      <c r="M184" s="705"/>
      <c r="N184" s="705"/>
      <c r="O184" s="705"/>
    </row>
    <row r="185" spans="1:15">
      <c r="A185" s="705"/>
      <c r="B185" s="705"/>
      <c r="C185" s="705"/>
      <c r="D185" s="705"/>
      <c r="E185" s="705"/>
      <c r="F185" s="705"/>
      <c r="G185" s="705"/>
      <c r="H185" s="705"/>
      <c r="I185" s="705"/>
      <c r="J185" s="705"/>
      <c r="K185" s="705"/>
      <c r="L185" s="705"/>
      <c r="M185" s="705"/>
      <c r="N185" s="705"/>
      <c r="O185" s="705"/>
    </row>
    <row r="186" spans="1:15">
      <c r="A186" s="705"/>
      <c r="B186" s="705"/>
      <c r="C186" s="705"/>
      <c r="D186" s="705"/>
      <c r="E186" s="705"/>
      <c r="F186" s="705"/>
      <c r="G186" s="705"/>
      <c r="H186" s="705"/>
      <c r="I186" s="705"/>
      <c r="J186" s="705"/>
      <c r="K186" s="705"/>
      <c r="L186" s="705"/>
      <c r="M186" s="705"/>
      <c r="N186" s="705"/>
      <c r="O186" s="705"/>
    </row>
    <row r="187" spans="1:15">
      <c r="A187" s="705"/>
      <c r="B187" s="705"/>
      <c r="C187" s="705"/>
      <c r="D187" s="705"/>
      <c r="E187" s="705"/>
      <c r="F187" s="705"/>
      <c r="G187" s="705"/>
      <c r="H187" s="705"/>
      <c r="I187" s="705"/>
      <c r="J187" s="705"/>
      <c r="K187" s="705"/>
      <c r="L187" s="705"/>
      <c r="M187" s="705"/>
      <c r="N187" s="705"/>
      <c r="O187" s="705"/>
    </row>
    <row r="188" spans="1:15">
      <c r="A188" s="705"/>
      <c r="B188" s="705"/>
      <c r="C188" s="705"/>
      <c r="D188" s="705"/>
      <c r="E188" s="705"/>
      <c r="F188" s="705"/>
      <c r="G188" s="705"/>
      <c r="H188" s="705"/>
      <c r="I188" s="705"/>
      <c r="J188" s="705"/>
      <c r="K188" s="705"/>
      <c r="L188" s="705"/>
      <c r="M188" s="705"/>
      <c r="N188" s="705"/>
      <c r="O188" s="705"/>
    </row>
    <row r="189" spans="1:15">
      <c r="A189" s="705"/>
      <c r="B189" s="705"/>
      <c r="C189" s="705"/>
      <c r="D189" s="705"/>
      <c r="E189" s="705"/>
      <c r="F189" s="705"/>
      <c r="G189" s="705"/>
      <c r="H189" s="705"/>
      <c r="I189" s="705"/>
      <c r="J189" s="705"/>
      <c r="K189" s="705"/>
      <c r="L189" s="705"/>
      <c r="M189" s="705"/>
      <c r="N189" s="705"/>
      <c r="O189" s="705"/>
    </row>
    <row r="190" spans="1:15">
      <c r="A190" s="705"/>
      <c r="B190" s="705"/>
      <c r="C190" s="705"/>
      <c r="D190" s="705"/>
      <c r="E190" s="705"/>
      <c r="F190" s="705"/>
      <c r="G190" s="705"/>
      <c r="H190" s="705"/>
      <c r="I190" s="705"/>
      <c r="J190" s="705"/>
      <c r="K190" s="705"/>
      <c r="L190" s="705"/>
      <c r="M190" s="705"/>
      <c r="N190" s="705"/>
      <c r="O190" s="705"/>
    </row>
    <row r="191" spans="1:15">
      <c r="A191" s="705"/>
      <c r="B191" s="705"/>
      <c r="C191" s="705"/>
      <c r="D191" s="705"/>
      <c r="E191" s="705"/>
      <c r="F191" s="705"/>
      <c r="G191" s="705"/>
      <c r="H191" s="705"/>
      <c r="I191" s="705"/>
      <c r="J191" s="705"/>
      <c r="K191" s="705"/>
      <c r="L191" s="705"/>
      <c r="M191" s="705"/>
      <c r="N191" s="705"/>
      <c r="O191" s="705"/>
    </row>
    <row r="192" spans="1:15">
      <c r="A192" s="705"/>
      <c r="B192" s="705"/>
      <c r="C192" s="705"/>
      <c r="D192" s="705"/>
      <c r="E192" s="705"/>
      <c r="F192" s="705"/>
      <c r="G192" s="705"/>
      <c r="H192" s="705"/>
      <c r="I192" s="705"/>
      <c r="J192" s="705"/>
      <c r="K192" s="705"/>
      <c r="L192" s="705"/>
      <c r="M192" s="705"/>
      <c r="N192" s="705"/>
      <c r="O192" s="705"/>
    </row>
    <row r="193" spans="1:15">
      <c r="A193" s="705"/>
      <c r="B193" s="705"/>
      <c r="C193" s="705"/>
      <c r="D193" s="705"/>
      <c r="E193" s="705"/>
      <c r="F193" s="705"/>
      <c r="G193" s="705"/>
      <c r="H193" s="705"/>
      <c r="I193" s="705"/>
      <c r="J193" s="705"/>
      <c r="K193" s="705"/>
      <c r="L193" s="705"/>
      <c r="M193" s="705"/>
      <c r="N193" s="705"/>
      <c r="O193" s="705"/>
    </row>
    <row r="194" spans="1:15">
      <c r="A194" s="705"/>
      <c r="B194" s="705"/>
      <c r="C194" s="705"/>
      <c r="D194" s="705"/>
      <c r="E194" s="705"/>
      <c r="F194" s="705"/>
      <c r="G194" s="705"/>
      <c r="H194" s="705"/>
      <c r="I194" s="705"/>
      <c r="J194" s="705"/>
      <c r="K194" s="705"/>
      <c r="L194" s="705"/>
      <c r="M194" s="705"/>
      <c r="N194" s="705"/>
      <c r="O194" s="705"/>
    </row>
    <row r="195" spans="1:15">
      <c r="A195" s="705"/>
      <c r="B195" s="705"/>
      <c r="C195" s="705"/>
      <c r="D195" s="705"/>
      <c r="E195" s="705"/>
      <c r="F195" s="705"/>
      <c r="G195" s="705"/>
      <c r="H195" s="705"/>
      <c r="I195" s="705"/>
      <c r="J195" s="705"/>
      <c r="K195" s="705"/>
      <c r="L195" s="705"/>
      <c r="M195" s="705"/>
      <c r="N195" s="705"/>
      <c r="O195" s="705"/>
    </row>
    <row r="196" spans="1:15">
      <c r="A196" s="705"/>
      <c r="B196" s="705"/>
      <c r="C196" s="705"/>
      <c r="D196" s="705"/>
      <c r="E196" s="705"/>
      <c r="F196" s="705"/>
      <c r="G196" s="705"/>
      <c r="H196" s="705"/>
      <c r="I196" s="705"/>
      <c r="J196" s="705"/>
      <c r="K196" s="705"/>
      <c r="L196" s="705"/>
      <c r="M196" s="705"/>
      <c r="N196" s="705"/>
      <c r="O196" s="705"/>
    </row>
    <row r="197" spans="1:15">
      <c r="A197" s="705"/>
      <c r="B197" s="705"/>
      <c r="C197" s="705"/>
      <c r="D197" s="705"/>
      <c r="E197" s="705"/>
      <c r="F197" s="705"/>
      <c r="G197" s="705"/>
      <c r="H197" s="705"/>
      <c r="I197" s="705"/>
      <c r="J197" s="705"/>
      <c r="K197" s="705"/>
      <c r="L197" s="705"/>
      <c r="M197" s="705"/>
      <c r="N197" s="705"/>
      <c r="O197" s="705"/>
    </row>
    <row r="198" spans="1:15">
      <c r="A198" s="705"/>
      <c r="B198" s="705"/>
      <c r="C198" s="705"/>
      <c r="D198" s="705"/>
      <c r="E198" s="705"/>
      <c r="F198" s="705"/>
      <c r="G198" s="705"/>
      <c r="H198" s="705"/>
      <c r="I198" s="705"/>
      <c r="J198" s="705"/>
      <c r="K198" s="705"/>
      <c r="L198" s="705"/>
      <c r="M198" s="705"/>
      <c r="N198" s="705"/>
      <c r="O198" s="705"/>
    </row>
    <row r="199" spans="1:15">
      <c r="A199" s="705"/>
      <c r="B199" s="705"/>
      <c r="C199" s="705"/>
      <c r="D199" s="705"/>
      <c r="E199" s="705"/>
      <c r="F199" s="705"/>
      <c r="G199" s="705"/>
      <c r="H199" s="705"/>
      <c r="I199" s="705"/>
      <c r="J199" s="705"/>
      <c r="K199" s="705"/>
      <c r="L199" s="705"/>
      <c r="M199" s="705"/>
      <c r="N199" s="705"/>
      <c r="O199" s="705"/>
    </row>
    <row r="200" spans="1:15">
      <c r="A200" s="705"/>
      <c r="B200" s="705"/>
      <c r="C200" s="705"/>
      <c r="D200" s="705"/>
      <c r="E200" s="705"/>
      <c r="F200" s="705"/>
      <c r="G200" s="705"/>
      <c r="H200" s="705"/>
      <c r="I200" s="705"/>
      <c r="J200" s="705"/>
      <c r="K200" s="705"/>
      <c r="L200" s="705"/>
      <c r="M200" s="705"/>
      <c r="N200" s="705"/>
      <c r="O200" s="705"/>
    </row>
    <row r="201" spans="1:15">
      <c r="A201" s="705"/>
      <c r="B201" s="705"/>
      <c r="C201" s="705"/>
      <c r="D201" s="705"/>
      <c r="E201" s="705"/>
      <c r="F201" s="705"/>
      <c r="G201" s="705"/>
      <c r="H201" s="705"/>
      <c r="I201" s="705"/>
      <c r="J201" s="705"/>
      <c r="K201" s="705"/>
      <c r="L201" s="705"/>
      <c r="M201" s="705"/>
      <c r="N201" s="705"/>
      <c r="O201" s="705"/>
    </row>
    <row r="202" spans="1:15">
      <c r="A202" s="705"/>
      <c r="B202" s="705"/>
      <c r="C202" s="705"/>
      <c r="D202" s="705"/>
      <c r="E202" s="705"/>
      <c r="F202" s="705"/>
      <c r="G202" s="705"/>
      <c r="H202" s="705"/>
      <c r="I202" s="705"/>
      <c r="J202" s="705"/>
      <c r="K202" s="705"/>
      <c r="L202" s="705"/>
      <c r="M202" s="705"/>
      <c r="N202" s="705"/>
      <c r="O202" s="705"/>
    </row>
    <row r="203" spans="1:15">
      <c r="A203" s="705"/>
      <c r="B203" s="705"/>
      <c r="C203" s="705"/>
      <c r="D203" s="705"/>
      <c r="E203" s="705"/>
      <c r="F203" s="705"/>
      <c r="G203" s="705"/>
      <c r="H203" s="705"/>
      <c r="I203" s="705"/>
      <c r="J203" s="705"/>
      <c r="K203" s="705"/>
      <c r="L203" s="705"/>
      <c r="M203" s="705"/>
      <c r="N203" s="705"/>
      <c r="O203" s="705"/>
    </row>
    <row r="204" spans="1:15">
      <c r="A204" s="705"/>
      <c r="B204" s="705"/>
      <c r="C204" s="705"/>
      <c r="D204" s="705"/>
      <c r="E204" s="705"/>
      <c r="F204" s="705"/>
      <c r="G204" s="705"/>
      <c r="H204" s="705"/>
      <c r="I204" s="705"/>
      <c r="J204" s="705"/>
      <c r="K204" s="705"/>
      <c r="L204" s="705"/>
      <c r="M204" s="705"/>
      <c r="N204" s="705"/>
      <c r="O204" s="705"/>
    </row>
    <row r="205" spans="1:15">
      <c r="A205" s="705"/>
      <c r="B205" s="705"/>
      <c r="C205" s="705"/>
      <c r="D205" s="705"/>
      <c r="E205" s="705"/>
      <c r="F205" s="705"/>
      <c r="G205" s="705"/>
      <c r="H205" s="705"/>
      <c r="I205" s="705"/>
      <c r="J205" s="705"/>
      <c r="K205" s="705"/>
      <c r="L205" s="705"/>
      <c r="M205" s="705"/>
      <c r="N205" s="705"/>
      <c r="O205" s="705"/>
    </row>
    <row r="206" spans="1:15">
      <c r="A206" s="705"/>
      <c r="B206" s="705"/>
      <c r="C206" s="705"/>
      <c r="D206" s="705"/>
      <c r="E206" s="705"/>
      <c r="F206" s="705"/>
      <c r="G206" s="705"/>
      <c r="H206" s="705"/>
      <c r="I206" s="705"/>
      <c r="J206" s="705"/>
      <c r="K206" s="705"/>
      <c r="L206" s="705"/>
      <c r="M206" s="705"/>
      <c r="N206" s="705"/>
      <c r="O206" s="705"/>
    </row>
    <row r="207" spans="1:15">
      <c r="A207" s="705"/>
      <c r="B207" s="705"/>
      <c r="C207" s="705"/>
      <c r="D207" s="705"/>
      <c r="E207" s="705"/>
      <c r="F207" s="705"/>
      <c r="G207" s="705"/>
      <c r="H207" s="705"/>
      <c r="I207" s="705"/>
      <c r="J207" s="705"/>
      <c r="K207" s="705"/>
      <c r="L207" s="705"/>
      <c r="M207" s="705"/>
      <c r="N207" s="705"/>
      <c r="O207" s="705"/>
    </row>
    <row r="208" spans="1:15">
      <c r="A208" s="705"/>
      <c r="B208" s="705"/>
      <c r="C208" s="705"/>
      <c r="D208" s="705"/>
      <c r="E208" s="705"/>
      <c r="F208" s="705"/>
      <c r="G208" s="705"/>
      <c r="H208" s="705"/>
      <c r="I208" s="705"/>
      <c r="J208" s="705"/>
      <c r="K208" s="705"/>
      <c r="L208" s="705"/>
      <c r="M208" s="705"/>
      <c r="N208" s="705"/>
      <c r="O208" s="705"/>
    </row>
    <row r="209" spans="1:15">
      <c r="A209" s="705"/>
      <c r="B209" s="705"/>
      <c r="C209" s="705"/>
      <c r="D209" s="705"/>
      <c r="E209" s="705"/>
      <c r="F209" s="705"/>
      <c r="G209" s="705"/>
      <c r="H209" s="705"/>
      <c r="I209" s="705"/>
      <c r="J209" s="705"/>
      <c r="K209" s="705"/>
      <c r="L209" s="705"/>
      <c r="M209" s="705"/>
      <c r="N209" s="705"/>
      <c r="O209" s="705"/>
    </row>
    <row r="210" spans="1:15">
      <c r="A210" s="705"/>
      <c r="B210" s="705"/>
      <c r="C210" s="705"/>
      <c r="D210" s="705"/>
      <c r="E210" s="705"/>
      <c r="F210" s="705"/>
      <c r="G210" s="705"/>
      <c r="H210" s="705"/>
      <c r="I210" s="705"/>
      <c r="J210" s="705"/>
      <c r="K210" s="705"/>
      <c r="L210" s="705"/>
      <c r="M210" s="705"/>
      <c r="N210" s="705"/>
      <c r="O210" s="705"/>
    </row>
    <row r="211" spans="1:15">
      <c r="A211" s="705"/>
      <c r="B211" s="705"/>
      <c r="C211" s="705"/>
      <c r="D211" s="705"/>
      <c r="E211" s="705"/>
      <c r="F211" s="705"/>
      <c r="G211" s="705"/>
      <c r="H211" s="705"/>
      <c r="I211" s="705"/>
      <c r="J211" s="705"/>
      <c r="K211" s="705"/>
      <c r="L211" s="705"/>
      <c r="M211" s="705"/>
      <c r="N211" s="705"/>
      <c r="O211" s="705"/>
    </row>
    <row r="212" spans="1:15">
      <c r="A212" s="705"/>
      <c r="B212" s="705"/>
      <c r="C212" s="705"/>
      <c r="D212" s="705"/>
      <c r="E212" s="705"/>
      <c r="F212" s="705"/>
      <c r="G212" s="705"/>
      <c r="H212" s="705"/>
      <c r="I212" s="705"/>
      <c r="J212" s="705"/>
      <c r="K212" s="705"/>
      <c r="L212" s="705"/>
      <c r="M212" s="705"/>
      <c r="N212" s="705"/>
      <c r="O212" s="705"/>
    </row>
    <row r="213" spans="1:15">
      <c r="A213" s="705"/>
      <c r="B213" s="705"/>
      <c r="C213" s="705"/>
      <c r="D213" s="705"/>
      <c r="E213" s="705"/>
      <c r="F213" s="705"/>
      <c r="G213" s="705"/>
      <c r="H213" s="705"/>
      <c r="I213" s="705"/>
      <c r="J213" s="705"/>
      <c r="K213" s="705"/>
      <c r="L213" s="705"/>
      <c r="M213" s="705"/>
      <c r="N213" s="705"/>
      <c r="O213" s="705"/>
    </row>
    <row r="214" spans="1:15">
      <c r="A214" s="705"/>
      <c r="B214" s="705"/>
      <c r="C214" s="705"/>
      <c r="D214" s="705"/>
      <c r="E214" s="705"/>
      <c r="F214" s="705"/>
      <c r="G214" s="705"/>
      <c r="H214" s="705"/>
      <c r="I214" s="705"/>
      <c r="J214" s="705"/>
      <c r="K214" s="705"/>
      <c r="L214" s="705"/>
      <c r="M214" s="705"/>
      <c r="N214" s="705"/>
      <c r="O214" s="705"/>
    </row>
    <row r="215" spans="1:15">
      <c r="A215" s="705"/>
      <c r="B215" s="705"/>
      <c r="C215" s="705"/>
      <c r="D215" s="705"/>
      <c r="E215" s="705"/>
      <c r="F215" s="705"/>
      <c r="G215" s="705"/>
      <c r="H215" s="705"/>
      <c r="I215" s="705"/>
      <c r="J215" s="705"/>
      <c r="K215" s="705"/>
      <c r="L215" s="705"/>
      <c r="M215" s="705"/>
      <c r="N215" s="705"/>
      <c r="O215" s="705"/>
    </row>
    <row r="216" spans="1:15">
      <c r="A216" s="705"/>
      <c r="B216" s="705"/>
      <c r="C216" s="705"/>
      <c r="D216" s="705"/>
      <c r="E216" s="705"/>
      <c r="F216" s="705"/>
      <c r="G216" s="705"/>
      <c r="H216" s="705"/>
      <c r="I216" s="705"/>
      <c r="J216" s="705"/>
      <c r="K216" s="705"/>
      <c r="L216" s="705"/>
      <c r="M216" s="705"/>
      <c r="N216" s="705"/>
      <c r="O216" s="705"/>
    </row>
    <row r="217" spans="1:15">
      <c r="A217" s="705"/>
      <c r="B217" s="705"/>
      <c r="C217" s="705"/>
      <c r="D217" s="705"/>
      <c r="E217" s="705"/>
      <c r="F217" s="705"/>
      <c r="G217" s="705"/>
      <c r="H217" s="705"/>
      <c r="I217" s="705"/>
      <c r="J217" s="705"/>
      <c r="K217" s="705"/>
      <c r="L217" s="705"/>
      <c r="M217" s="705"/>
      <c r="N217" s="705"/>
      <c r="O217" s="705"/>
    </row>
    <row r="218" spans="1:15">
      <c r="A218" s="705"/>
      <c r="B218" s="705"/>
      <c r="C218" s="705"/>
      <c r="D218" s="705"/>
      <c r="E218" s="705"/>
      <c r="F218" s="705"/>
      <c r="G218" s="705"/>
      <c r="H218" s="705"/>
      <c r="I218" s="705"/>
      <c r="J218" s="705"/>
      <c r="K218" s="705"/>
      <c r="L218" s="705"/>
      <c r="M218" s="705"/>
      <c r="N218" s="705"/>
      <c r="O218" s="705"/>
    </row>
    <row r="219" spans="1:15">
      <c r="A219" s="705"/>
      <c r="B219" s="705"/>
      <c r="C219" s="705"/>
      <c r="D219" s="705"/>
      <c r="E219" s="705"/>
      <c r="F219" s="705"/>
      <c r="G219" s="705"/>
      <c r="H219" s="705"/>
      <c r="I219" s="705"/>
      <c r="J219" s="705"/>
      <c r="K219" s="705"/>
      <c r="L219" s="705"/>
      <c r="M219" s="705"/>
      <c r="N219" s="705"/>
      <c r="O219" s="705"/>
    </row>
    <row r="220" spans="1:15">
      <c r="A220" s="705"/>
      <c r="B220" s="705"/>
      <c r="C220" s="705"/>
      <c r="D220" s="705"/>
      <c r="E220" s="705"/>
      <c r="F220" s="705"/>
      <c r="G220" s="705"/>
      <c r="H220" s="705"/>
      <c r="I220" s="705"/>
      <c r="J220" s="705"/>
      <c r="K220" s="705"/>
      <c r="L220" s="705"/>
      <c r="M220" s="705"/>
      <c r="N220" s="705"/>
      <c r="O220" s="705"/>
    </row>
    <row r="221" spans="1:15">
      <c r="A221" s="705"/>
      <c r="B221" s="705"/>
      <c r="C221" s="705"/>
      <c r="D221" s="705"/>
      <c r="E221" s="705"/>
      <c r="F221" s="705"/>
      <c r="G221" s="705"/>
      <c r="H221" s="705"/>
      <c r="I221" s="705"/>
      <c r="J221" s="705"/>
      <c r="K221" s="705"/>
      <c r="L221" s="705"/>
      <c r="M221" s="705"/>
      <c r="N221" s="705"/>
      <c r="O221" s="705"/>
    </row>
    <row r="222" spans="1:15">
      <c r="A222" s="705"/>
      <c r="B222" s="705"/>
      <c r="C222" s="705"/>
      <c r="D222" s="705"/>
      <c r="E222" s="705"/>
      <c r="F222" s="705"/>
      <c r="G222" s="705"/>
      <c r="H222" s="705"/>
      <c r="I222" s="705"/>
      <c r="J222" s="705"/>
      <c r="K222" s="705"/>
      <c r="L222" s="705"/>
      <c r="M222" s="705"/>
      <c r="N222" s="705"/>
      <c r="O222" s="705"/>
    </row>
    <row r="223" spans="1:15">
      <c r="A223" s="705"/>
      <c r="B223" s="705"/>
      <c r="C223" s="705"/>
      <c r="D223" s="705"/>
      <c r="E223" s="705"/>
      <c r="F223" s="705"/>
      <c r="G223" s="705"/>
      <c r="H223" s="705"/>
      <c r="I223" s="705"/>
      <c r="J223" s="705"/>
      <c r="K223" s="705"/>
      <c r="L223" s="705"/>
      <c r="M223" s="705"/>
      <c r="N223" s="705"/>
      <c r="O223" s="705"/>
    </row>
    <row r="224" spans="1:15">
      <c r="A224" s="705"/>
      <c r="B224" s="705"/>
      <c r="C224" s="705"/>
      <c r="D224" s="705"/>
      <c r="E224" s="705"/>
      <c r="F224" s="705"/>
      <c r="G224" s="705"/>
      <c r="H224" s="705"/>
      <c r="I224" s="705"/>
      <c r="J224" s="705"/>
      <c r="K224" s="705"/>
      <c r="L224" s="705"/>
      <c r="M224" s="705"/>
      <c r="N224" s="705"/>
      <c r="O224" s="705"/>
    </row>
    <row r="225" spans="1:15">
      <c r="A225" s="705"/>
      <c r="B225" s="705"/>
      <c r="C225" s="705"/>
      <c r="D225" s="705"/>
      <c r="E225" s="705"/>
      <c r="F225" s="705"/>
      <c r="G225" s="705"/>
      <c r="H225" s="705"/>
      <c r="I225" s="705"/>
      <c r="J225" s="705"/>
      <c r="K225" s="705"/>
      <c r="L225" s="705"/>
      <c r="M225" s="705"/>
      <c r="N225" s="705"/>
      <c r="O225" s="705"/>
    </row>
    <row r="226" spans="1:15">
      <c r="A226" s="705"/>
      <c r="B226" s="705"/>
      <c r="C226" s="705"/>
      <c r="D226" s="705"/>
      <c r="E226" s="705"/>
      <c r="F226" s="705"/>
      <c r="G226" s="705"/>
      <c r="H226" s="705"/>
      <c r="I226" s="705"/>
      <c r="J226" s="705"/>
      <c r="K226" s="705"/>
      <c r="L226" s="705"/>
      <c r="M226" s="705"/>
      <c r="N226" s="705"/>
      <c r="O226" s="705"/>
    </row>
    <row r="227" spans="1:15">
      <c r="A227" s="705"/>
      <c r="B227" s="705"/>
      <c r="C227" s="705"/>
      <c r="D227" s="705"/>
      <c r="E227" s="705"/>
      <c r="F227" s="705"/>
      <c r="G227" s="705"/>
      <c r="H227" s="705"/>
      <c r="I227" s="705"/>
      <c r="J227" s="705"/>
      <c r="K227" s="705"/>
      <c r="L227" s="705"/>
      <c r="M227" s="705"/>
      <c r="N227" s="705"/>
      <c r="O227" s="705"/>
    </row>
    <row r="228" spans="1:15">
      <c r="A228" s="705"/>
      <c r="B228" s="705"/>
      <c r="C228" s="705"/>
      <c r="D228" s="705"/>
      <c r="E228" s="705"/>
      <c r="F228" s="705"/>
      <c r="G228" s="705"/>
      <c r="H228" s="705"/>
      <c r="I228" s="705"/>
      <c r="J228" s="705"/>
      <c r="K228" s="705"/>
      <c r="L228" s="705"/>
      <c r="M228" s="705"/>
      <c r="N228" s="705"/>
      <c r="O228" s="705"/>
    </row>
    <row r="229" spans="1:15">
      <c r="A229" s="705"/>
      <c r="B229" s="705"/>
      <c r="C229" s="705"/>
      <c r="D229" s="705"/>
      <c r="E229" s="705"/>
      <c r="F229" s="705"/>
      <c r="G229" s="705"/>
      <c r="H229" s="705"/>
      <c r="I229" s="705"/>
      <c r="J229" s="705"/>
      <c r="K229" s="705"/>
      <c r="L229" s="705"/>
      <c r="M229" s="705"/>
      <c r="N229" s="705"/>
      <c r="O229" s="705"/>
    </row>
    <row r="230" spans="1:15">
      <c r="A230" s="705"/>
      <c r="B230" s="705"/>
      <c r="C230" s="705"/>
      <c r="D230" s="705"/>
      <c r="E230" s="705"/>
      <c r="F230" s="705"/>
      <c r="G230" s="705"/>
      <c r="H230" s="705"/>
      <c r="I230" s="705"/>
      <c r="J230" s="705"/>
      <c r="K230" s="705"/>
      <c r="L230" s="705"/>
      <c r="M230" s="705"/>
      <c r="N230" s="705"/>
      <c r="O230" s="705"/>
    </row>
    <row r="231" spans="1:15">
      <c r="A231" s="705"/>
      <c r="B231" s="705"/>
      <c r="C231" s="705"/>
      <c r="D231" s="705"/>
      <c r="E231" s="705"/>
      <c r="F231" s="705"/>
      <c r="G231" s="705"/>
      <c r="H231" s="705"/>
      <c r="I231" s="705"/>
      <c r="J231" s="705"/>
      <c r="K231" s="705"/>
      <c r="L231" s="705"/>
      <c r="M231" s="705"/>
      <c r="N231" s="705"/>
      <c r="O231" s="705"/>
    </row>
    <row r="232" spans="1:15">
      <c r="A232" s="705"/>
      <c r="B232" s="705"/>
      <c r="C232" s="705"/>
      <c r="D232" s="705"/>
      <c r="E232" s="705"/>
      <c r="F232" s="705"/>
      <c r="G232" s="705"/>
      <c r="H232" s="705"/>
      <c r="I232" s="705"/>
      <c r="J232" s="705"/>
      <c r="K232" s="705"/>
      <c r="L232" s="705"/>
      <c r="M232" s="705"/>
      <c r="N232" s="705"/>
      <c r="O232" s="705"/>
    </row>
    <row r="233" spans="1:15">
      <c r="A233" s="705"/>
      <c r="B233" s="705"/>
      <c r="C233" s="705"/>
      <c r="D233" s="705"/>
      <c r="E233" s="705"/>
      <c r="F233" s="705"/>
      <c r="G233" s="705"/>
      <c r="H233" s="705"/>
      <c r="I233" s="705"/>
      <c r="J233" s="705"/>
      <c r="K233" s="705"/>
      <c r="L233" s="705"/>
      <c r="M233" s="705"/>
      <c r="N233" s="705"/>
      <c r="O233" s="705"/>
    </row>
    <row r="234" spans="1:15">
      <c r="A234" s="705"/>
      <c r="B234" s="705"/>
      <c r="C234" s="705"/>
      <c r="D234" s="705"/>
      <c r="E234" s="705"/>
      <c r="F234" s="705"/>
      <c r="G234" s="705"/>
      <c r="H234" s="705"/>
      <c r="I234" s="705"/>
      <c r="J234" s="705"/>
      <c r="K234" s="705"/>
      <c r="L234" s="705"/>
      <c r="M234" s="705"/>
      <c r="N234" s="705"/>
      <c r="O234" s="705"/>
    </row>
    <row r="235" spans="1:15">
      <c r="A235" s="705"/>
      <c r="B235" s="705"/>
      <c r="C235" s="705"/>
      <c r="D235" s="705"/>
      <c r="E235" s="705"/>
      <c r="F235" s="705"/>
      <c r="G235" s="705"/>
      <c r="H235" s="705"/>
      <c r="I235" s="705"/>
      <c r="J235" s="705"/>
      <c r="K235" s="705"/>
      <c r="L235" s="705"/>
      <c r="M235" s="705"/>
      <c r="N235" s="705"/>
      <c r="O235" s="705"/>
    </row>
    <row r="236" spans="1:15">
      <c r="A236" s="705"/>
      <c r="B236" s="705"/>
      <c r="C236" s="705"/>
      <c r="D236" s="705"/>
      <c r="E236" s="705"/>
      <c r="F236" s="705"/>
      <c r="G236" s="705"/>
      <c r="H236" s="705"/>
      <c r="I236" s="705"/>
      <c r="J236" s="705"/>
      <c r="K236" s="705"/>
      <c r="L236" s="705"/>
      <c r="M236" s="705"/>
      <c r="N236" s="705"/>
      <c r="O236" s="705"/>
    </row>
    <row r="237" spans="1:15">
      <c r="A237" s="705"/>
      <c r="B237" s="705"/>
      <c r="C237" s="705"/>
      <c r="D237" s="705"/>
      <c r="E237" s="705"/>
      <c r="F237" s="705"/>
      <c r="G237" s="705"/>
      <c r="H237" s="705"/>
      <c r="I237" s="705"/>
      <c r="J237" s="705"/>
      <c r="K237" s="705"/>
      <c r="L237" s="705"/>
      <c r="M237" s="705"/>
      <c r="N237" s="705"/>
      <c r="O237" s="705"/>
    </row>
    <row r="238" spans="1:15">
      <c r="A238" s="705"/>
      <c r="B238" s="705"/>
      <c r="C238" s="705"/>
      <c r="D238" s="705"/>
      <c r="E238" s="705"/>
      <c r="F238" s="705"/>
      <c r="G238" s="705"/>
      <c r="H238" s="705"/>
      <c r="I238" s="705"/>
      <c r="J238" s="705"/>
      <c r="K238" s="705"/>
      <c r="L238" s="705"/>
      <c r="M238" s="705"/>
      <c r="N238" s="705"/>
      <c r="O238" s="705"/>
    </row>
    <row r="239" spans="1:15">
      <c r="A239" s="705"/>
      <c r="B239" s="705"/>
      <c r="C239" s="705"/>
      <c r="D239" s="705"/>
      <c r="E239" s="705"/>
      <c r="F239" s="705"/>
      <c r="G239" s="705"/>
      <c r="H239" s="705"/>
      <c r="I239" s="705"/>
      <c r="J239" s="705"/>
      <c r="K239" s="705"/>
      <c r="L239" s="705"/>
      <c r="M239" s="705"/>
      <c r="N239" s="705"/>
      <c r="O239" s="705"/>
    </row>
    <row r="240" spans="1:15">
      <c r="A240" s="705"/>
      <c r="B240" s="705"/>
      <c r="C240" s="705"/>
      <c r="D240" s="705"/>
      <c r="E240" s="705"/>
      <c r="F240" s="705"/>
      <c r="G240" s="705"/>
      <c r="H240" s="705"/>
      <c r="I240" s="705"/>
      <c r="J240" s="705"/>
      <c r="K240" s="705"/>
      <c r="L240" s="705"/>
      <c r="M240" s="705"/>
      <c r="N240" s="705"/>
      <c r="O240" s="705"/>
    </row>
    <row r="241" spans="1:15">
      <c r="A241" s="705"/>
      <c r="B241" s="705"/>
      <c r="C241" s="705"/>
      <c r="D241" s="705"/>
      <c r="E241" s="705"/>
      <c r="F241" s="705"/>
      <c r="G241" s="705"/>
      <c r="H241" s="705"/>
      <c r="I241" s="705"/>
      <c r="J241" s="705"/>
      <c r="K241" s="705"/>
      <c r="L241" s="705"/>
      <c r="M241" s="705"/>
      <c r="N241" s="705"/>
      <c r="O241" s="705"/>
    </row>
    <row r="242" spans="1:15">
      <c r="A242" s="705"/>
      <c r="B242" s="705"/>
      <c r="C242" s="705"/>
      <c r="D242" s="705"/>
      <c r="E242" s="705"/>
      <c r="F242" s="705"/>
      <c r="G242" s="705"/>
      <c r="H242" s="705"/>
      <c r="I242" s="705"/>
      <c r="J242" s="705"/>
      <c r="K242" s="705"/>
      <c r="L242" s="705"/>
      <c r="M242" s="705"/>
      <c r="N242" s="705"/>
      <c r="O242" s="705"/>
    </row>
    <row r="243" spans="1:15">
      <c r="A243" s="705"/>
      <c r="B243" s="705"/>
      <c r="C243" s="705"/>
      <c r="D243" s="705"/>
      <c r="E243" s="705"/>
      <c r="F243" s="705"/>
      <c r="G243" s="705"/>
      <c r="H243" s="705"/>
      <c r="I243" s="705"/>
      <c r="J243" s="705"/>
      <c r="K243" s="705"/>
      <c r="L243" s="705"/>
      <c r="M243" s="705"/>
      <c r="N243" s="705"/>
      <c r="O243" s="705"/>
    </row>
  </sheetData>
  <sheetProtection sheet="1" objects="1" scenarios="1"/>
  <mergeCells count="1">
    <mergeCell ref="A1:O243"/>
  </mergeCells>
  <pageMargins left="0.7" right="0.7" top="0.75" bottom="0.75" header="0.3" footer="0.3"/>
  <pageSetup paperSize="9" scale="50" fitToHeight="5" orientation="portrait" horizontalDpi="0" verticalDpi="0"/>
  <drawing r:id="rId1"/>
  <legacyDrawing r:id="rId2"/>
  <oleObjects>
    <mc:AlternateContent xmlns:mc="http://schemas.openxmlformats.org/markup-compatibility/2006">
      <mc:Choice Requires="x14">
        <oleObject progId="Dokument" shapeId="2050" r:id="rId3">
          <objectPr defaultSize="0" autoPict="0" r:id="rId4">
            <anchor moveWithCells="1">
              <from>
                <xdr:col>0</xdr:col>
                <xdr:colOff>0</xdr:colOff>
                <xdr:row>0</xdr:row>
                <xdr:rowOff>0</xdr:rowOff>
              </from>
              <to>
                <xdr:col>14</xdr:col>
                <xdr:colOff>787400</xdr:colOff>
                <xdr:row>89</xdr:row>
                <xdr:rowOff>0</xdr:rowOff>
              </to>
            </anchor>
          </objectPr>
        </oleObject>
      </mc:Choice>
      <mc:Fallback>
        <oleObject progId="Dokument" shapeId="2050" r:id="rId3"/>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F454-8BDE-A444-B6E3-9A105AECB0F0}">
  <sheetPr>
    <tabColor theme="4" tint="-0.249977111117893"/>
    <pageSetUpPr fitToPage="1"/>
  </sheetPr>
  <dimension ref="A1:DL123"/>
  <sheetViews>
    <sheetView topLeftCell="A9"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98" width="10.83203125" hidden="1" customWidth="1"/>
    <col min="99" max="99" width="12.5" hidden="1" customWidth="1"/>
    <col min="100" max="114" width="10.83203125" hidden="1" customWidth="1"/>
    <col min="115" max="115" width="28" hidden="1" customWidth="1"/>
    <col min="116" max="116" width="10.83203125" hidden="1" customWidth="1"/>
    <col min="117" max="120" width="10.83203125" customWidth="1"/>
    <col min="121" max="121" width="31.1640625" customWidth="1"/>
    <col min="122" max="135"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4" customHeight="1">
      <c r="A2" s="894">
        <v>7</v>
      </c>
      <c r="B2" s="894"/>
      <c r="C2" s="894"/>
      <c r="D2" s="894"/>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4"/>
      <c r="B3" s="894"/>
      <c r="C3" s="894"/>
      <c r="D3" s="894"/>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899" t="s">
        <v>143</v>
      </c>
      <c r="B4" s="900"/>
      <c r="C4" s="900"/>
      <c r="D4" s="900"/>
      <c r="E4" s="900"/>
      <c r="F4" s="900"/>
      <c r="G4" s="900"/>
      <c r="H4" s="900"/>
      <c r="I4" s="900"/>
      <c r="J4" s="900"/>
      <c r="K4" s="900"/>
      <c r="L4" s="900"/>
      <c r="M4" s="900"/>
      <c r="N4" s="900"/>
      <c r="O4" s="900"/>
      <c r="P4" s="900"/>
      <c r="Q4" s="900"/>
      <c r="R4" s="900"/>
      <c r="S4" s="900"/>
      <c r="T4" s="900"/>
      <c r="U4" s="901"/>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1" t="s">
        <v>144</v>
      </c>
      <c r="F5" s="911"/>
      <c r="G5" s="911"/>
      <c r="H5" s="383" t="s">
        <v>254</v>
      </c>
      <c r="I5" s="910" t="str">
        <f>August!I10</f>
        <v xml:space="preserve">Hvis den pågældende dag er en anderledes dag, ferieåbning, kolonidag eller ekskursionsdag bliver cellerne herunder gule. Er dagen en pædagogisk dag er det dog kun kolonne "J" der bliver gult. Tast i de gule felter. </v>
      </c>
      <c r="J5" s="910"/>
      <c r="K5" s="898" t="s">
        <v>296</v>
      </c>
      <c r="L5" s="898"/>
      <c r="M5" s="384" t="s">
        <v>185</v>
      </c>
      <c r="N5" s="908" t="s">
        <v>407</v>
      </c>
      <c r="O5" s="908"/>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Juli måneds kalender for: Simon Hansen. Måneden vedr. normperioden: 01.08.2024 - 31.07.2025.</v>
      </c>
      <c r="B6" s="870"/>
      <c r="C6" s="870"/>
      <c r="D6" s="870"/>
      <c r="E6" s="870"/>
      <c r="F6" s="870"/>
      <c r="G6" s="870"/>
      <c r="H6" s="870"/>
      <c r="I6" s="870"/>
      <c r="J6" s="870"/>
      <c r="K6" s="870"/>
      <c r="L6" s="870"/>
      <c r="M6" s="952"/>
      <c r="N6" s="904" t="s">
        <v>273</v>
      </c>
      <c r="O6" s="905"/>
      <c r="P6" s="904" t="s">
        <v>142</v>
      </c>
      <c r="Q6" s="909"/>
      <c r="R6" s="909"/>
      <c r="S6" s="909"/>
      <c r="T6" s="909"/>
      <c r="U6" s="905"/>
      <c r="V6" s="136"/>
      <c r="W6" s="56"/>
      <c r="Y6" s="56"/>
      <c r="Z6" s="56"/>
      <c r="AA6"/>
      <c r="AB6"/>
      <c r="AK6" s="56"/>
      <c r="AL6" s="56"/>
      <c r="BQ6" s="56"/>
      <c r="BR6" s="56"/>
      <c r="BS6"/>
      <c r="BT6"/>
      <c r="CB6" s="56"/>
      <c r="CC6" s="56"/>
    </row>
    <row r="7" spans="1:116" ht="47" customHeight="1">
      <c r="A7" s="201">
        <f>Januar!A7</f>
        <v>2025</v>
      </c>
      <c r="B7" s="132"/>
      <c r="C7" s="133"/>
      <c r="D7" s="134"/>
      <c r="E7" s="914" t="s">
        <v>252</v>
      </c>
      <c r="F7" s="915"/>
      <c r="G7" s="916"/>
      <c r="H7" s="198" t="s">
        <v>147</v>
      </c>
      <c r="I7" s="912" t="str">
        <f>August!I12</f>
        <v>Anderledes dage, ferieåbning, koloni, ekskursionsdag og pæd.dage.</v>
      </c>
      <c r="J7" s="913"/>
      <c r="K7" s="896" t="s">
        <v>231</v>
      </c>
      <c r="L7" s="896" t="s">
        <v>232</v>
      </c>
      <c r="M7" s="944" t="s">
        <v>204</v>
      </c>
      <c r="N7" s="906" t="s">
        <v>276</v>
      </c>
      <c r="O7" s="907"/>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938" t="s">
        <v>414</v>
      </c>
      <c r="BE7" s="938"/>
      <c r="BF7" s="938"/>
      <c r="BG7" s="938"/>
      <c r="BH7" s="938"/>
      <c r="BI7" s="939" t="s">
        <v>415</v>
      </c>
      <c r="BJ7" s="939"/>
      <c r="BK7" s="939"/>
      <c r="BL7" s="939"/>
      <c r="BM7" s="939"/>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938" t="s">
        <v>414</v>
      </c>
      <c r="CV7" s="938"/>
      <c r="CW7" s="938"/>
      <c r="CX7" s="938"/>
      <c r="CY7" s="938"/>
      <c r="CZ7" s="939" t="s">
        <v>415</v>
      </c>
      <c r="DA7" s="939"/>
      <c r="DB7" s="939"/>
      <c r="DC7" s="939"/>
      <c r="DD7" s="939"/>
    </row>
    <row r="8" spans="1:116" ht="160" customHeight="1">
      <c r="A8" s="873" t="s">
        <v>137</v>
      </c>
      <c r="B8" s="874"/>
      <c r="C8" s="874"/>
      <c r="D8" s="875"/>
      <c r="E8" s="917"/>
      <c r="F8" s="918"/>
      <c r="G8" s="919"/>
      <c r="H8" s="923" t="s">
        <v>253</v>
      </c>
      <c r="I8" s="200" t="s">
        <v>261</v>
      </c>
      <c r="J8" s="200" t="s">
        <v>260</v>
      </c>
      <c r="K8" s="897"/>
      <c r="L8" s="897"/>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0"/>
      <c r="F9" s="921"/>
      <c r="G9" s="922"/>
      <c r="H9" s="897"/>
      <c r="I9" s="871" t="s">
        <v>148</v>
      </c>
      <c r="J9" s="872"/>
      <c r="K9" s="872"/>
      <c r="L9" s="872"/>
      <c r="M9" s="903"/>
      <c r="N9" s="902" t="s">
        <v>274</v>
      </c>
      <c r="O9" s="903"/>
      <c r="P9" s="902" t="s">
        <v>163</v>
      </c>
      <c r="Q9" s="872"/>
      <c r="R9" s="943"/>
      <c r="S9" s="871" t="s">
        <v>164</v>
      </c>
      <c r="T9" s="872"/>
      <c r="U9" s="903"/>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ti</v>
      </c>
      <c r="C10" s="73" t="s">
        <v>205</v>
      </c>
      <c r="D10" s="74" t="str">
        <f t="shared" ref="D10:D40" si="1">IF(B10="ma",(DATE(A$7,A$2,A10)-DATE(A$7,1,1)+7)/7,"")</f>
        <v/>
      </c>
      <c r="E10" s="862"/>
      <c r="F10" s="863"/>
      <c r="G10" s="864"/>
      <c r="H10" s="176"/>
      <c r="I10" s="222"/>
      <c r="J10" s="222"/>
      <c r="K10" s="192">
        <f>BN10</f>
        <v>7.583333333333333</v>
      </c>
      <c r="L10" s="192">
        <f>DE10</f>
        <v>1.4166666666666665</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f>IF(AND(C10="Normal uge 2",B10="ti"),'Normal uger'!$U$38,"")</f>
        <v>7.583333333333333</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7.583333333333333</v>
      </c>
      <c r="BO10" s="125">
        <f t="shared" ref="BO10:BO40" si="4">SUM(AJ10:AN10)*24</f>
        <v>0</v>
      </c>
      <c r="BP10" s="360">
        <f t="shared" ref="BP10:BP40" si="5">IF(C10="Anderledes dag",J10,0)</f>
        <v>0</v>
      </c>
      <c r="BQ10" s="360">
        <f>IF(C10="Ferieåbning",J10,0)</f>
        <v>0</v>
      </c>
      <c r="BR10" s="360">
        <f t="shared" ref="BR10:BR40" si="6">IF(C10="Pæd.dag",J10,0)</f>
        <v>0</v>
      </c>
      <c r="BS10" s="360">
        <f t="shared" ref="BS10:BS40" si="7">IF(C10="Ekskursion",J10,0)</f>
        <v>0</v>
      </c>
      <c r="BT10" s="360">
        <f t="shared" ref="BT10:BT40"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f>IF(AND(C10="Normal uge 2",B10="ti"),'Normal uger'!$U$41,"")</f>
        <v>1.4166666666666665</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1.4166666666666665</v>
      </c>
      <c r="DF10" t="str">
        <f t="shared" ref="DF10:DF40" si="9">IF(AND(E10&gt;0,H10&gt;0),""&amp;E10&amp;" og "&amp;H10&amp;"","")</f>
        <v/>
      </c>
      <c r="DG10">
        <f t="shared" ref="DG10:DG40" si="10">IF(H10="",E10,"")</f>
        <v>0</v>
      </c>
      <c r="DH10">
        <f t="shared" ref="DH10:DH40" si="11">IF(E10="",H10,"")</f>
        <v>0</v>
      </c>
      <c r="DI10" t="str">
        <f t="shared" ref="DI10:DK41" si="12">IF(DF10=0,"",DF10)</f>
        <v/>
      </c>
      <c r="DJ10" t="str">
        <f>IF(DG10=0,"",DG10)</f>
        <v/>
      </c>
      <c r="DK10" t="str">
        <f>IF(DH10=0,"",DH10)</f>
        <v/>
      </c>
      <c r="DL10" t="str">
        <f>DI10&amp;""&amp;DJ10&amp;""&amp;DK10</f>
        <v/>
      </c>
    </row>
    <row r="11" spans="1:116">
      <c r="A11" s="135">
        <f t="shared" ref="A11:A39" si="13">IF(ISNUMBER(A10),A10+1,1)</f>
        <v>2</v>
      </c>
      <c r="B11" s="72" t="str">
        <f t="shared" si="0"/>
        <v>on</v>
      </c>
      <c r="C11" s="73" t="s">
        <v>205</v>
      </c>
      <c r="D11" s="74" t="str">
        <f t="shared" si="1"/>
        <v/>
      </c>
      <c r="E11" s="862"/>
      <c r="F11" s="863"/>
      <c r="G11" s="864"/>
      <c r="H11" s="176"/>
      <c r="I11" s="222"/>
      <c r="J11" s="222"/>
      <c r="K11" s="192">
        <f t="shared" ref="K11:K40" si="14">BN11</f>
        <v>6.083333333333333</v>
      </c>
      <c r="L11" s="192">
        <f t="shared" ref="L11:L40" si="15">DE11</f>
        <v>0.41666666666666669</v>
      </c>
      <c r="M11" s="239"/>
      <c r="N11" s="359"/>
      <c r="O11" s="411"/>
      <c r="P11" s="196"/>
      <c r="Q11" s="197"/>
      <c r="R11" s="197"/>
      <c r="S11" s="193"/>
      <c r="T11" s="256"/>
      <c r="U11" s="194"/>
      <c r="V11">
        <f t="shared" ref="V11:V40" si="16">IF(P11="x",S11-K11,0)</f>
        <v>0</v>
      </c>
      <c r="W11">
        <f t="shared" si="2"/>
        <v>0</v>
      </c>
      <c r="X11" s="360">
        <f t="shared" ref="X11:X40" si="17">IF(C11="Anderledes dag",I11,0)</f>
        <v>0</v>
      </c>
      <c r="Y11" s="360">
        <f t="shared" ref="Y11:Y40" si="18">IF(C11="Ferieåbning",I11,0)</f>
        <v>0</v>
      </c>
      <c r="Z11" s="360">
        <f t="shared" si="3"/>
        <v>0</v>
      </c>
      <c r="AA11" s="360">
        <f t="shared" ref="AA11:AA40" si="19">IF(C11="Ekskursion",I11,0)</f>
        <v>0</v>
      </c>
      <c r="AB11" s="360">
        <f t="shared" ref="AB11:AB40"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f>IF(AND(C11="Normal uge 2",B11="on"),'Normal uger'!$W$38,"")</f>
        <v>6.083333333333333</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6.083333333333333</v>
      </c>
      <c r="BO11" s="125">
        <f t="shared" si="4"/>
        <v>0</v>
      </c>
      <c r="BP11" s="360">
        <f t="shared" si="5"/>
        <v>0</v>
      </c>
      <c r="BQ11" s="360">
        <f t="shared" ref="BQ11:BQ40"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f>IF(AND(C11="Normal uge 2",B11="on"),'Normal uger'!$W$41,"")</f>
        <v>0.41666666666666669</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IF(AND($C$10="Normal uge 5",$B$10="ma"),'Normal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0.41666666666666669</v>
      </c>
      <c r="DF11" t="str">
        <f t="shared" si="9"/>
        <v/>
      </c>
      <c r="DG11">
        <f t="shared" si="10"/>
        <v>0</v>
      </c>
      <c r="DH11">
        <f t="shared" si="11"/>
        <v>0</v>
      </c>
      <c r="DI11" t="str">
        <f t="shared" si="12"/>
        <v/>
      </c>
      <c r="DJ11" t="str">
        <f t="shared" si="12"/>
        <v/>
      </c>
      <c r="DK11" t="str">
        <f t="shared" si="12"/>
        <v/>
      </c>
      <c r="DL11" t="str">
        <f t="shared" ref="DL11:DL40" si="24">DI11&amp;""&amp;DJ11&amp;""&amp;DK11</f>
        <v/>
      </c>
    </row>
    <row r="12" spans="1:116">
      <c r="A12" s="135">
        <f t="shared" si="13"/>
        <v>3</v>
      </c>
      <c r="B12" s="72" t="str">
        <f t="shared" si="0"/>
        <v>to</v>
      </c>
      <c r="C12" s="73" t="s">
        <v>205</v>
      </c>
      <c r="D12" s="74" t="str">
        <f t="shared" si="1"/>
        <v/>
      </c>
      <c r="E12" s="862"/>
      <c r="F12" s="863"/>
      <c r="G12" s="864"/>
      <c r="H12" s="176"/>
      <c r="I12" s="222"/>
      <c r="J12" s="222"/>
      <c r="K12" s="192">
        <f t="shared" si="14"/>
        <v>5.083333333333333</v>
      </c>
      <c r="L12" s="192">
        <f t="shared" si="15"/>
        <v>0.41666666666666669</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f>IF(AND(C12="Normal uge 2",B12="to"),'Normal uger'!$Y$38,"")</f>
        <v>5.083333333333333</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5.083333333333333</v>
      </c>
      <c r="BO12" s="125">
        <f t="shared" si="4"/>
        <v>0</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f>IF(AND(C12="Normal uge 2",B12="to"),'Normal uger'!$Y$41,"")</f>
        <v>0.41666666666666669</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IF(AND($C$10="Normal uge 5",$B$10="ma"),'Normal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0.41666666666666669</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fr</v>
      </c>
      <c r="C13" s="73" t="s">
        <v>222</v>
      </c>
      <c r="D13" s="74" t="str">
        <f t="shared" si="1"/>
        <v/>
      </c>
      <c r="E13" s="862"/>
      <c r="F13" s="863"/>
      <c r="G13" s="864"/>
      <c r="H13" s="176"/>
      <c r="I13" s="222"/>
      <c r="J13" s="222"/>
      <c r="K13" s="192">
        <f t="shared" si="14"/>
        <v>6.3333333333333339</v>
      </c>
      <c r="L13" s="192">
        <f t="shared" si="15"/>
        <v>0.41666666666666669</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0</v>
      </c>
      <c r="AE13" s="360">
        <f>IF(C13="Rul 2",Rul!$G$37,0)</f>
        <v>0</v>
      </c>
      <c r="AF13" s="360">
        <f>IF(C13="Rul 3",Rul!$I$37,0)</f>
        <v>0</v>
      </c>
      <c r="AG13" s="360">
        <f>IF(C13="Rul 4",Rul!$K$37,0)</f>
        <v>6.3333333333333339</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6.3333333333333339</v>
      </c>
      <c r="BO13" s="125">
        <f t="shared" si="4"/>
        <v>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0.41666666666666669</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IF(AND($C$10="Normal uge 5",$B$10="ma"),'Normal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0.41666666666666669</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lø</v>
      </c>
      <c r="C14" s="73" t="s">
        <v>77</v>
      </c>
      <c r="D14" s="74" t="str">
        <f t="shared" si="1"/>
        <v/>
      </c>
      <c r="E14" s="862"/>
      <c r="F14" s="863"/>
      <c r="G14" s="864"/>
      <c r="H14" s="176"/>
      <c r="I14" s="222"/>
      <c r="J14" s="222"/>
      <c r="K14" s="192">
        <f t="shared" si="14"/>
        <v>0</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0</v>
      </c>
      <c r="BO14" s="125">
        <f t="shared" si="4"/>
        <v>0</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IF(AND($C$10="Normal uge 5",$B$10="ma"),'Normal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sø</v>
      </c>
      <c r="C15" s="73" t="s">
        <v>77</v>
      </c>
      <c r="D15" s="74" t="str">
        <f t="shared" si="1"/>
        <v/>
      </c>
      <c r="E15" s="862"/>
      <c r="F15" s="863"/>
      <c r="G15" s="864"/>
      <c r="H15" s="176"/>
      <c r="I15" s="222"/>
      <c r="J15" s="222"/>
      <c r="K15" s="192">
        <f t="shared" si="14"/>
        <v>0</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0</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IF(AND($C$10="Normal uge 5",$B$10="ma"),'Normal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ma</v>
      </c>
      <c r="C16" s="73" t="s">
        <v>109</v>
      </c>
      <c r="D16" s="74">
        <f t="shared" si="1"/>
        <v>27.714285714285715</v>
      </c>
      <c r="E16" s="862"/>
      <c r="F16" s="863"/>
      <c r="G16" s="864"/>
      <c r="H16" s="176"/>
      <c r="I16" s="222"/>
      <c r="J16" s="222"/>
      <c r="K16" s="192">
        <f t="shared" si="14"/>
        <v>0</v>
      </c>
      <c r="L16" s="192">
        <f t="shared" si="15"/>
        <v>0</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0</v>
      </c>
      <c r="BO16" s="125">
        <f t="shared" si="4"/>
        <v>0</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IF(AND($C$10="Normal uge 5",$B$10="ma"),'Normal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ti</v>
      </c>
      <c r="C17" s="73" t="s">
        <v>109</v>
      </c>
      <c r="D17" s="74" t="str">
        <f t="shared" si="1"/>
        <v/>
      </c>
      <c r="E17" s="862"/>
      <c r="F17" s="863"/>
      <c r="G17" s="864"/>
      <c r="H17" s="176"/>
      <c r="I17" s="222"/>
      <c r="J17" s="222"/>
      <c r="K17" s="192">
        <f t="shared" si="14"/>
        <v>0</v>
      </c>
      <c r="L17" s="192">
        <f t="shared" si="15"/>
        <v>0</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0</v>
      </c>
      <c r="BO17" s="125">
        <f t="shared" si="4"/>
        <v>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IF(AND($C$10="Normal uge 5",$B$10="ma"),'Normal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on</v>
      </c>
      <c r="C18" s="73" t="s">
        <v>109</v>
      </c>
      <c r="D18" s="74" t="str">
        <f t="shared" si="1"/>
        <v/>
      </c>
      <c r="E18" s="862"/>
      <c r="F18" s="863"/>
      <c r="G18" s="864"/>
      <c r="H18" s="176"/>
      <c r="I18" s="222"/>
      <c r="J18" s="222"/>
      <c r="K18" s="192">
        <f t="shared" si="14"/>
        <v>0</v>
      </c>
      <c r="L18" s="192">
        <f t="shared" si="15"/>
        <v>0</v>
      </c>
      <c r="M18" s="239"/>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0</v>
      </c>
      <c r="BO18" s="125">
        <f t="shared" si="4"/>
        <v>0</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IF(AND($C$10="Normal uge 5",$B$10="ma"),'Normal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10</v>
      </c>
      <c r="B19" s="72" t="str">
        <f t="shared" si="0"/>
        <v>to</v>
      </c>
      <c r="C19" s="73" t="s">
        <v>109</v>
      </c>
      <c r="D19" s="74" t="str">
        <f t="shared" si="1"/>
        <v/>
      </c>
      <c r="E19" s="862"/>
      <c r="F19" s="863"/>
      <c r="G19" s="864"/>
      <c r="H19" s="176"/>
      <c r="I19" s="222"/>
      <c r="J19" s="222"/>
      <c r="K19" s="192">
        <f t="shared" si="14"/>
        <v>0</v>
      </c>
      <c r="L19" s="192">
        <f t="shared" si="15"/>
        <v>0</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0</v>
      </c>
      <c r="BO19" s="125">
        <f t="shared" si="4"/>
        <v>0</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IF(AND($C$10="Normal uge 5",$B$10="ma"),'Normal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fr</v>
      </c>
      <c r="C20" s="73" t="s">
        <v>109</v>
      </c>
      <c r="D20" s="74" t="str">
        <f t="shared" si="1"/>
        <v/>
      </c>
      <c r="E20" s="862"/>
      <c r="F20" s="863"/>
      <c r="G20" s="864"/>
      <c r="H20" s="176"/>
      <c r="I20" s="222"/>
      <c r="J20" s="222"/>
      <c r="K20" s="192">
        <f t="shared" si="14"/>
        <v>0</v>
      </c>
      <c r="L20" s="192">
        <f t="shared" si="15"/>
        <v>0</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0</v>
      </c>
      <c r="BO20" s="125">
        <f t="shared" si="4"/>
        <v>0</v>
      </c>
      <c r="BP20" s="360">
        <f t="shared" si="5"/>
        <v>0</v>
      </c>
      <c r="BQ20" s="360">
        <f t="shared" si="22"/>
        <v>0</v>
      </c>
      <c r="BR20" s="360">
        <f t="shared" si="6"/>
        <v>0</v>
      </c>
      <c r="BS20" s="360">
        <f t="shared" si="7"/>
        <v>0</v>
      </c>
      <c r="BT20" s="360">
        <f t="shared" si="8"/>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IF(AND($C$10="Normal uge 5",$B$10="ma"),'Normal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lø</v>
      </c>
      <c r="C21" s="73" t="s">
        <v>77</v>
      </c>
      <c r="D21" s="74" t="str">
        <f t="shared" si="1"/>
        <v/>
      </c>
      <c r="E21" s="862"/>
      <c r="F21" s="863"/>
      <c r="G21" s="864"/>
      <c r="H21" s="176"/>
      <c r="I21" s="222"/>
      <c r="J21" s="222"/>
      <c r="K21" s="192">
        <f t="shared" si="14"/>
        <v>0</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0</v>
      </c>
      <c r="BO21" s="125">
        <f t="shared" si="4"/>
        <v>0</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IF(AND($C$10="Normal uge 5",$B$10="ma"),'Normal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sø</v>
      </c>
      <c r="C22" s="73" t="s">
        <v>77</v>
      </c>
      <c r="D22" s="74" t="str">
        <f t="shared" si="1"/>
        <v/>
      </c>
      <c r="E22" s="879"/>
      <c r="F22" s="880"/>
      <c r="G22" s="881"/>
      <c r="H22" s="175"/>
      <c r="I22" s="222"/>
      <c r="J22" s="222"/>
      <c r="K22" s="192">
        <f t="shared" si="14"/>
        <v>0</v>
      </c>
      <c r="L22" s="192">
        <f t="shared" si="15"/>
        <v>0</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0</v>
      </c>
      <c r="BO22" s="125">
        <f t="shared" si="4"/>
        <v>0</v>
      </c>
      <c r="BP22" s="360">
        <f t="shared" si="5"/>
        <v>0</v>
      </c>
      <c r="BQ22" s="360">
        <f t="shared" si="22"/>
        <v>0</v>
      </c>
      <c r="BR22" s="360">
        <f t="shared" si="6"/>
        <v>0</v>
      </c>
      <c r="BS22" s="360">
        <f t="shared" si="7"/>
        <v>0</v>
      </c>
      <c r="BT22" s="360">
        <f t="shared" si="8"/>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IF(AND($C$10="Normal uge 5",$B$10="ma"),'Normal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ma</v>
      </c>
      <c r="C23" s="73" t="s">
        <v>109</v>
      </c>
      <c r="D23" s="74">
        <f t="shared" si="1"/>
        <v>28.714285714285715</v>
      </c>
      <c r="E23" s="879"/>
      <c r="F23" s="880"/>
      <c r="G23" s="881"/>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IF(AND($C$10="Normal uge 5",$B$10="ma"),'Normal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ti</v>
      </c>
      <c r="C24" s="73" t="s">
        <v>109</v>
      </c>
      <c r="D24" s="74" t="str">
        <f t="shared" si="1"/>
        <v/>
      </c>
      <c r="E24" s="879"/>
      <c r="F24" s="880"/>
      <c r="G24" s="881"/>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IF(AND($C$10="Normal uge 5",$B$10="ma"),'Normal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on</v>
      </c>
      <c r="C25" s="73" t="s">
        <v>109</v>
      </c>
      <c r="D25" s="74" t="str">
        <f t="shared" si="1"/>
        <v/>
      </c>
      <c r="E25" s="862"/>
      <c r="F25" s="863"/>
      <c r="G25" s="864"/>
      <c r="H25" s="176"/>
      <c r="I25" s="222"/>
      <c r="J25" s="222"/>
      <c r="K25" s="192">
        <f t="shared" si="14"/>
        <v>0</v>
      </c>
      <c r="L25" s="192">
        <f t="shared" si="15"/>
        <v>0</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0</v>
      </c>
      <c r="BO25" s="125">
        <f t="shared" si="4"/>
        <v>0</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IF(AND($C$10="Normal uge 5",$B$10="ma"),'Normal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to</v>
      </c>
      <c r="C26" s="73" t="s">
        <v>109</v>
      </c>
      <c r="D26" s="74" t="str">
        <f t="shared" si="1"/>
        <v/>
      </c>
      <c r="E26" s="862"/>
      <c r="F26" s="863"/>
      <c r="G26" s="864"/>
      <c r="H26" s="176"/>
      <c r="I26" s="222"/>
      <c r="J26" s="222"/>
      <c r="K26" s="192">
        <f t="shared" si="14"/>
        <v>0</v>
      </c>
      <c r="L26" s="192">
        <f t="shared" si="15"/>
        <v>0</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0</v>
      </c>
      <c r="BO26" s="125">
        <f t="shared" si="4"/>
        <v>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IF(AND($C$10="Normal uge 5",$B$10="ma"),'Normal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fr</v>
      </c>
      <c r="C27" s="73" t="s">
        <v>109</v>
      </c>
      <c r="D27" s="74" t="str">
        <f t="shared" si="1"/>
        <v/>
      </c>
      <c r="E27" s="862"/>
      <c r="F27" s="863"/>
      <c r="G27" s="864"/>
      <c r="H27" s="176"/>
      <c r="I27" s="222"/>
      <c r="J27" s="222"/>
      <c r="K27" s="192">
        <f t="shared" si="14"/>
        <v>0</v>
      </c>
      <c r="L27" s="192">
        <f t="shared" si="15"/>
        <v>0</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0</v>
      </c>
      <c r="BO27" s="125">
        <f t="shared" si="4"/>
        <v>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IF(AND($C$10="Normal uge 5",$B$10="ma"),'Normal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lø</v>
      </c>
      <c r="C28" s="73" t="s">
        <v>77</v>
      </c>
      <c r="D28" s="74" t="str">
        <f t="shared" si="1"/>
        <v/>
      </c>
      <c r="E28" s="862"/>
      <c r="F28" s="863"/>
      <c r="G28" s="864"/>
      <c r="H28" s="176"/>
      <c r="I28" s="222"/>
      <c r="J28" s="222"/>
      <c r="K28" s="192">
        <f t="shared" si="14"/>
        <v>0</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0</v>
      </c>
      <c r="BO28" s="125">
        <f t="shared" si="4"/>
        <v>0</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IF(AND($C$10="Normal uge 5",$B$10="ma"),'Normal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sø</v>
      </c>
      <c r="C29" s="73" t="s">
        <v>77</v>
      </c>
      <c r="D29" s="74" t="str">
        <f t="shared" si="1"/>
        <v/>
      </c>
      <c r="E29" s="862"/>
      <c r="F29" s="863"/>
      <c r="G29" s="864"/>
      <c r="H29" s="176"/>
      <c r="I29" s="222"/>
      <c r="J29" s="222"/>
      <c r="K29" s="192">
        <f t="shared" si="14"/>
        <v>0</v>
      </c>
      <c r="L29" s="192">
        <f t="shared" si="15"/>
        <v>0</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0</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IF(AND($C$10="Normal uge 5",$B$10="ma"),'Normal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ma</v>
      </c>
      <c r="C30" s="73" t="s">
        <v>109</v>
      </c>
      <c r="D30" s="74">
        <f t="shared" si="1"/>
        <v>29.714285714285715</v>
      </c>
      <c r="E30" s="862"/>
      <c r="F30" s="863"/>
      <c r="G30" s="864"/>
      <c r="H30" s="176"/>
      <c r="I30" s="222"/>
      <c r="J30" s="222"/>
      <c r="K30" s="192">
        <f t="shared" si="14"/>
        <v>0</v>
      </c>
      <c r="L30" s="192">
        <f t="shared" si="15"/>
        <v>0</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0</v>
      </c>
      <c r="BO30" s="125">
        <f t="shared" si="4"/>
        <v>0</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IF(AND($C$10="Normal uge 5",$B$10="ma"),'Normal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ti</v>
      </c>
      <c r="C31" s="73" t="s">
        <v>109</v>
      </c>
      <c r="D31" s="74" t="str">
        <f t="shared" si="1"/>
        <v/>
      </c>
      <c r="E31" s="862"/>
      <c r="F31" s="863"/>
      <c r="G31" s="864"/>
      <c r="H31" s="176"/>
      <c r="I31" s="222"/>
      <c r="J31" s="222"/>
      <c r="K31" s="192">
        <f t="shared" si="14"/>
        <v>0</v>
      </c>
      <c r="L31" s="192">
        <f t="shared" si="15"/>
        <v>0</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0</v>
      </c>
      <c r="BO31" s="125">
        <f t="shared" si="4"/>
        <v>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IF(AND($C$10="Normal uge 5",$B$10="ma"),'Normal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on</v>
      </c>
      <c r="C32" s="73" t="s">
        <v>109</v>
      </c>
      <c r="D32" s="74" t="str">
        <f t="shared" si="1"/>
        <v/>
      </c>
      <c r="E32" s="862"/>
      <c r="F32" s="863"/>
      <c r="G32" s="864"/>
      <c r="H32" s="176"/>
      <c r="I32" s="222"/>
      <c r="J32" s="222"/>
      <c r="K32" s="192">
        <f t="shared" si="14"/>
        <v>0</v>
      </c>
      <c r="L32" s="192">
        <f t="shared" si="15"/>
        <v>0</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0</v>
      </c>
      <c r="BO32" s="125">
        <f t="shared" si="4"/>
        <v>0</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IF(AND($C$10="Normal uge 5",$B$10="ma"),'Normal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to</v>
      </c>
      <c r="C33" s="73" t="s">
        <v>109</v>
      </c>
      <c r="D33" s="74" t="str">
        <f t="shared" si="1"/>
        <v/>
      </c>
      <c r="E33" s="879"/>
      <c r="F33" s="880"/>
      <c r="G33" s="881"/>
      <c r="H33" s="176"/>
      <c r="I33" s="222"/>
      <c r="J33" s="222"/>
      <c r="K33" s="192">
        <f t="shared" si="14"/>
        <v>0</v>
      </c>
      <c r="L33" s="192">
        <f t="shared" si="15"/>
        <v>0</v>
      </c>
      <c r="M33" s="239"/>
      <c r="N33" s="359"/>
      <c r="O33" s="411"/>
      <c r="P33" s="196"/>
      <c r="Q33" s="197"/>
      <c r="R33" s="197"/>
      <c r="S33" s="193"/>
      <c r="T33" s="256"/>
      <c r="U33" s="194"/>
      <c r="V33">
        <f t="shared" si="16"/>
        <v>0</v>
      </c>
      <c r="W33">
        <f t="shared" si="2"/>
        <v>0</v>
      </c>
      <c r="X33" s="360">
        <f t="shared" si="17"/>
        <v>0</v>
      </c>
      <c r="Y33" s="360">
        <f t="shared" si="18"/>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0</v>
      </c>
      <c r="BO33" s="125">
        <f t="shared" si="4"/>
        <v>0</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IF(AND($C$10="Normal uge 5",$B$10="ma"),'Normal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25</v>
      </c>
      <c r="B34" s="72" t="str">
        <f t="shared" si="0"/>
        <v>fr</v>
      </c>
      <c r="C34" s="73" t="s">
        <v>109</v>
      </c>
      <c r="D34" s="74" t="str">
        <f t="shared" si="1"/>
        <v/>
      </c>
      <c r="E34" s="862"/>
      <c r="F34" s="863"/>
      <c r="G34" s="864"/>
      <c r="H34" s="176"/>
      <c r="I34" s="222"/>
      <c r="J34" s="222"/>
      <c r="K34" s="192">
        <f t="shared" si="14"/>
        <v>0</v>
      </c>
      <c r="L34" s="192">
        <f t="shared" si="15"/>
        <v>0</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0</v>
      </c>
      <c r="BO34" s="125">
        <f t="shared" si="4"/>
        <v>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IF(AND($C$10="Normal uge 5",$B$10="ma"),'Normal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lø</v>
      </c>
      <c r="C35" s="73" t="s">
        <v>77</v>
      </c>
      <c r="D35" s="74" t="str">
        <f t="shared" si="1"/>
        <v/>
      </c>
      <c r="E35" s="862"/>
      <c r="F35" s="863"/>
      <c r="G35" s="864"/>
      <c r="H35" s="176"/>
      <c r="I35" s="222"/>
      <c r="J35" s="222"/>
      <c r="K35" s="192">
        <f t="shared" si="14"/>
        <v>0</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0</v>
      </c>
      <c r="BO35" s="125">
        <f t="shared" si="4"/>
        <v>0</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IF(AND($C$10="Normal uge 5",$B$10="ma"),'Normal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sø</v>
      </c>
      <c r="C36" s="73" t="s">
        <v>77</v>
      </c>
      <c r="D36" s="74" t="str">
        <f t="shared" si="1"/>
        <v/>
      </c>
      <c r="E36" s="862"/>
      <c r="F36" s="863"/>
      <c r="G36" s="864"/>
      <c r="H36" s="176"/>
      <c r="I36" s="222"/>
      <c r="J36" s="222"/>
      <c r="K36" s="192">
        <f t="shared" si="14"/>
        <v>0</v>
      </c>
      <c r="L36" s="192">
        <f t="shared" si="15"/>
        <v>0</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0</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IF(AND($C$10="Normal uge 5",$B$10="ma"),'Normal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ma</v>
      </c>
      <c r="C37" s="73" t="s">
        <v>374</v>
      </c>
      <c r="D37" s="74">
        <f t="shared" si="1"/>
        <v>30.714285714285715</v>
      </c>
      <c r="E37" s="862"/>
      <c r="F37" s="863"/>
      <c r="G37" s="864"/>
      <c r="H37" s="176"/>
      <c r="I37" s="222">
        <v>6.25</v>
      </c>
      <c r="J37" s="222"/>
      <c r="K37" s="192">
        <f t="shared" si="14"/>
        <v>6.25</v>
      </c>
      <c r="L37" s="192">
        <f t="shared" si="15"/>
        <v>0</v>
      </c>
      <c r="M37" s="239"/>
      <c r="N37" s="359"/>
      <c r="O37" s="411"/>
      <c r="P37" s="196"/>
      <c r="Q37" s="197"/>
      <c r="R37" s="197"/>
      <c r="S37" s="193"/>
      <c r="T37" s="256"/>
      <c r="U37" s="194"/>
      <c r="V37">
        <f t="shared" si="16"/>
        <v>0</v>
      </c>
      <c r="W37">
        <f t="shared" si="2"/>
        <v>0</v>
      </c>
      <c r="X37" s="360">
        <f t="shared" si="17"/>
        <v>0</v>
      </c>
      <c r="Y37" s="360">
        <f t="shared" si="18"/>
        <v>6.25</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6.25</v>
      </c>
      <c r="BO37" s="125">
        <f t="shared" si="4"/>
        <v>0</v>
      </c>
      <c r="BP37" s="360">
        <f t="shared" si="5"/>
        <v>0</v>
      </c>
      <c r="BQ37" s="360">
        <f t="shared" si="22"/>
        <v>0</v>
      </c>
      <c r="BR37" s="360">
        <f t="shared" si="6"/>
        <v>0</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IF(AND($C$10="Normal uge 5",$B$10="ma"),'Normal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ti</v>
      </c>
      <c r="C38" s="73" t="s">
        <v>374</v>
      </c>
      <c r="D38" s="74" t="str">
        <f t="shared" si="1"/>
        <v/>
      </c>
      <c r="E38" s="862"/>
      <c r="F38" s="863"/>
      <c r="G38" s="864"/>
      <c r="H38" s="176"/>
      <c r="I38" s="222">
        <v>6.25</v>
      </c>
      <c r="J38" s="222"/>
      <c r="K38" s="192">
        <f t="shared" si="14"/>
        <v>6.25</v>
      </c>
      <c r="L38" s="192">
        <f t="shared" si="15"/>
        <v>0</v>
      </c>
      <c r="M38" s="239"/>
      <c r="N38" s="359"/>
      <c r="O38" s="411"/>
      <c r="P38" s="196"/>
      <c r="Q38" s="197"/>
      <c r="R38" s="197"/>
      <c r="S38" s="193"/>
      <c r="T38" s="256"/>
      <c r="U38" s="194"/>
      <c r="V38">
        <f t="shared" si="16"/>
        <v>0</v>
      </c>
      <c r="W38">
        <f t="shared" si="2"/>
        <v>0</v>
      </c>
      <c r="X38" s="360">
        <f t="shared" si="17"/>
        <v>0</v>
      </c>
      <c r="Y38" s="360">
        <f t="shared" si="18"/>
        <v>6.25</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6.25</v>
      </c>
      <c r="BO38" s="125">
        <f t="shared" si="4"/>
        <v>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IF(AND($C$10="Normal uge 5",$B$10="ma"),'Normal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on</v>
      </c>
      <c r="C39" s="73" t="s">
        <v>374</v>
      </c>
      <c r="D39" s="74" t="str">
        <f t="shared" si="1"/>
        <v/>
      </c>
      <c r="E39" s="862"/>
      <c r="F39" s="863"/>
      <c r="G39" s="864"/>
      <c r="H39" s="176"/>
      <c r="I39" s="222">
        <v>6.25</v>
      </c>
      <c r="J39" s="222"/>
      <c r="K39" s="192">
        <f t="shared" si="14"/>
        <v>6.25</v>
      </c>
      <c r="L39" s="192">
        <f t="shared" si="15"/>
        <v>0</v>
      </c>
      <c r="M39" s="239"/>
      <c r="N39" s="359"/>
      <c r="O39" s="411"/>
      <c r="P39" s="196"/>
      <c r="Q39" s="197"/>
      <c r="R39" s="255"/>
      <c r="S39" s="193"/>
      <c r="T39" s="256"/>
      <c r="U39" s="194"/>
      <c r="V39">
        <f t="shared" si="16"/>
        <v>0</v>
      </c>
      <c r="W39">
        <f t="shared" si="2"/>
        <v>0</v>
      </c>
      <c r="X39" s="360">
        <f t="shared" si="17"/>
        <v>0</v>
      </c>
      <c r="Y39" s="360">
        <f t="shared" si="18"/>
        <v>6.25</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6.25</v>
      </c>
      <c r="BO39" s="125">
        <f t="shared" si="4"/>
        <v>0</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IF(AND($C$10="Normal uge 5",$B$10="ma"),'Normal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IF(ISNUMBER(A39),A39+1,1)</f>
        <v>31</v>
      </c>
      <c r="B40" s="72" t="str">
        <f t="shared" si="0"/>
        <v>to</v>
      </c>
      <c r="C40" s="73" t="s">
        <v>374</v>
      </c>
      <c r="D40" s="74" t="str">
        <f t="shared" si="1"/>
        <v/>
      </c>
      <c r="E40" s="879"/>
      <c r="F40" s="880"/>
      <c r="G40" s="881"/>
      <c r="H40" s="175"/>
      <c r="I40" s="222">
        <v>6.25</v>
      </c>
      <c r="J40" s="222"/>
      <c r="K40" s="192">
        <f t="shared" si="14"/>
        <v>6.25</v>
      </c>
      <c r="L40" s="192">
        <f t="shared" si="15"/>
        <v>2.6666666666666665</v>
      </c>
      <c r="M40" s="239"/>
      <c r="N40" s="359"/>
      <c r="O40" s="411"/>
      <c r="P40" s="196"/>
      <c r="Q40" s="197"/>
      <c r="R40" s="118"/>
      <c r="S40" s="193"/>
      <c r="T40" s="256"/>
      <c r="U40" s="257"/>
      <c r="V40">
        <f t="shared" si="16"/>
        <v>0</v>
      </c>
      <c r="W40">
        <f t="shared" si="2"/>
        <v>0</v>
      </c>
      <c r="X40" s="360">
        <f t="shared" si="17"/>
        <v>0</v>
      </c>
      <c r="Y40" s="360">
        <f t="shared" si="18"/>
        <v>6.25</v>
      </c>
      <c r="Z40" s="360">
        <f t="shared" si="3"/>
        <v>0</v>
      </c>
      <c r="AA40" s="360">
        <f t="shared" si="19"/>
        <v>0</v>
      </c>
      <c r="AB40" s="360">
        <f t="shared" si="20"/>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SUM(X40:BM40)</f>
        <v>6.25</v>
      </c>
      <c r="BO40" s="125">
        <f t="shared" si="4"/>
        <v>0</v>
      </c>
      <c r="BP40" s="360">
        <f t="shared" si="5"/>
        <v>0</v>
      </c>
      <c r="BQ40" s="360">
        <f t="shared" si="22"/>
        <v>0</v>
      </c>
      <c r="BR40" s="360">
        <f t="shared" si="6"/>
        <v>0</v>
      </c>
      <c r="BS40" s="360">
        <f t="shared" si="7"/>
        <v>0</v>
      </c>
      <c r="BT40" s="360">
        <f t="shared" si="8"/>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IF(AND($C$10="Normal uge 5",$B$10="ma"),'Normal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2.6666666666666665</v>
      </c>
      <c r="DF40" t="str">
        <f t="shared" si="9"/>
        <v/>
      </c>
      <c r="DG40">
        <f t="shared" si="10"/>
        <v>0</v>
      </c>
      <c r="DH40">
        <f t="shared" si="11"/>
        <v>0</v>
      </c>
      <c r="DI40" t="str">
        <f t="shared" si="12"/>
        <v/>
      </c>
      <c r="DJ40" t="str">
        <f t="shared" si="12"/>
        <v/>
      </c>
      <c r="DK40" t="str">
        <f t="shared" si="12"/>
        <v/>
      </c>
      <c r="DL40" t="str">
        <f t="shared" si="24"/>
        <v/>
      </c>
    </row>
    <row r="41" spans="1:116" ht="17" thickBot="1">
      <c r="A41" s="370" t="s">
        <v>127</v>
      </c>
      <c r="B41" s="371"/>
      <c r="C41" s="371"/>
      <c r="D41" s="371"/>
      <c r="E41" s="371"/>
      <c r="F41" s="371"/>
      <c r="G41" s="371"/>
      <c r="H41" s="371"/>
      <c r="I41" s="195"/>
      <c r="J41" s="195"/>
      <c r="K41" s="195">
        <f>SUM(K10:K40)</f>
        <v>50.083333333333336</v>
      </c>
      <c r="L41" s="195">
        <f t="shared" ref="L41" si="25">SUM(L10:L40)</f>
        <v>5.333333333333333</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25</v>
      </c>
      <c r="Z41" s="129">
        <f t="shared" si="26"/>
        <v>0</v>
      </c>
      <c r="AA41" s="129">
        <f t="shared" si="26"/>
        <v>0</v>
      </c>
      <c r="AB41" s="129">
        <f t="shared" si="26"/>
        <v>0</v>
      </c>
      <c r="AC41" s="129">
        <f t="shared" si="26"/>
        <v>0</v>
      </c>
      <c r="AD41">
        <f t="shared" ref="AD41:BM41" si="27">COUNTIF(AD10:AD40,"&gt;0")</f>
        <v>0</v>
      </c>
      <c r="AE41">
        <f t="shared" si="27"/>
        <v>0</v>
      </c>
      <c r="AF41">
        <f t="shared" si="27"/>
        <v>0</v>
      </c>
      <c r="AG41">
        <f t="shared" si="27"/>
        <v>1</v>
      </c>
      <c r="AH41">
        <f t="shared" si="27"/>
        <v>0</v>
      </c>
      <c r="AI41">
        <f t="shared" si="27"/>
        <v>0</v>
      </c>
      <c r="AJ41">
        <f t="shared" si="27"/>
        <v>0</v>
      </c>
      <c r="AK41">
        <f t="shared" si="27"/>
        <v>0</v>
      </c>
      <c r="AL41">
        <f t="shared" si="27"/>
        <v>0</v>
      </c>
      <c r="AM41">
        <f t="shared" si="27"/>
        <v>0</v>
      </c>
      <c r="AN41">
        <f t="shared" si="27"/>
        <v>0</v>
      </c>
      <c r="AO41">
        <f t="shared" si="27"/>
        <v>0</v>
      </c>
      <c r="AP41">
        <f t="shared" si="27"/>
        <v>1</v>
      </c>
      <c r="AQ41">
        <f t="shared" si="27"/>
        <v>1</v>
      </c>
      <c r="AR41">
        <f t="shared" si="27"/>
        <v>1</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f t="shared" si="27"/>
        <v>0</v>
      </c>
      <c r="BE41">
        <f t="shared" si="27"/>
        <v>0</v>
      </c>
      <c r="BF41">
        <f t="shared" si="27"/>
        <v>0</v>
      </c>
      <c r="BG41">
        <f t="shared" si="27"/>
        <v>0</v>
      </c>
      <c r="BH41">
        <f t="shared" si="27"/>
        <v>0</v>
      </c>
      <c r="BI41">
        <f t="shared" si="27"/>
        <v>0</v>
      </c>
      <c r="BJ41">
        <f t="shared" si="27"/>
        <v>0</v>
      </c>
      <c r="BK41">
        <f t="shared" si="27"/>
        <v>0</v>
      </c>
      <c r="BL41">
        <f t="shared" si="27"/>
        <v>0</v>
      </c>
      <c r="BM41">
        <f t="shared" si="27"/>
        <v>0</v>
      </c>
      <c r="BN41" s="1">
        <f>SUM(BN10:BN40)</f>
        <v>50.083333333333336</v>
      </c>
      <c r="BO41" s="62"/>
      <c r="BP41" s="129">
        <f t="shared" ref="BP41:BT41" si="28">SUM(BP10:BP40)</f>
        <v>0</v>
      </c>
      <c r="BQ41" s="129">
        <f t="shared" si="28"/>
        <v>0</v>
      </c>
      <c r="BR41" s="129">
        <f t="shared" si="28"/>
        <v>0</v>
      </c>
      <c r="BS41" s="129">
        <f t="shared" si="28"/>
        <v>0</v>
      </c>
      <c r="BT41" s="129">
        <f t="shared" si="28"/>
        <v>0</v>
      </c>
      <c r="BU41" s="129"/>
      <c r="BV41" s="129"/>
      <c r="BW41" s="129"/>
      <c r="BX41" s="129"/>
      <c r="BY41" s="129"/>
      <c r="BZ41" s="129"/>
      <c r="CU41" s="669" t="str">
        <f>IF(AND($C$10="Normal uge 5",$B$10="ma"),'Normal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J41" t="str">
        <f t="shared" si="12"/>
        <v/>
      </c>
      <c r="DK41" t="str">
        <f t="shared" si="12"/>
        <v/>
      </c>
      <c r="DL41" t="str">
        <f t="shared" ref="DL41" si="29">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5" t="str">
        <f>"Arbejdstid for "&amp;A8&amp;" måned:"</f>
        <v>Arbejdstid for Juli måned:</v>
      </c>
      <c r="B43" s="926"/>
      <c r="C43" s="926"/>
      <c r="D43" s="926"/>
      <c r="E43" s="926"/>
      <c r="F43" s="926"/>
      <c r="G43" s="926"/>
      <c r="H43" s="202" t="s">
        <v>126</v>
      </c>
      <c r="I43" s="890" t="s">
        <v>115</v>
      </c>
      <c r="J43" s="891"/>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7" t="s">
        <v>272</v>
      </c>
      <c r="B44" s="928"/>
      <c r="C44" s="928"/>
      <c r="D44" s="928"/>
      <c r="E44" s="928"/>
      <c r="F44" s="928"/>
      <c r="G44" s="928"/>
      <c r="H44" s="145">
        <f>D78-D76-A88-D75</f>
        <v>23</v>
      </c>
      <c r="I44" s="892">
        <f>IF(AND(Stamoplysninger!E13="HK",Stamoplysninger!E14="Ja"),1924/Arbejdstidsoversigt!$K$8*Stamoplysninger!E16*$H$44,Juli!$H$44*7.4*Stamoplysninger!E16)</f>
        <v>170.20000000000002</v>
      </c>
      <c r="J44" s="893"/>
      <c r="K44" s="147"/>
      <c r="L44" s="954"/>
      <c r="M44" s="955"/>
      <c r="N44" s="955"/>
      <c r="O44" s="955"/>
      <c r="P44" s="955"/>
      <c r="Q44" s="955"/>
      <c r="R44" s="955"/>
      <c r="S44" s="955"/>
      <c r="T44" s="394">
        <f>Juni!T51</f>
        <v>3</v>
      </c>
      <c r="U44" s="395">
        <f>Juni!U51</f>
        <v>0</v>
      </c>
      <c r="V44" s="305"/>
      <c r="W44" s="130"/>
      <c r="X44" s="130"/>
      <c r="Y44" s="130"/>
      <c r="Z44" s="130"/>
      <c r="AA44"/>
      <c r="AB44"/>
      <c r="AK44" s="56"/>
      <c r="AL44" s="56"/>
      <c r="BO44" s="130"/>
      <c r="BP44" s="130"/>
      <c r="BQ44" s="130"/>
      <c r="BR44" s="130"/>
      <c r="BS44"/>
      <c r="BT44"/>
      <c r="CB44" s="56"/>
      <c r="CC44" s="56"/>
    </row>
    <row r="45" spans="1:116" ht="24" customHeight="1">
      <c r="A45" s="927" t="str">
        <f>"Ferie "&amp;A8&amp;" måned"</f>
        <v>Ferie Juli måned</v>
      </c>
      <c r="B45" s="928"/>
      <c r="C45" s="928"/>
      <c r="D45" s="928"/>
      <c r="E45" s="928"/>
      <c r="F45" s="928"/>
      <c r="G45" s="928"/>
      <c r="H45" s="146">
        <f>IF(D72&gt;0,$D$72,"0")</f>
        <v>15</v>
      </c>
      <c r="I45" s="857">
        <f>H45*7.4*Stamoplysninger!E16</f>
        <v>111</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7" t="str">
        <f>"Søgnehelligdage i "&amp;A8&amp;" måned"</f>
        <v>Søgnehelligdage i Juli måned</v>
      </c>
      <c r="B46" s="928"/>
      <c r="C46" s="928"/>
      <c r="D46" s="928"/>
      <c r="E46" s="928"/>
      <c r="F46" s="928"/>
      <c r="G46" s="928"/>
      <c r="H46" s="146">
        <f>IF(D77&gt;0,D77,0)</f>
        <v>0</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7" t="str">
        <f>"Nettoarbejdstid ialt i "&amp;A8&amp;" måned"</f>
        <v>Nettoarbejdstid ialt i Juli måned</v>
      </c>
      <c r="B47" s="928"/>
      <c r="C47" s="928"/>
      <c r="D47" s="928"/>
      <c r="E47" s="928"/>
      <c r="F47" s="928"/>
      <c r="G47" s="928"/>
      <c r="H47" s="148">
        <f>H44-H45-H46</f>
        <v>8</v>
      </c>
      <c r="I47" s="857">
        <f>IF(Stamoplysninger!$E$13="Ikke omfattet af overenskomst - ansat med en fast årsnorm",Stamoplysninger!$E$15/229*H47*Stamoplysninger!$E$16,I44-I45-I46)</f>
        <v>59.200000000000017</v>
      </c>
      <c r="J47" s="858"/>
      <c r="K47" s="226"/>
      <c r="L47" s="377" t="s">
        <v>366</v>
      </c>
      <c r="M47" s="378" t="s">
        <v>202</v>
      </c>
      <c r="N47" s="850" t="s">
        <v>279</v>
      </c>
      <c r="O47" s="845"/>
      <c r="P47" s="845"/>
      <c r="Q47" s="845"/>
      <c r="R47" s="845"/>
      <c r="S47" s="851"/>
      <c r="T47" s="888" t="s">
        <v>189</v>
      </c>
      <c r="U47" s="889"/>
      <c r="V47" s="305"/>
      <c r="W47" s="130"/>
      <c r="X47" s="130"/>
      <c r="Y47" s="130"/>
      <c r="Z47" s="130"/>
      <c r="AA47"/>
      <c r="AB47"/>
      <c r="AK47" s="56"/>
      <c r="AL47" s="56"/>
      <c r="BO47" s="130"/>
      <c r="BP47" s="130"/>
      <c r="BQ47" s="130"/>
      <c r="BR47" s="130"/>
      <c r="BS47"/>
      <c r="BT47"/>
      <c r="CB47" s="56"/>
      <c r="CC47" s="56"/>
    </row>
    <row r="48" spans="1:116" ht="24" customHeight="1">
      <c r="A48" s="933" t="str">
        <f>"Planlagt arbejdstid efter ovennstående "&amp;A8&amp;" måned kalender"</f>
        <v>Planlagt arbejdstid efter ovennstående Juli måned kalender</v>
      </c>
      <c r="B48" s="934"/>
      <c r="C48" s="934"/>
      <c r="D48" s="934"/>
      <c r="E48" s="934"/>
      <c r="F48" s="934"/>
      <c r="G48" s="934"/>
      <c r="H48" s="282">
        <f>D55+D56+D57+D58+D61+D62+D69+D63+D64+D65+D66+D67+D68+D70+D71+D59+D60</f>
        <v>8</v>
      </c>
      <c r="I48" s="836">
        <f>K41+L41+M41-J55</f>
        <v>55.416666666666671</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5" t="str">
        <f>"Arbejde særligt planlagt for "&amp;A8&amp;" måned efter fanen normale uger"</f>
        <v>Arbejde særligt planlagt for Juli måned efter fanen normale uger</v>
      </c>
      <c r="B49" s="936"/>
      <c r="C49" s="936"/>
      <c r="D49" s="936"/>
      <c r="E49" s="936"/>
      <c r="F49" s="936"/>
      <c r="G49" s="936"/>
      <c r="H49" s="937"/>
      <c r="I49" s="838">
        <f>'Normal uger'!W88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f>IF(Arbejdstidsoversigt!$H$49="Puljetimer registreres i månedskalendere",O41-L55,SUM(Arbejdstidsoversigt!J29:J47)/Arbejdstidsoversigt!$G$15*H47)</f>
        <v>3.5087719298245612</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29" t="s">
        <v>250</v>
      </c>
      <c r="B51" s="930"/>
      <c r="C51" s="930"/>
      <c r="D51" s="930"/>
      <c r="E51" s="930"/>
      <c r="F51" s="930"/>
      <c r="G51" s="930"/>
      <c r="H51" s="930"/>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Juli måned</v>
      </c>
      <c r="B52" s="189"/>
      <c r="C52" s="190"/>
      <c r="D52" s="190"/>
      <c r="E52" s="190"/>
      <c r="F52" s="190"/>
      <c r="G52" s="190"/>
      <c r="H52" s="191"/>
      <c r="I52" s="842">
        <f>I48+I51+I49+I50</f>
        <v>58.925438596491233</v>
      </c>
      <c r="J52" s="843"/>
      <c r="K52" s="131"/>
      <c r="L52" s="847" t="s">
        <v>190</v>
      </c>
      <c r="M52" s="848"/>
      <c r="N52" s="848"/>
      <c r="O52" s="848"/>
      <c r="P52" s="848"/>
      <c r="Q52" s="848"/>
      <c r="R52" s="848"/>
      <c r="S52" s="849"/>
      <c r="T52" s="389">
        <f>T44+T45-SUM(T48:T51)</f>
        <v>3</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COUNTIF([0]!Juli1,"Normal uge 1")</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COUNTIF([0]!Juli1,"Normal uge 2")</f>
        <v>3</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COUNTIF([0]!Juli1,"Normal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COUNTIF([0]!Juli1,"Normal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COUNTIF([0]!Juli1,"Normal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COUNTIF([0]!Juli1,"Normal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COUNTIF([0]!Juli1,"Anderledes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COUNTIF([0]!Juli1,"Ferieåbning")</f>
        <v>4</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COUNTIF([0]!Juli1,"Rul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COUNTIF([0]!Juli1,"Rul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COUNTIF([0]!Juli1,"Rul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COUNTIF([0]!Juli1,"Rul 4")</f>
        <v>1</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COUNTIF([0]!Juli1,"Rul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COUNTIF([0]!Juli1,"Rul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COUNTIF([0]!Juli1,"Pæd.dag")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COUNTIF([0]!Juli1,"Koloni")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COUNTIF([0]!Juli1,"Ekskursion")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COUNTIF([0]!Juli1,"Feriedag")</f>
        <v>15</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COUNTIF([0]!Juli1,"Nul-dag")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COUNTIF([0]!Juli1,"Orlov")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COUNTIF([0]!Juli1,"Ikke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COUNTIF([0]!Juli1,"Weekend")</f>
        <v>8</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COUNTIF([0]!Juli1,"SH-dag")</f>
        <v>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8</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COUNTIF($C$14:$C$15,"Normal uge 1")+COUNTIF($C$14:$C$15,"Normal uge 2")+COUNTIF($C$14:$C$15,"Normal uge 3")+COUNTIF($C$14:$C$15,"Normal uge 4")+COUNTIF($C$14:$C$15,"Anderledes dag")+COUNTIF($C$14:$C$15,"Feriepasningsdag")+COUNTIF($C$14:$C$15,"Koloni")+COUNTIF($C$14:$C$15,"Ekskursion")+COUNTIF($C$14:$C$15,"Pæd.dag")</f>
        <v>0</v>
      </c>
      <c r="B83" s="297"/>
      <c r="C83" s="297"/>
      <c r="D83" s="297"/>
      <c r="E83" s="297"/>
      <c r="F83" s="297"/>
      <c r="G83" s="297"/>
      <c r="H83" s="293"/>
      <c r="I83" s="293"/>
      <c r="J83" s="293"/>
      <c r="K83" s="293"/>
      <c r="L83" s="33"/>
      <c r="AA83"/>
      <c r="AB83"/>
      <c r="BS83"/>
      <c r="BT83"/>
      <c r="DG83" s="138"/>
    </row>
    <row r="84" spans="1:114" hidden="1">
      <c r="A84" s="297">
        <f>COUNTIF($C$21:$C$22,"Normal uge 1")+COUNTIF($C$21:$C$22,"Normal uge 2")+COUNTIF($C$21:$C$22,"Normal uge 3")+COUNTIF($C$21:$C$22,"Normal uge 4")+COUNTIF($C$21:$C$22,"Anderledes dag")+COUNTIF($C$21:$C$22,"Feriepasningsdag")+COUNTIF($C$21:$C$22,"Pæd.dag")+COUNTIF($C$21:$C$22,"Ekskursion")+COUNTIF($C$21:$C$22,"Koloni")</f>
        <v>0</v>
      </c>
      <c r="B84" s="297"/>
      <c r="C84" s="297"/>
      <c r="D84" s="297"/>
      <c r="E84" s="297"/>
      <c r="F84" s="297"/>
      <c r="G84" s="297"/>
      <c r="H84" s="293"/>
      <c r="I84" s="33"/>
      <c r="J84" s="293"/>
      <c r="K84" s="293"/>
      <c r="L84" s="33"/>
      <c r="AA84"/>
      <c r="AB84"/>
      <c r="BS84"/>
      <c r="BT84"/>
      <c r="DG84" s="138"/>
    </row>
    <row r="85" spans="1:114" hidden="1">
      <c r="A85" s="297">
        <f>COUNTIF($C$28:$C$29,"Normal uge 1")+COUNTIF($C$28:$C$29,"Normal uge 2")+COUNTIF($C$28:$C$29,"Normal uge 3")+COUNTIF($C$28:$C$29,"Normal uge 4")+COUNTIF($C$28:$C$29,"Anderledes dag")+COUNTIF($C$28:$C$29,"Feriepasningsdag")+COUNTIF($C$28:$C$29,"Koloni")+COUNTIF($C$28:$C$29,"Ekskursion")+COUNTIF($C$28:$C$29,"Pæd.dag")</f>
        <v>0</v>
      </c>
      <c r="B85" s="297"/>
      <c r="C85" s="297"/>
      <c r="D85" s="297"/>
      <c r="E85" s="290"/>
      <c r="F85" s="290"/>
      <c r="G85" s="290"/>
      <c r="H85" s="293"/>
      <c r="I85" s="33"/>
      <c r="J85" s="33"/>
      <c r="K85" s="33"/>
      <c r="L85" s="33"/>
      <c r="AA85"/>
      <c r="AB85"/>
      <c r="BS85"/>
      <c r="BT85"/>
      <c r="DG85" s="138"/>
    </row>
    <row r="86" spans="1:114" hidden="1">
      <c r="A86" s="297">
        <f>COUNTIF($C$35:$C$36,"Normal uge 1")+COUNTIF($C$35:$C$36,"Normal uge 2")+COUNTIF($C$35:$C$36,"Normal uge 3")+COUNTIF($C$35:$C$36,"Normal uge 4")+COUNTIF($C$35:$C$36,"Anderledes dag")+COUNTIF($C$35:$C$36,"Feriepasningsdag")+COUNTIF($C$35:$C$36,"Koloni")+COUNTIF($C$35:$C$36,"Ekskursion")+COUNTIF($C$35:$C$36,"Pæd.dag")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c r="A88" s="297">
        <f>SUM(A83:A87)</f>
        <v>0</v>
      </c>
      <c r="B88" s="297"/>
      <c r="C88" s="297"/>
      <c r="D88" s="297"/>
      <c r="E88" s="68"/>
      <c r="F88" s="68"/>
      <c r="G88" s="68"/>
      <c r="H88" s="33"/>
      <c r="I88" s="33"/>
      <c r="J88" s="33"/>
      <c r="K88" s="33"/>
      <c r="L88" s="33"/>
    </row>
    <row r="89" spans="1:114">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33"/>
      <c r="B92" s="33"/>
      <c r="C92" s="33"/>
      <c r="D92" s="33"/>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row>
    <row r="117" spans="1:12">
      <c r="A117" s="261"/>
      <c r="B117" s="261"/>
      <c r="C117" s="261"/>
      <c r="D117" s="261"/>
      <c r="E117" s="261"/>
      <c r="F117" s="261"/>
      <c r="G117" s="261"/>
      <c r="H117" s="261"/>
      <c r="I117" s="261"/>
      <c r="J117" s="261"/>
      <c r="K117" s="261"/>
    </row>
    <row r="118" spans="1:12">
      <c r="A118" s="261"/>
      <c r="B118" s="261"/>
      <c r="C118" s="261"/>
      <c r="D118" s="261"/>
      <c r="I118" s="261"/>
      <c r="J118" s="261"/>
      <c r="K118" s="261"/>
    </row>
    <row r="119" spans="1:12">
      <c r="A119" s="261"/>
      <c r="B119" s="261"/>
      <c r="C119" s="261"/>
      <c r="D119" s="261"/>
      <c r="J119" s="261"/>
      <c r="K119" s="261"/>
    </row>
    <row r="120" spans="1:12">
      <c r="A120" s="261"/>
      <c r="B120" s="261"/>
      <c r="C120" s="261"/>
      <c r="D120" s="261"/>
    </row>
    <row r="121" spans="1:12">
      <c r="A121" s="261"/>
      <c r="B121" s="261"/>
      <c r="C121" s="261"/>
      <c r="D121" s="261"/>
    </row>
    <row r="122" spans="1:12">
      <c r="A122" s="261"/>
      <c r="B122" s="261"/>
      <c r="C122" s="261"/>
      <c r="D122" s="261"/>
    </row>
    <row r="123" spans="1:12">
      <c r="A123" s="261"/>
      <c r="B123" s="261"/>
      <c r="C123" s="261"/>
      <c r="D123" s="261"/>
    </row>
  </sheetData>
  <sheetProtection sheet="1" objects="1" scenarios="1"/>
  <mergeCells count="96">
    <mergeCell ref="A2:D3"/>
    <mergeCell ref="A4:U4"/>
    <mergeCell ref="A5:D5"/>
    <mergeCell ref="E5:G5"/>
    <mergeCell ref="I5:J5"/>
    <mergeCell ref="K5:L5"/>
    <mergeCell ref="N5:O5"/>
    <mergeCell ref="E2:Q3"/>
    <mergeCell ref="A6:M6"/>
    <mergeCell ref="P6:U6"/>
    <mergeCell ref="E7:G9"/>
    <mergeCell ref="I7:J7"/>
    <mergeCell ref="CA7:CT7"/>
    <mergeCell ref="A8:D9"/>
    <mergeCell ref="H8:H9"/>
    <mergeCell ref="I9:M9"/>
    <mergeCell ref="P9:R9"/>
    <mergeCell ref="N6:O6"/>
    <mergeCell ref="CU7:CY7"/>
    <mergeCell ref="CZ7:DD7"/>
    <mergeCell ref="BD7:BH7"/>
    <mergeCell ref="BI7:BM7"/>
    <mergeCell ref="S9:U9"/>
    <mergeCell ref="N7:O7"/>
    <mergeCell ref="N9:O9"/>
    <mergeCell ref="X7:AI7"/>
    <mergeCell ref="AJ7:AN7"/>
    <mergeCell ref="P7:U7"/>
    <mergeCell ref="AO7:AS7"/>
    <mergeCell ref="AT7:AX7"/>
    <mergeCell ref="AY7:BC7"/>
    <mergeCell ref="BP7:BZ7"/>
    <mergeCell ref="K7:K8"/>
    <mergeCell ref="L7:L8"/>
    <mergeCell ref="M7:M8"/>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0:H10 D11:H32 A11:C40 D33:E33 H33 D34:H40">
    <cfRule type="expression" dxfId="872" priority="2">
      <formula>OR($C10="Normal uge 6")</formula>
    </cfRule>
    <cfRule type="expression" dxfId="871" priority="3" stopIfTrue="1">
      <formula>OR($C10="Normal uge 5")</formula>
    </cfRule>
    <cfRule type="expression" dxfId="870" priority="41" stopIfTrue="1">
      <formula>OR($C10="Rul 2")</formula>
    </cfRule>
    <cfRule type="expression" dxfId="869" priority="40">
      <formula>OR($C10="weekend")</formula>
    </cfRule>
    <cfRule type="expression" dxfId="868" priority="39">
      <formula>OR($C10="feriedag")</formula>
    </cfRule>
    <cfRule type="expression" dxfId="867" priority="38" stopIfTrue="1">
      <formula>OR($C10="Ferieåbning")</formula>
    </cfRule>
    <cfRule type="expression" dxfId="866" priority="37">
      <formula>OR($C10="Anderledes dag")</formula>
    </cfRule>
    <cfRule type="expression" dxfId="865" priority="36">
      <formula>OR($C10="Koloni")</formula>
    </cfRule>
    <cfRule type="expression" dxfId="864" priority="35">
      <formula>OR($C10="ekskursion")</formula>
    </cfRule>
    <cfRule type="expression" dxfId="863" priority="34">
      <formula>OR($C10="SH-dag")</formula>
    </cfRule>
    <cfRule type="expression" dxfId="862" priority="33">
      <formula>OR($C10="nul-dag")</formula>
    </cfRule>
    <cfRule type="expression" dxfId="861" priority="16" stopIfTrue="1">
      <formula>OR($C10="Rul 6")</formula>
    </cfRule>
    <cfRule type="expression" dxfId="860" priority="17" stopIfTrue="1">
      <formula>OR($C10="Rul 5")</formula>
    </cfRule>
    <cfRule type="expression" dxfId="859" priority="18" stopIfTrue="1">
      <formula>OR($C10="Rul 4")</formula>
    </cfRule>
    <cfRule type="expression" dxfId="858" priority="19" stopIfTrue="1">
      <formula>OR($C10="Rul 3")</formula>
    </cfRule>
    <cfRule type="expression" dxfId="857" priority="20" stopIfTrue="1">
      <formula>OR($C10="Rul 1")</formula>
    </cfRule>
    <cfRule type="expression" dxfId="856" priority="21">
      <formula>OR($C10="Normal uge 1")</formula>
    </cfRule>
    <cfRule type="expression" dxfId="855" priority="32">
      <formula>OR($C10="pæd.dag")</formula>
    </cfRule>
    <cfRule type="expression" dxfId="854" priority="31">
      <formula>OR($C10="Ikke relevant")</formula>
    </cfRule>
    <cfRule type="expression" dxfId="853" priority="30">
      <formula>OR($C10="Normal uge 4")</formula>
    </cfRule>
    <cfRule type="expression" dxfId="852" priority="29">
      <formula>OR($C10="Normal uge 3")</formula>
    </cfRule>
    <cfRule type="expression" dxfId="851" priority="28">
      <formula>OR($C10="Normal uge 2")</formula>
    </cfRule>
    <cfRule type="expression" dxfId="850" priority="27">
      <formula>OR($C10="Orlov")</formula>
    </cfRule>
  </conditionalFormatting>
  <conditionalFormatting sqref="E21">
    <cfRule type="expression" dxfId="849" priority="50">
      <formula>OR($D20="weekend")</formula>
    </cfRule>
    <cfRule type="expression" dxfId="848" priority="43">
      <formula>OR($D20="nul-dag")</formula>
    </cfRule>
    <cfRule type="expression" dxfId="847" priority="42">
      <formula>OR($D20="pæd.dag")</formula>
    </cfRule>
    <cfRule type="expression" dxfId="846" priority="52">
      <formula>OR($D20="Ikke relevant")</formula>
    </cfRule>
    <cfRule type="expression" dxfId="845" priority="51" stopIfTrue="1">
      <formula>OR($D20="skoledag")</formula>
    </cfRule>
    <cfRule type="expression" dxfId="844" priority="45">
      <formula>OR($D20="ekskursion")</formula>
    </cfRule>
    <cfRule type="expression" dxfId="843" priority="46">
      <formula>OR($D20="lejrskole")</formula>
    </cfRule>
    <cfRule type="expression" dxfId="842" priority="47">
      <formula>OR($D20="emnedag")</formula>
    </cfRule>
    <cfRule type="expression" dxfId="841" priority="44">
      <formula>OR($D20="SH-dag")</formula>
    </cfRule>
    <cfRule type="expression" dxfId="840" priority="49">
      <formula>OR($D20="feriedag")</formula>
    </cfRule>
    <cfRule type="expression" dxfId="839" priority="48">
      <formula>OR($D20="fagdag")</formula>
    </cfRule>
  </conditionalFormatting>
  <conditionalFormatting sqref="I10:J40">
    <cfRule type="expression" dxfId="838" priority="13">
      <formula>OR($C10="Ekskursion",)</formula>
    </cfRule>
    <cfRule type="expression" dxfId="837" priority="14">
      <formula>OR($C10="Anderledes dag",)</formula>
    </cfRule>
    <cfRule type="expression" dxfId="836" priority="15">
      <formula>OR($C10="Ferieåbning",)</formula>
    </cfRule>
    <cfRule type="expression" dxfId="835" priority="25">
      <formula>OR($C10="Koloni",)</formula>
    </cfRule>
  </conditionalFormatting>
  <conditionalFormatting sqref="J10:J40">
    <cfRule type="expression" dxfId="834" priority="26">
      <formula>OR($C10="Pæd.dag",)</formula>
    </cfRule>
  </conditionalFormatting>
  <conditionalFormatting sqref="M10:M40">
    <cfRule type="expression" dxfId="833" priority="53">
      <formula>OR($H10&gt;"0",)</formula>
    </cfRule>
  </conditionalFormatting>
  <conditionalFormatting sqref="O10:O40">
    <cfRule type="expression" dxfId="831" priority="8">
      <formula>OR($N10&gt;0,)</formula>
    </cfRule>
  </conditionalFormatting>
  <conditionalFormatting sqref="S10:S40">
    <cfRule type="expression" dxfId="830" priority="24">
      <formula>OR($P10="X",)</formula>
    </cfRule>
  </conditionalFormatting>
  <conditionalFormatting sqref="T10:T40">
    <cfRule type="expression" dxfId="829" priority="23">
      <formula>OR($Q10="X",)</formula>
    </cfRule>
  </conditionalFormatting>
  <conditionalFormatting sqref="T48:T51">
    <cfRule type="expression" dxfId="828" priority="5">
      <formula>OR($L48&gt;0,)</formula>
    </cfRule>
  </conditionalFormatting>
  <conditionalFormatting sqref="U10:U40">
    <cfRule type="expression" dxfId="827" priority="22">
      <formula>OR($R10="X",)</formula>
    </cfRule>
  </conditionalFormatting>
  <conditionalFormatting sqref="U48:U49 U51">
    <cfRule type="expression" dxfId="826" priority="10">
      <formula>OR($M48&gt;0,)</formula>
    </cfRule>
  </conditionalFormatting>
  <conditionalFormatting sqref="U50:W50">
    <cfRule type="expression" dxfId="825" priority="6">
      <formula>OR($M50&gt;0,)</formula>
    </cfRule>
  </conditionalFormatting>
  <conditionalFormatting sqref="BN49 BN51:BN52 BR53">
    <cfRule type="expression" dxfId="824" priority="54">
      <formula>OR(#REF!&gt;0,)</formula>
    </cfRule>
  </conditionalFormatting>
  <conditionalFormatting sqref="BP50">
    <cfRule type="expression" dxfId="823" priority="7">
      <formula>OR(#REF!&gt;0,)</formula>
    </cfRule>
  </conditionalFormatting>
  <dataValidations count="3">
    <dataValidation type="list" allowBlank="1" showInputMessage="1" sqref="C10:C40" xr:uid="{03116517-CE3F-1F4F-8E4B-1E28E7AFB604}">
      <formula1>$A$55:$A$77</formula1>
    </dataValidation>
    <dataValidation type="list" allowBlank="1" showInputMessage="1" showErrorMessage="1" sqref="R10:R38 P10:Q40 L48:M49 L51:M51" xr:uid="{B2E76717-1171-9344-A320-AC1153D76619}">
      <formula1>$Y$1:$Y$2</formula1>
    </dataValidation>
    <dataValidation type="list" allowBlank="1" showInputMessage="1" showErrorMessage="1" sqref="L50:M50" xr:uid="{E75A6199-7ACF-724A-9CCB-F2F1A7B1365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00D688C-E4EC-D44D-AA19-127D7D11124C}">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O93"/>
  <sheetViews>
    <sheetView topLeftCell="A13" zoomScaleNormal="100" workbookViewId="0">
      <selection activeCell="B9" sqref="B9:M9"/>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hidden="1" customWidth="1"/>
    <col min="12" max="12" width="12.1640625" hidden="1" customWidth="1"/>
    <col min="13" max="15" width="12.6640625" hidden="1" customWidth="1"/>
    <col min="16"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3" ht="37" customHeight="1">
      <c r="A1" s="705"/>
      <c r="B1" s="705"/>
      <c r="C1" s="765" t="s">
        <v>394</v>
      </c>
      <c r="D1" s="765"/>
      <c r="E1" s="765"/>
      <c r="F1" s="765"/>
      <c r="G1" s="765"/>
      <c r="H1" s="765"/>
      <c r="I1" s="765"/>
      <c r="J1" s="765"/>
      <c r="K1" s="212"/>
      <c r="L1" s="212"/>
    </row>
    <row r="2" spans="1:13" ht="65" customHeight="1">
      <c r="A2" s="705"/>
      <c r="B2" s="705"/>
      <c r="C2" s="988" t="s">
        <v>395</v>
      </c>
      <c r="D2" s="988"/>
      <c r="E2" s="988"/>
      <c r="F2" s="988"/>
      <c r="G2" s="988"/>
      <c r="H2" s="988"/>
      <c r="I2" s="988"/>
      <c r="J2" s="988"/>
      <c r="K2" s="211"/>
      <c r="L2" s="211"/>
    </row>
    <row r="3" spans="1:13" ht="54" customHeight="1">
      <c r="A3" s="705"/>
      <c r="B3" s="705"/>
      <c r="C3" s="988" t="s">
        <v>396</v>
      </c>
      <c r="D3" s="988"/>
      <c r="E3" s="988"/>
      <c r="F3" s="988"/>
      <c r="G3" s="988"/>
      <c r="H3" s="988"/>
      <c r="I3" s="988"/>
      <c r="J3" s="988"/>
      <c r="K3" s="211"/>
      <c r="L3" s="211"/>
    </row>
    <row r="4" spans="1:13" ht="189" customHeight="1">
      <c r="A4" s="705"/>
      <c r="B4" s="705"/>
      <c r="C4" s="989" t="s">
        <v>397</v>
      </c>
      <c r="D4" s="988"/>
      <c r="E4" s="988"/>
      <c r="F4" s="988"/>
      <c r="G4" s="988"/>
      <c r="H4" s="988"/>
      <c r="I4" s="988"/>
      <c r="J4" s="988"/>
      <c r="K4" s="211"/>
      <c r="L4" s="211"/>
    </row>
    <row r="5" spans="1:13" ht="29" customHeight="1">
      <c r="A5" s="705"/>
      <c r="B5" s="705"/>
      <c r="C5" s="989" t="s">
        <v>398</v>
      </c>
      <c r="D5" s="988"/>
      <c r="E5" s="988"/>
      <c r="F5" s="988"/>
      <c r="G5" s="988"/>
      <c r="H5" s="988"/>
      <c r="I5" s="988"/>
      <c r="J5" s="988"/>
      <c r="K5" s="211"/>
      <c r="L5" s="211"/>
    </row>
    <row r="6" spans="1:13" s="6" customFormat="1" ht="24" customHeight="1" thickBot="1">
      <c r="A6" s="1035"/>
      <c r="B6" s="1035"/>
      <c r="C6" s="990"/>
      <c r="D6" s="990"/>
      <c r="E6" s="990"/>
      <c r="F6" s="990"/>
      <c r="G6" s="990"/>
      <c r="H6" s="990"/>
      <c r="I6" s="990"/>
      <c r="J6" s="990"/>
      <c r="K6" s="279"/>
      <c r="L6" s="279"/>
    </row>
    <row r="7" spans="1:13" ht="39" customHeight="1">
      <c r="A7" s="1044">
        <v>1</v>
      </c>
      <c r="B7" s="1048" t="s">
        <v>23</v>
      </c>
      <c r="C7" s="1049"/>
      <c r="D7" s="1049"/>
      <c r="E7" s="1049"/>
      <c r="F7" s="1049"/>
      <c r="G7" s="1049"/>
      <c r="H7" s="1049"/>
      <c r="I7" s="1049"/>
      <c r="J7" s="1050"/>
    </row>
    <row r="8" spans="1:13" ht="20" customHeight="1">
      <c r="A8" s="1045"/>
      <c r="B8" s="1051" t="str">
        <f>"Der er for perioden: "&amp;Stamoplysninger!E12&amp;" - "&amp;Stamoplysninger!G12&amp;" planlagt følgende arbejdstid:"</f>
        <v>Der er for perioden: 01.08.2024 - 31.07.2025 planlagt følgende arbejdstid:</v>
      </c>
      <c r="C8" s="1052"/>
      <c r="D8" s="1052"/>
      <c r="E8" s="1052"/>
      <c r="F8" s="1052"/>
      <c r="G8" s="1052"/>
      <c r="H8" s="1052"/>
      <c r="I8" s="1052"/>
      <c r="J8" s="1053"/>
      <c r="K8" s="611">
        <v>261</v>
      </c>
      <c r="L8" t="s">
        <v>268</v>
      </c>
    </row>
    <row r="9" spans="1:13" ht="26" customHeight="1">
      <c r="A9" s="1045"/>
      <c r="B9" s="1041" t="str">
        <f>IF(Stamoplysninger!E9&gt;0,Stamoplysninger!E9,"")</f>
        <v>Simon Hansen</v>
      </c>
      <c r="C9" s="1042"/>
      <c r="D9" s="1042"/>
      <c r="E9" s="1042"/>
      <c r="F9" s="1042"/>
      <c r="G9" s="1042"/>
      <c r="H9" s="1042"/>
      <c r="I9" s="1042"/>
      <c r="J9" s="1043"/>
    </row>
    <row r="10" spans="1:13" ht="32" customHeight="1">
      <c r="A10" s="1045"/>
      <c r="B10" s="985"/>
      <c r="C10" s="986"/>
      <c r="D10" s="986"/>
      <c r="E10" s="986"/>
      <c r="F10" s="987"/>
      <c r="G10" s="1047" t="s">
        <v>9</v>
      </c>
      <c r="H10" s="1047"/>
      <c r="I10" s="365" t="s">
        <v>27</v>
      </c>
      <c r="J10" s="366"/>
      <c r="K10" t="s">
        <v>249</v>
      </c>
    </row>
    <row r="11" spans="1:13" ht="32" customHeight="1">
      <c r="A11" s="1045"/>
      <c r="B11" s="1000" t="s">
        <v>112</v>
      </c>
      <c r="C11" s="1001"/>
      <c r="D11" s="1001"/>
      <c r="E11" s="1001"/>
      <c r="F11" s="1002"/>
      <c r="G11" s="1015">
        <f>August!H49+September!H43+Oktober!H44+November!H43+December!H44+Januar!H44+Februar!H42+Marts!H44+April!H43+Maj!H44+Juni!H43+Juli!H44</f>
        <v>261</v>
      </c>
      <c r="H11" s="1015"/>
      <c r="I11" s="1054">
        <f>M13</f>
        <v>1931.4</v>
      </c>
      <c r="J11" s="1055"/>
      <c r="K11" s="422" t="s">
        <v>286</v>
      </c>
      <c r="L11" s="994">
        <f>IF(AND(Stamoplysninger!$E$13="HK",Stamoplysninger!$E$14="ja"),1924/$K$8*$G$11*Stamoplysninger!$E$16,Arbejdstidsoversigt!$G$11*7.4*Stamoplysninger!$E$16)</f>
        <v>1931.4</v>
      </c>
      <c r="M11" s="995"/>
    </row>
    <row r="12" spans="1:13" ht="32" customHeight="1">
      <c r="A12" s="1045"/>
      <c r="B12" s="1003" t="s">
        <v>283</v>
      </c>
      <c r="C12" s="1004"/>
      <c r="D12" s="1004"/>
      <c r="E12" s="1004"/>
      <c r="F12" s="1005"/>
      <c r="G12" s="1015">
        <f>August!D82+September!D76+Oktober!D77+November!D76+December!D77+Januar!D77+Februar!D75+Marts!D77+April!D76+Maj!D77+Juni!D76+Juli!D77</f>
        <v>8</v>
      </c>
      <c r="H12" s="1015"/>
      <c r="I12" s="1054">
        <f>IF(Stamoplysninger!E13="ikke omfattet af overenskomst",0,G12*7.4*Stamoplysninger!E16)</f>
        <v>59.2</v>
      </c>
      <c r="J12" s="1055"/>
      <c r="K12" t="s">
        <v>364</v>
      </c>
      <c r="M12">
        <f>IF(AND(Stamoplysninger!$E$13="ikke omfattet af overenskomst - ansat med en fast årsnorm",Stamoplysninger!$E$14="ja"),Stamoplysninger!$E$15*Stamoplysninger!E16+IF(G13&gt;25,25-G13*7.4*Stamoplysninger!E16),Stamoplysninger!E15/229*Arbejdstidsoversigt!G14*Stamoplysninger!E16)</f>
        <v>0</v>
      </c>
    </row>
    <row r="13" spans="1:13" ht="32" customHeight="1" thickBot="1">
      <c r="A13" s="1045"/>
      <c r="B13" s="1006" t="s">
        <v>284</v>
      </c>
      <c r="C13" s="1007"/>
      <c r="D13" s="1007"/>
      <c r="E13" s="1007"/>
      <c r="F13" s="1008"/>
      <c r="G13" s="1027">
        <f>August!D77+September!D71+Oktober!D72+November!D71+December!D72+Januar!D72+Februar!D70+Marts!D72+April!D71+Maj!D72+Juni!D71+Juli!D72</f>
        <v>25</v>
      </c>
      <c r="H13" s="1027"/>
      <c r="I13" s="1029">
        <f>IF(Stamoplysninger!E13="ikke omfattet af overenskomst",0,G13*Stamoplysninger!E16*7.4)</f>
        <v>185</v>
      </c>
      <c r="J13" s="1030"/>
      <c r="K13" t="s">
        <v>248</v>
      </c>
      <c r="M13">
        <f>IF(Stamoplysninger!E13="ikke omfattet af overenskomst - ansat med en fast årsnorm",Arbejdstidsoversigt!M12,Arbejdstidsoversigt!L11)</f>
        <v>1931.4</v>
      </c>
    </row>
    <row r="14" spans="1:13" ht="32" customHeight="1" thickTop="1" thickBot="1">
      <c r="A14" s="1046"/>
      <c r="B14" s="1009" t="s">
        <v>23</v>
      </c>
      <c r="C14" s="1010"/>
      <c r="D14" s="1010"/>
      <c r="E14" s="1010"/>
      <c r="F14" s="1011"/>
      <c r="G14" s="1028">
        <f>G11-G12-G13</f>
        <v>228</v>
      </c>
      <c r="H14" s="1028"/>
      <c r="I14" s="1031">
        <f>IF(Stamoplysninger!E13="ikke omfattet af overenskomst - ansat med en fast årsnorm",Arbejdstidsoversigt!I11,I11-I12-I13)</f>
        <v>1687.2</v>
      </c>
      <c r="J14" s="1032"/>
    </row>
    <row r="15" spans="1:13" ht="32" customHeight="1" thickBot="1">
      <c r="A15" s="636"/>
      <c r="B15" s="1017" t="s">
        <v>408</v>
      </c>
      <c r="C15" s="1018"/>
      <c r="D15" s="1018"/>
      <c r="E15" s="1018"/>
      <c r="F15" s="1019"/>
      <c r="G15" s="1016">
        <v>228</v>
      </c>
      <c r="H15" s="1016"/>
      <c r="I15" s="1020"/>
      <c r="J15" s="1021"/>
    </row>
    <row r="16" spans="1:13" ht="16" customHeight="1" thickBot="1">
      <c r="A16" s="1062"/>
      <c r="B16" s="1062"/>
      <c r="C16" s="1062"/>
      <c r="D16" s="1062"/>
      <c r="E16" s="1062"/>
      <c r="F16" s="1062"/>
      <c r="G16" s="1062"/>
      <c r="H16" s="1062"/>
      <c r="I16" s="1062"/>
      <c r="J16" s="1062"/>
    </row>
    <row r="17" spans="1:11" ht="38" customHeight="1">
      <c r="A17" s="1033">
        <v>2</v>
      </c>
      <c r="B17" s="1012" t="s">
        <v>150</v>
      </c>
      <c r="C17" s="1013"/>
      <c r="D17" s="1013"/>
      <c r="E17" s="1013"/>
      <c r="F17" s="1013"/>
      <c r="G17" s="1013"/>
      <c r="H17" s="1013"/>
      <c r="I17" s="1013"/>
      <c r="J17" s="1014"/>
    </row>
    <row r="18" spans="1:11" ht="32" customHeight="1">
      <c r="A18" s="1034"/>
      <c r="B18" s="1024" t="s">
        <v>151</v>
      </c>
      <c r="C18" s="1025"/>
      <c r="D18" s="1025"/>
      <c r="E18" s="1025"/>
      <c r="F18" s="1025"/>
      <c r="G18" s="1025"/>
      <c r="H18" s="1025"/>
      <c r="I18" s="1026"/>
      <c r="J18" s="421" t="s">
        <v>27</v>
      </c>
    </row>
    <row r="19" spans="1:11" ht="17" customHeight="1">
      <c r="A19" s="1034"/>
      <c r="B19" s="991" t="s">
        <v>53</v>
      </c>
      <c r="C19" s="992"/>
      <c r="D19" s="992"/>
      <c r="E19" s="992"/>
      <c r="F19" s="992"/>
      <c r="G19" s="992"/>
      <c r="H19" s="992"/>
      <c r="I19" s="993"/>
      <c r="J19" s="407">
        <f>I14</f>
        <v>1687.2</v>
      </c>
    </row>
    <row r="20" spans="1:11" ht="17" customHeight="1">
      <c r="A20" s="1034"/>
      <c r="B20" s="971" t="s">
        <v>244</v>
      </c>
      <c r="C20" s="972"/>
      <c r="D20" s="972"/>
      <c r="E20" s="972"/>
      <c r="F20" s="972"/>
      <c r="G20" s="972"/>
      <c r="H20" s="972"/>
      <c r="I20" s="973"/>
      <c r="J20" s="213">
        <f>August!K46+September!K40+Oktober!K41+November!K40+December!K41+Januar!K41+Februar!K39+Marts!K41+April!K40+Maj!K41+Juni!K40+Juli!K41-J23</f>
        <v>1421.9166666666663</v>
      </c>
    </row>
    <row r="21" spans="1:11" ht="17" customHeight="1">
      <c r="A21" s="1034"/>
      <c r="B21" s="971" t="s">
        <v>245</v>
      </c>
      <c r="C21" s="972"/>
      <c r="D21" s="972"/>
      <c r="E21" s="972"/>
      <c r="F21" s="972"/>
      <c r="G21" s="972"/>
      <c r="H21" s="972"/>
      <c r="I21" s="973"/>
      <c r="J21" s="213">
        <f>August!L46+September!L40+Oktober!L41+November!L40+December!L41+Januar!L41+Februar!L39+Marts!L41+April!L40+Maj!L41+Juni!L40+Juli!L41</f>
        <v>116</v>
      </c>
    </row>
    <row r="22" spans="1:11" ht="17" customHeight="1">
      <c r="A22" s="1034"/>
      <c r="B22" s="971" t="s">
        <v>246</v>
      </c>
      <c r="C22" s="972"/>
      <c r="D22" s="972"/>
      <c r="E22" s="972"/>
      <c r="F22" s="972"/>
      <c r="G22" s="972"/>
      <c r="H22" s="972"/>
      <c r="I22" s="973"/>
      <c r="J22" s="213">
        <f>August!M46+September!M40+Oktober!M41+November!M40+December!M41+Januar!M41+Februar!M39+Marts!M41+April!M40+Maj!M41+Juni!M40+Juli!M41-August!J59-September!J55-Oktober!J55-November!J55-December!J55-Januar!J55-Februar!J55-Marts!J55-April!J54-Maj!J55-Juni!J55-Juli!J55</f>
        <v>23</v>
      </c>
    </row>
    <row r="23" spans="1:11" ht="17" customHeight="1">
      <c r="A23" s="1034"/>
      <c r="B23" s="283" t="s">
        <v>178</v>
      </c>
      <c r="C23" s="262"/>
      <c r="D23" s="262"/>
      <c r="E23" s="262"/>
      <c r="F23" s="262"/>
      <c r="G23" s="262"/>
      <c r="H23" s="262"/>
      <c r="I23" s="263"/>
      <c r="J23" s="264">
        <f>(August!D79+September!D73+Oktober!D74+November!D73+December!D74+Januar!D74+Februar!D72+Marts!D74+April!D73+Maj!D74+Juni!D73+Juli!D74)*7.4*Stamoplysninger!E16</f>
        <v>0</v>
      </c>
    </row>
    <row r="24" spans="1:11" ht="17" customHeight="1" thickBot="1">
      <c r="A24" s="1034"/>
      <c r="B24" s="971" t="s">
        <v>304</v>
      </c>
      <c r="C24" s="972"/>
      <c r="D24" s="972"/>
      <c r="E24" s="972"/>
      <c r="F24" s="972"/>
      <c r="G24" s="972"/>
      <c r="H24" s="972"/>
      <c r="I24" s="973"/>
      <c r="J24" s="123">
        <f>'Normal uger'!J88</f>
        <v>25.5</v>
      </c>
    </row>
    <row r="25" spans="1:11" ht="41" customHeight="1" thickBot="1">
      <c r="A25" s="1034"/>
      <c r="B25" s="974" t="s">
        <v>410</v>
      </c>
      <c r="C25" s="975"/>
      <c r="D25" s="975"/>
      <c r="E25" s="975"/>
      <c r="F25" s="975"/>
      <c r="G25" s="975"/>
      <c r="H25" s="975"/>
      <c r="I25" s="976"/>
      <c r="J25" s="408">
        <f>SUM(J20:J24)-J19</f>
        <v>-100.78333333333376</v>
      </c>
    </row>
    <row r="26" spans="1:11" ht="17" customHeight="1" thickBot="1">
      <c r="A26" s="1063"/>
      <c r="B26" s="1064"/>
      <c r="C26" s="1064"/>
      <c r="D26" s="1064"/>
      <c r="E26" s="1064"/>
      <c r="F26" s="1064"/>
      <c r="G26" s="1064"/>
      <c r="H26" s="1064"/>
      <c r="I26" s="1064"/>
      <c r="J26" s="1064"/>
      <c r="K26" s="432"/>
    </row>
    <row r="27" spans="1:11" ht="39" customHeight="1">
      <c r="A27" s="1038">
        <v>3</v>
      </c>
      <c r="B27" s="1036" t="s">
        <v>303</v>
      </c>
      <c r="C27" s="1036"/>
      <c r="D27" s="1036"/>
      <c r="E27" s="1036"/>
      <c r="F27" s="1036"/>
      <c r="G27" s="1036"/>
      <c r="H27" s="1036"/>
      <c r="I27" s="1036"/>
      <c r="J27" s="1037"/>
      <c r="K27" s="423"/>
    </row>
    <row r="28" spans="1:11" ht="35" customHeight="1">
      <c r="A28" s="1039"/>
      <c r="B28" s="1022" t="s">
        <v>392</v>
      </c>
      <c r="C28" s="1023"/>
      <c r="D28" s="1023"/>
      <c r="E28" s="1023"/>
      <c r="F28" s="1023"/>
      <c r="G28" s="1023"/>
      <c r="H28" s="420" t="s">
        <v>280</v>
      </c>
      <c r="I28" s="420" t="s">
        <v>281</v>
      </c>
      <c r="J28" s="424" t="s">
        <v>115</v>
      </c>
      <c r="K28" t="s">
        <v>247</v>
      </c>
    </row>
    <row r="29" spans="1:11" ht="17" customHeight="1">
      <c r="A29" s="1039"/>
      <c r="B29" s="996" t="s">
        <v>513</v>
      </c>
      <c r="C29" s="997"/>
      <c r="D29" s="997"/>
      <c r="E29" s="997"/>
      <c r="F29" s="997"/>
      <c r="G29" s="997"/>
      <c r="H29" s="430" t="s">
        <v>28</v>
      </c>
      <c r="I29" s="430"/>
      <c r="J29" s="431">
        <v>75</v>
      </c>
    </row>
    <row r="30" spans="1:11" ht="17" customHeight="1">
      <c r="A30" s="1039"/>
      <c r="B30" s="998" t="s">
        <v>514</v>
      </c>
      <c r="C30" s="999"/>
      <c r="D30" s="999"/>
      <c r="E30" s="999"/>
      <c r="F30" s="999"/>
      <c r="G30" s="999"/>
      <c r="H30" s="430" t="s">
        <v>28</v>
      </c>
      <c r="I30" s="430"/>
      <c r="J30" s="431">
        <v>25</v>
      </c>
      <c r="K30" t="s">
        <v>28</v>
      </c>
    </row>
    <row r="31" spans="1:11" ht="17" customHeight="1">
      <c r="A31" s="1039"/>
      <c r="B31" s="998"/>
      <c r="C31" s="999"/>
      <c r="D31" s="999"/>
      <c r="E31" s="999"/>
      <c r="F31" s="999"/>
      <c r="G31" s="999"/>
      <c r="H31" s="430"/>
      <c r="I31" s="430"/>
      <c r="J31" s="431"/>
    </row>
    <row r="32" spans="1:11" ht="17" customHeight="1">
      <c r="A32" s="1039"/>
      <c r="B32" s="998"/>
      <c r="C32" s="999"/>
      <c r="D32" s="999"/>
      <c r="E32" s="999"/>
      <c r="F32" s="999"/>
      <c r="G32" s="999"/>
      <c r="H32" s="430"/>
      <c r="I32" s="430"/>
      <c r="J32" s="431"/>
    </row>
    <row r="33" spans="1:11" ht="17" customHeight="1">
      <c r="A33" s="1039"/>
      <c r="B33" s="998"/>
      <c r="C33" s="999"/>
      <c r="D33" s="999"/>
      <c r="E33" s="999"/>
      <c r="F33" s="999"/>
      <c r="G33" s="999"/>
      <c r="H33" s="430"/>
      <c r="I33" s="430"/>
      <c r="J33" s="431"/>
    </row>
    <row r="34" spans="1:11" ht="17" customHeight="1">
      <c r="A34" s="1039"/>
      <c r="B34" s="998"/>
      <c r="C34" s="999"/>
      <c r="D34" s="999"/>
      <c r="E34" s="999"/>
      <c r="F34" s="999"/>
      <c r="G34" s="999"/>
      <c r="H34" s="430"/>
      <c r="I34" s="430"/>
      <c r="J34" s="431"/>
    </row>
    <row r="35" spans="1:11" ht="17" customHeight="1">
      <c r="A35" s="1039"/>
      <c r="B35" s="998"/>
      <c r="C35" s="999"/>
      <c r="D35" s="999"/>
      <c r="E35" s="999"/>
      <c r="F35" s="999"/>
      <c r="G35" s="999"/>
      <c r="H35" s="430"/>
      <c r="I35" s="430"/>
      <c r="J35" s="431"/>
    </row>
    <row r="36" spans="1:11" ht="17" customHeight="1">
      <c r="A36" s="1039"/>
      <c r="B36" s="998"/>
      <c r="C36" s="999"/>
      <c r="D36" s="999"/>
      <c r="E36" s="999"/>
      <c r="F36" s="999"/>
      <c r="G36" s="999"/>
      <c r="H36" s="430"/>
      <c r="I36" s="430"/>
      <c r="J36" s="431"/>
    </row>
    <row r="37" spans="1:11" ht="17" customHeight="1">
      <c r="A37" s="1039"/>
      <c r="B37" s="998"/>
      <c r="C37" s="999"/>
      <c r="D37" s="999"/>
      <c r="E37" s="999"/>
      <c r="F37" s="999"/>
      <c r="G37" s="999"/>
      <c r="H37" s="430"/>
      <c r="I37" s="430"/>
      <c r="J37" s="431"/>
    </row>
    <row r="38" spans="1:11" ht="17" customHeight="1">
      <c r="A38" s="1039"/>
      <c r="B38" s="998"/>
      <c r="C38" s="999"/>
      <c r="D38" s="999"/>
      <c r="E38" s="999"/>
      <c r="F38" s="999"/>
      <c r="G38" s="999"/>
      <c r="H38" s="430"/>
      <c r="I38" s="430"/>
      <c r="J38" s="431"/>
    </row>
    <row r="39" spans="1:11" ht="17" customHeight="1">
      <c r="A39" s="1039"/>
      <c r="B39" s="998"/>
      <c r="C39" s="999"/>
      <c r="D39" s="999"/>
      <c r="E39" s="999"/>
      <c r="F39" s="999"/>
      <c r="G39" s="999"/>
      <c r="H39" s="430"/>
      <c r="I39" s="430"/>
      <c r="J39" s="431"/>
    </row>
    <row r="40" spans="1:11" ht="17" customHeight="1">
      <c r="A40" s="1039"/>
      <c r="B40" s="998"/>
      <c r="C40" s="999"/>
      <c r="D40" s="999"/>
      <c r="E40" s="999"/>
      <c r="F40" s="999"/>
      <c r="G40" s="999"/>
      <c r="H40" s="430"/>
      <c r="I40" s="430"/>
      <c r="J40" s="431"/>
    </row>
    <row r="41" spans="1:11" ht="17" customHeight="1">
      <c r="A41" s="1039"/>
      <c r="B41" s="998"/>
      <c r="C41" s="999"/>
      <c r="D41" s="999"/>
      <c r="E41" s="999"/>
      <c r="F41" s="999"/>
      <c r="G41" s="999"/>
      <c r="H41" s="430"/>
      <c r="I41" s="430"/>
      <c r="J41" s="431"/>
    </row>
    <row r="42" spans="1:11" ht="17" customHeight="1">
      <c r="A42" s="1039"/>
      <c r="B42" s="998"/>
      <c r="C42" s="999"/>
      <c r="D42" s="999"/>
      <c r="E42" s="999"/>
      <c r="F42" s="999"/>
      <c r="G42" s="999"/>
      <c r="H42" s="430"/>
      <c r="I42" s="430"/>
      <c r="J42" s="431"/>
    </row>
    <row r="43" spans="1:11" ht="17" customHeight="1">
      <c r="A43" s="1039"/>
      <c r="B43" s="998"/>
      <c r="C43" s="999"/>
      <c r="D43" s="999"/>
      <c r="E43" s="999"/>
      <c r="F43" s="999"/>
      <c r="G43" s="999"/>
      <c r="H43" s="430"/>
      <c r="I43" s="430"/>
      <c r="J43" s="431"/>
    </row>
    <row r="44" spans="1:11" ht="17" customHeight="1">
      <c r="A44" s="1039"/>
      <c r="B44" s="998"/>
      <c r="C44" s="999"/>
      <c r="D44" s="999"/>
      <c r="E44" s="999"/>
      <c r="F44" s="999"/>
      <c r="G44" s="999"/>
      <c r="H44" s="430"/>
      <c r="I44" s="430"/>
      <c r="J44" s="431"/>
    </row>
    <row r="45" spans="1:11" ht="17" customHeight="1">
      <c r="A45" s="1039"/>
      <c r="B45" s="998"/>
      <c r="C45" s="999"/>
      <c r="D45" s="999"/>
      <c r="E45" s="999"/>
      <c r="F45" s="999"/>
      <c r="G45" s="999"/>
      <c r="H45" s="430"/>
      <c r="I45" s="430"/>
      <c r="J45" s="431"/>
    </row>
    <row r="46" spans="1:11" ht="17" customHeight="1">
      <c r="A46" s="1039"/>
      <c r="B46" s="998"/>
      <c r="C46" s="999"/>
      <c r="D46" s="999"/>
      <c r="E46" s="999"/>
      <c r="F46" s="999"/>
      <c r="G46" s="999"/>
      <c r="H46" s="430"/>
      <c r="I46" s="430"/>
      <c r="J46" s="431"/>
    </row>
    <row r="47" spans="1:11" ht="17" customHeight="1">
      <c r="A47" s="1039"/>
      <c r="B47" s="998"/>
      <c r="C47" s="999"/>
      <c r="D47" s="999"/>
      <c r="E47" s="999"/>
      <c r="F47" s="999"/>
      <c r="G47" s="999"/>
      <c r="H47" s="430"/>
      <c r="I47" s="430"/>
      <c r="J47" s="431"/>
      <c r="K47" s="62"/>
    </row>
    <row r="48" spans="1:11" ht="58" customHeight="1" thickBot="1">
      <c r="A48" s="1039"/>
      <c r="B48" s="968" t="s">
        <v>409</v>
      </c>
      <c r="C48" s="968"/>
      <c r="D48" s="968"/>
      <c r="E48" s="968"/>
      <c r="F48" s="968"/>
      <c r="G48" s="968"/>
      <c r="H48" s="968"/>
      <c r="I48" s="969"/>
      <c r="J48" s="429">
        <f>J25+SUM(J29:J47)</f>
        <v>-0.78333333333375776</v>
      </c>
    </row>
    <row r="49" spans="1:11" ht="34" customHeight="1" thickBot="1">
      <c r="A49" s="1039"/>
      <c r="B49" s="982" t="s">
        <v>387</v>
      </c>
      <c r="C49" s="983"/>
      <c r="D49" s="983"/>
      <c r="E49" s="983"/>
      <c r="F49" s="983"/>
      <c r="G49" s="984"/>
      <c r="H49" s="979" t="s">
        <v>389</v>
      </c>
      <c r="I49" s="980"/>
      <c r="J49" s="981"/>
      <c r="K49" t="s">
        <v>388</v>
      </c>
    </row>
    <row r="50" spans="1:11" ht="28" customHeight="1">
      <c r="A50" s="1039"/>
      <c r="B50" s="977" t="s">
        <v>391</v>
      </c>
      <c r="C50" s="977"/>
      <c r="D50" s="977"/>
      <c r="E50" s="977"/>
      <c r="F50" s="977"/>
      <c r="G50" s="977"/>
      <c r="H50" s="977"/>
      <c r="I50" s="978"/>
      <c r="J50" s="209">
        <f>IF(H49="Puljetimer registreres i månedskalendere",August!I55+September!I49+Oktober!I50+November!I49+December!I50+Januar!I50+Februar!I48+Marts!I50+April!I49+Maj!I50+Juni!I49+Juli!I50,SUM(J29:J47)/G15*G14)</f>
        <v>100</v>
      </c>
      <c r="K50" t="s">
        <v>389</v>
      </c>
    </row>
    <row r="51" spans="1:11" ht="80" customHeight="1" thickBot="1">
      <c r="A51" s="1040"/>
      <c r="B51" s="968" t="s">
        <v>411</v>
      </c>
      <c r="C51" s="968"/>
      <c r="D51" s="968"/>
      <c r="E51" s="968"/>
      <c r="F51" s="968"/>
      <c r="G51" s="968"/>
      <c r="H51" s="968"/>
      <c r="I51" s="969"/>
      <c r="J51" s="429">
        <f>J50+J25</f>
        <v>-0.78333333333375776</v>
      </c>
    </row>
    <row r="52" spans="1:11" ht="17" customHeight="1" thickBot="1">
      <c r="A52" s="1065"/>
      <c r="B52" s="1065"/>
      <c r="C52" s="1065"/>
      <c r="D52" s="1065"/>
      <c r="E52" s="1065"/>
      <c r="F52" s="1065"/>
      <c r="G52" s="1065"/>
      <c r="H52" s="1065"/>
      <c r="I52" s="1065"/>
      <c r="J52" s="1065"/>
    </row>
    <row r="53" spans="1:11" ht="39" customHeight="1">
      <c r="A53" s="1033">
        <v>4</v>
      </c>
      <c r="B53" s="1060" t="s">
        <v>139</v>
      </c>
      <c r="C53" s="1036"/>
      <c r="D53" s="1036"/>
      <c r="E53" s="1036"/>
      <c r="F53" s="1036"/>
      <c r="G53" s="1061"/>
      <c r="H53" s="970" t="s">
        <v>305</v>
      </c>
      <c r="I53" s="970"/>
      <c r="J53" s="427" t="s">
        <v>115</v>
      </c>
    </row>
    <row r="54" spans="1:11">
      <c r="A54" s="1034"/>
      <c r="B54" s="964" t="str">
        <f>IF('Normal uger'!A48&gt;0,'Normal uger'!A48,"")</f>
        <v>P-møde 16:30 - 17:00</v>
      </c>
      <c r="C54" s="965"/>
      <c r="D54" s="965"/>
      <c r="E54" s="965"/>
      <c r="F54" s="965"/>
      <c r="G54" s="966"/>
      <c r="H54" s="967" t="str">
        <f>IF('Normal uger'!H48&gt;0,'Normal uger'!H48,"")</f>
        <v>August</v>
      </c>
      <c r="I54" s="966"/>
      <c r="J54" s="426">
        <f>IF('Normal uger'!J48&gt;0,'Normal uger'!J48,"")</f>
        <v>0.5</v>
      </c>
    </row>
    <row r="55" spans="1:11">
      <c r="A55" s="1034"/>
      <c r="B55" s="964" t="str">
        <f>IF('Normal uger'!A49&gt;0,'Normal uger'!A49,"")</f>
        <v>P-møde 16:30 - 17:00</v>
      </c>
      <c r="C55" s="965"/>
      <c r="D55" s="965"/>
      <c r="E55" s="965"/>
      <c r="F55" s="965"/>
      <c r="G55" s="966"/>
      <c r="H55" s="967" t="str">
        <f>IF('Normal uger'!H49&gt;0,'Normal uger'!H49,"")</f>
        <v>September</v>
      </c>
      <c r="I55" s="966"/>
      <c r="J55" s="426">
        <f>IF('Normal uger'!J49&gt;0,'Normal uger'!J49,"")</f>
        <v>0.5</v>
      </c>
    </row>
    <row r="56" spans="1:11">
      <c r="A56" s="1034"/>
      <c r="B56" s="964" t="str">
        <f>IF('Normal uger'!A50&gt;0,'Normal uger'!A50,"")</f>
        <v>P-møde 16:30 - 17:00</v>
      </c>
      <c r="C56" s="965"/>
      <c r="D56" s="965"/>
      <c r="E56" s="965"/>
      <c r="F56" s="965"/>
      <c r="G56" s="966"/>
      <c r="H56" s="967" t="str">
        <f>IF('Normal uger'!H50&gt;0,'Normal uger'!H50,"")</f>
        <v>Oktober</v>
      </c>
      <c r="I56" s="966"/>
      <c r="J56" s="426">
        <f>IF('Normal uger'!J50&gt;0,'Normal uger'!J50,"")</f>
        <v>0.5</v>
      </c>
    </row>
    <row r="57" spans="1:11">
      <c r="A57" s="1034"/>
      <c r="B57" s="964" t="str">
        <f>IF('Normal uger'!A51&gt;0,'Normal uger'!A51,"")</f>
        <v>P-møde 16:30 - 17:00</v>
      </c>
      <c r="C57" s="965"/>
      <c r="D57" s="965"/>
      <c r="E57" s="965"/>
      <c r="F57" s="965"/>
      <c r="G57" s="966"/>
      <c r="H57" s="967" t="str">
        <f>IF('Normal uger'!H51&gt;0,'Normal uger'!H51,"")</f>
        <v>November</v>
      </c>
      <c r="I57" s="966"/>
      <c r="J57" s="426">
        <f>IF('Normal uger'!J51&gt;0,'Normal uger'!J51,"")</f>
        <v>0.5</v>
      </c>
    </row>
    <row r="58" spans="1:11">
      <c r="A58" s="1034"/>
      <c r="B58" s="964" t="str">
        <f>IF('Normal uger'!A52&gt;0,'Normal uger'!A52,"")</f>
        <v>P-møde 16:30 - 17:00</v>
      </c>
      <c r="C58" s="965"/>
      <c r="D58" s="965"/>
      <c r="E58" s="965"/>
      <c r="F58" s="965"/>
      <c r="G58" s="966"/>
      <c r="H58" s="967" t="str">
        <f>IF('Normal uger'!H52&gt;0,'Normal uger'!H52,"")</f>
        <v>December</v>
      </c>
      <c r="I58" s="966"/>
      <c r="J58" s="426">
        <f>IF('Normal uger'!J52&gt;0,'Normal uger'!J52,"")</f>
        <v>0.5</v>
      </c>
    </row>
    <row r="59" spans="1:11">
      <c r="A59" s="1034"/>
      <c r="B59" s="964" t="str">
        <f>IF('Normal uger'!A53&gt;0,'Normal uger'!A53,"")</f>
        <v>P-møde 16:30 - 17:00</v>
      </c>
      <c r="C59" s="965"/>
      <c r="D59" s="965"/>
      <c r="E59" s="965"/>
      <c r="F59" s="965"/>
      <c r="G59" s="966"/>
      <c r="H59" s="967" t="str">
        <f>IF('Normal uger'!H53&gt;0,'Normal uger'!H53,"")</f>
        <v>Januar</v>
      </c>
      <c r="I59" s="966"/>
      <c r="J59" s="426">
        <f>IF('Normal uger'!J53&gt;0,'Normal uger'!J53,"")</f>
        <v>0.5</v>
      </c>
    </row>
    <row r="60" spans="1:11">
      <c r="A60" s="1034"/>
      <c r="B60" s="964" t="str">
        <f>IF('Normal uger'!A54&gt;0,'Normal uger'!A54,"")</f>
        <v>P-møde 16:30 - 17:00</v>
      </c>
      <c r="C60" s="965"/>
      <c r="D60" s="965"/>
      <c r="E60" s="965"/>
      <c r="F60" s="965"/>
      <c r="G60" s="966"/>
      <c r="H60" s="967" t="str">
        <f>IF('Normal uger'!H54&gt;0,'Normal uger'!H54,"")</f>
        <v>Februar</v>
      </c>
      <c r="I60" s="966"/>
      <c r="J60" s="426">
        <f>IF('Normal uger'!J54&gt;0,'Normal uger'!J54,"")</f>
        <v>0.5</v>
      </c>
    </row>
    <row r="61" spans="1:11">
      <c r="A61" s="1034"/>
      <c r="B61" s="964" t="str">
        <f>IF('Normal uger'!A55&gt;0,'Normal uger'!A55,"")</f>
        <v>P-møde 16:30 - 17:00</v>
      </c>
      <c r="C61" s="965"/>
      <c r="D61" s="965"/>
      <c r="E61" s="965"/>
      <c r="F61" s="965"/>
      <c r="G61" s="966"/>
      <c r="H61" s="967" t="str">
        <f>IF('Normal uger'!H55&gt;0,'Normal uger'!H55,"")</f>
        <v>Marts</v>
      </c>
      <c r="I61" s="966"/>
      <c r="J61" s="426">
        <f>IF('Normal uger'!J55&gt;0,'Normal uger'!J55,"")</f>
        <v>0.5</v>
      </c>
    </row>
    <row r="62" spans="1:11">
      <c r="A62" s="1034"/>
      <c r="B62" s="964" t="str">
        <f>IF('Normal uger'!A56&gt;0,'Normal uger'!A56,"")</f>
        <v>P-møde 16:30 - 17:00</v>
      </c>
      <c r="C62" s="965"/>
      <c r="D62" s="965"/>
      <c r="E62" s="965"/>
      <c r="F62" s="965"/>
      <c r="G62" s="966"/>
      <c r="H62" s="967" t="str">
        <f>IF('Normal uger'!H56&gt;0,'Normal uger'!H56,"")</f>
        <v>April</v>
      </c>
      <c r="I62" s="966"/>
      <c r="J62" s="426">
        <f>IF('Normal uger'!J56&gt;0,'Normal uger'!J56,"")</f>
        <v>0.5</v>
      </c>
    </row>
    <row r="63" spans="1:11">
      <c r="A63" s="1034"/>
      <c r="B63" s="964" t="str">
        <f>IF('Normal uger'!A57&gt;0,'Normal uger'!A57,"")</f>
        <v>P-møde 16:30 - 17:00</v>
      </c>
      <c r="C63" s="965"/>
      <c r="D63" s="965"/>
      <c r="E63" s="965"/>
      <c r="F63" s="965"/>
      <c r="G63" s="966"/>
      <c r="H63" s="967" t="str">
        <f>IF('Normal uger'!H57&gt;0,'Normal uger'!H57,"")</f>
        <v>Maj</v>
      </c>
      <c r="I63" s="966"/>
      <c r="J63" s="426">
        <f>IF('Normal uger'!J57&gt;0,'Normal uger'!J57,"")</f>
        <v>0.5</v>
      </c>
    </row>
    <row r="64" spans="1:11">
      <c r="A64" s="1034"/>
      <c r="B64" s="964" t="str">
        <f>IF('Normal uger'!A58&gt;0,'Normal uger'!A58,"")</f>
        <v>P-møde 16:30 - 17:00</v>
      </c>
      <c r="C64" s="965"/>
      <c r="D64" s="965"/>
      <c r="E64" s="965"/>
      <c r="F64" s="965"/>
      <c r="G64" s="966"/>
      <c r="H64" s="967" t="str">
        <f>IF('Normal uger'!H58&gt;0,'Normal uger'!H58,"")</f>
        <v>Juni</v>
      </c>
      <c r="I64" s="966"/>
      <c r="J64" s="426">
        <f>IF('Normal uger'!J58&gt;0,'Normal uger'!J58,"")</f>
        <v>0.5</v>
      </c>
    </row>
    <row r="65" spans="1:10">
      <c r="A65" s="1034"/>
      <c r="B65" s="964" t="str">
        <f>IF('Normal uger'!A59&gt;0,'Normal uger'!A59,"")</f>
        <v>Forældresamtale uge 49 inkl. forberedelse</v>
      </c>
      <c r="C65" s="965"/>
      <c r="D65" s="965"/>
      <c r="E65" s="965"/>
      <c r="F65" s="965"/>
      <c r="G65" s="966"/>
      <c r="H65" s="967" t="str">
        <f>IF('Normal uger'!H59&gt;0,'Normal uger'!H59,"")</f>
        <v>December</v>
      </c>
      <c r="I65" s="966"/>
      <c r="J65" s="426">
        <f>IF('Normal uger'!J59&gt;0,'Normal uger'!J59,"")</f>
        <v>10</v>
      </c>
    </row>
    <row r="66" spans="1:10">
      <c r="A66" s="1034"/>
      <c r="B66" s="964" t="str">
        <f>IF('Normal uger'!A60&gt;0,'Normal uger'!A60,"")</f>
        <v>Forældresamtale uge 23 inkl. forberedelse</v>
      </c>
      <c r="C66" s="965"/>
      <c r="D66" s="965"/>
      <c r="E66" s="965"/>
      <c r="F66" s="965"/>
      <c r="G66" s="966"/>
      <c r="H66" s="967" t="str">
        <f>IF('Normal uger'!H60&gt;0,'Normal uger'!H60,"")</f>
        <v>Juni</v>
      </c>
      <c r="I66" s="966"/>
      <c r="J66" s="426">
        <f>IF('Normal uger'!J60&gt;0,'Normal uger'!J60,"")</f>
        <v>10</v>
      </c>
    </row>
    <row r="67" spans="1:10">
      <c r="A67" s="1034"/>
      <c r="B67" s="964" t="str">
        <f>IF('Normal uger'!A61&gt;0,'Normal uger'!A61,"")</f>
        <v/>
      </c>
      <c r="C67" s="965"/>
      <c r="D67" s="965"/>
      <c r="E67" s="965"/>
      <c r="F67" s="965"/>
      <c r="G67" s="966"/>
      <c r="H67" s="967" t="str">
        <f>IF('Normal uger'!H61&gt;0,'Normal uger'!H61,"")</f>
        <v/>
      </c>
      <c r="I67" s="966"/>
      <c r="J67" s="426" t="str">
        <f>IF('Normal uger'!J61&gt;0,'Normal uger'!J61,"")</f>
        <v/>
      </c>
    </row>
    <row r="68" spans="1:10">
      <c r="A68" s="1034"/>
      <c r="B68" s="964" t="str">
        <f>IF('Normal uger'!A62&gt;0,'Normal uger'!A62,"")</f>
        <v/>
      </c>
      <c r="C68" s="965"/>
      <c r="D68" s="965"/>
      <c r="E68" s="965"/>
      <c r="F68" s="965"/>
      <c r="G68" s="966"/>
      <c r="H68" s="967" t="str">
        <f>IF('Normal uger'!H62&gt;0,'Normal uger'!H62,"")</f>
        <v/>
      </c>
      <c r="I68" s="966"/>
      <c r="J68" s="426" t="str">
        <f>IF('Normal uger'!J62&gt;0,'Normal uger'!J62,"")</f>
        <v/>
      </c>
    </row>
    <row r="69" spans="1:10">
      <c r="A69" s="1034"/>
      <c r="B69" s="964" t="str">
        <f>IF('Normal uger'!A63&gt;0,'Normal uger'!A63,"")</f>
        <v/>
      </c>
      <c r="C69" s="965"/>
      <c r="D69" s="965"/>
      <c r="E69" s="965"/>
      <c r="F69" s="965"/>
      <c r="G69" s="966"/>
      <c r="H69" s="967" t="str">
        <f>IF('Normal uger'!H63&gt;0,'Normal uger'!H63,"")</f>
        <v/>
      </c>
      <c r="I69" s="966"/>
      <c r="J69" s="426" t="str">
        <f>IF('Normal uger'!J63&gt;0,'Normal uger'!J63,"")</f>
        <v/>
      </c>
    </row>
    <row r="70" spans="1:10">
      <c r="A70" s="1034"/>
      <c r="B70" s="964" t="str">
        <f>IF('Normal uger'!A64&gt;0,'Normal uger'!A64,"")</f>
        <v/>
      </c>
      <c r="C70" s="965"/>
      <c r="D70" s="965"/>
      <c r="E70" s="965"/>
      <c r="F70" s="965"/>
      <c r="G70" s="966"/>
      <c r="H70" s="967" t="str">
        <f>IF('Normal uger'!H64&gt;0,'Normal uger'!H64,"")</f>
        <v/>
      </c>
      <c r="I70" s="966"/>
      <c r="J70" s="426" t="str">
        <f>IF('Normal uger'!J64&gt;0,'Normal uger'!J64,"")</f>
        <v/>
      </c>
    </row>
    <row r="71" spans="1:10">
      <c r="A71" s="1034"/>
      <c r="B71" s="964" t="str">
        <f>IF('Normal uger'!A65&gt;0,'Normal uger'!A65,"")</f>
        <v/>
      </c>
      <c r="C71" s="965"/>
      <c r="D71" s="965"/>
      <c r="E71" s="965"/>
      <c r="F71" s="965"/>
      <c r="G71" s="966"/>
      <c r="H71" s="967" t="str">
        <f>IF('Normal uger'!H65&gt;0,'Normal uger'!H65,"")</f>
        <v/>
      </c>
      <c r="I71" s="966"/>
      <c r="J71" s="426" t="str">
        <f>IF('Normal uger'!J65&gt;0,'Normal uger'!J65,"")</f>
        <v/>
      </c>
    </row>
    <row r="72" spans="1:10">
      <c r="A72" s="1034"/>
      <c r="B72" s="964" t="str">
        <f>IF('Normal uger'!A66&gt;0,'Normal uger'!A66,"")</f>
        <v/>
      </c>
      <c r="C72" s="965"/>
      <c r="D72" s="965"/>
      <c r="E72" s="965"/>
      <c r="F72" s="965"/>
      <c r="G72" s="966"/>
      <c r="H72" s="967" t="str">
        <f>IF('Normal uger'!H66&gt;0,'Normal uger'!H66,"")</f>
        <v/>
      </c>
      <c r="I72" s="966"/>
      <c r="J72" s="426" t="str">
        <f>IF('Normal uger'!J66&gt;0,'Normal uger'!J66,"")</f>
        <v/>
      </c>
    </row>
    <row r="73" spans="1:10">
      <c r="A73" s="1034"/>
      <c r="B73" s="964" t="str">
        <f>IF('Normal uger'!A67&gt;0,'Normal uger'!A67,"")</f>
        <v/>
      </c>
      <c r="C73" s="965"/>
      <c r="D73" s="965"/>
      <c r="E73" s="965"/>
      <c r="F73" s="965"/>
      <c r="G73" s="966"/>
      <c r="H73" s="967" t="str">
        <f>IF('Normal uger'!H67&gt;0,'Normal uger'!H67,"")</f>
        <v/>
      </c>
      <c r="I73" s="966"/>
      <c r="J73" s="426" t="str">
        <f>IF('Normal uger'!J67&gt;0,'Normal uger'!J67,"")</f>
        <v/>
      </c>
    </row>
    <row r="74" spans="1:10">
      <c r="A74" s="1034"/>
      <c r="B74" s="964" t="str">
        <f>IF('Normal uger'!A68&gt;0,'Normal uger'!A68,"")</f>
        <v/>
      </c>
      <c r="C74" s="965"/>
      <c r="D74" s="965"/>
      <c r="E74" s="965"/>
      <c r="F74" s="965"/>
      <c r="G74" s="966"/>
      <c r="H74" s="967" t="str">
        <f>IF('Normal uger'!H68&gt;0,'Normal uger'!H68,"")</f>
        <v/>
      </c>
      <c r="I74" s="966"/>
      <c r="J74" s="426" t="str">
        <f>IF('Normal uger'!J68&gt;0,'Normal uger'!J68,"")</f>
        <v/>
      </c>
    </row>
    <row r="75" spans="1:10">
      <c r="A75" s="1034"/>
      <c r="B75" s="964" t="str">
        <f>IF('Normal uger'!A69&gt;0,'Normal uger'!A69,"")</f>
        <v/>
      </c>
      <c r="C75" s="965"/>
      <c r="D75" s="965"/>
      <c r="E75" s="965"/>
      <c r="F75" s="965"/>
      <c r="G75" s="966"/>
      <c r="H75" s="967" t="str">
        <f>IF('Normal uger'!H69&gt;0,'Normal uger'!H69,"")</f>
        <v/>
      </c>
      <c r="I75" s="966"/>
      <c r="J75" s="426" t="str">
        <f>IF('Normal uger'!J69&gt;0,'Normal uger'!J69,"")</f>
        <v/>
      </c>
    </row>
    <row r="76" spans="1:10">
      <c r="A76" s="1034"/>
      <c r="B76" s="964" t="str">
        <f>IF('Normal uger'!A70&gt;0,'Normal uger'!A70,"")</f>
        <v/>
      </c>
      <c r="C76" s="965"/>
      <c r="D76" s="965"/>
      <c r="E76" s="965"/>
      <c r="F76" s="965"/>
      <c r="G76" s="966"/>
      <c r="H76" s="967" t="str">
        <f>IF('Normal uger'!H70&gt;0,'Normal uger'!H70,"")</f>
        <v/>
      </c>
      <c r="I76" s="966"/>
      <c r="J76" s="426" t="str">
        <f>IF('Normal uger'!J70&gt;0,'Normal uger'!J70,"")</f>
        <v/>
      </c>
    </row>
    <row r="77" spans="1:10">
      <c r="A77" s="1034"/>
      <c r="B77" s="964" t="str">
        <f>IF('Normal uger'!A71&gt;0,'Normal uger'!A71,"")</f>
        <v/>
      </c>
      <c r="C77" s="965"/>
      <c r="D77" s="965"/>
      <c r="E77" s="965"/>
      <c r="F77" s="965"/>
      <c r="G77" s="966"/>
      <c r="H77" s="967" t="str">
        <f>IF('Normal uger'!H71&gt;0,'Normal uger'!H71,"")</f>
        <v/>
      </c>
      <c r="I77" s="966"/>
      <c r="J77" s="426" t="str">
        <f>IF('Normal uger'!J71&gt;0,'Normal uger'!J71,"")</f>
        <v/>
      </c>
    </row>
    <row r="78" spans="1:10">
      <c r="A78" s="1034"/>
      <c r="B78" s="964" t="str">
        <f>IF('Normal uger'!A72&gt;0,'Normal uger'!A72,"")</f>
        <v/>
      </c>
      <c r="C78" s="965"/>
      <c r="D78" s="965"/>
      <c r="E78" s="965"/>
      <c r="F78" s="965"/>
      <c r="G78" s="966"/>
      <c r="H78" s="967" t="str">
        <f>IF('Normal uger'!H72&gt;0,'Normal uger'!H72,"")</f>
        <v/>
      </c>
      <c r="I78" s="966"/>
      <c r="J78" s="426" t="str">
        <f>IF('Normal uger'!J72&gt;0,'Normal uger'!J72,"")</f>
        <v/>
      </c>
    </row>
    <row r="79" spans="1:10">
      <c r="A79" s="1034"/>
      <c r="B79" s="964" t="str">
        <f>IF('Normal uger'!A73&gt;0,'Normal uger'!A73,"")</f>
        <v/>
      </c>
      <c r="C79" s="965"/>
      <c r="D79" s="965"/>
      <c r="E79" s="965"/>
      <c r="F79" s="965"/>
      <c r="G79" s="966"/>
      <c r="H79" s="967" t="str">
        <f>IF('Normal uger'!H73&gt;0,'Normal uger'!H73,"")</f>
        <v/>
      </c>
      <c r="I79" s="966"/>
      <c r="J79" s="426" t="str">
        <f>IF('Normal uger'!J73&gt;0,'Normal uger'!J73,"")</f>
        <v/>
      </c>
    </row>
    <row r="80" spans="1:10">
      <c r="A80" s="1034"/>
      <c r="B80" s="964" t="str">
        <f>IF('Normal uger'!A74&gt;0,'Normal uger'!A74,"")</f>
        <v/>
      </c>
      <c r="C80" s="965"/>
      <c r="D80" s="965"/>
      <c r="E80" s="965"/>
      <c r="F80" s="965"/>
      <c r="G80" s="966"/>
      <c r="H80" s="967" t="str">
        <f>IF('Normal uger'!H74&gt;0,'Normal uger'!H74,"")</f>
        <v/>
      </c>
      <c r="I80" s="966"/>
      <c r="J80" s="426" t="str">
        <f>IF('Normal uger'!J74&gt;0,'Normal uger'!J74,"")</f>
        <v/>
      </c>
    </row>
    <row r="81" spans="1:10">
      <c r="A81" s="1034"/>
      <c r="B81" s="964" t="str">
        <f>IF('Normal uger'!A75&gt;0,'Normal uger'!A75,"")</f>
        <v/>
      </c>
      <c r="C81" s="965"/>
      <c r="D81" s="965"/>
      <c r="E81" s="965"/>
      <c r="F81" s="965"/>
      <c r="G81" s="966"/>
      <c r="H81" s="967" t="str">
        <f>IF('Normal uger'!H75&gt;0,'Normal uger'!H75,"")</f>
        <v/>
      </c>
      <c r="I81" s="966"/>
      <c r="J81" s="426" t="str">
        <f>IF('Normal uger'!J75&gt;0,'Normal uger'!J75,"")</f>
        <v/>
      </c>
    </row>
    <row r="82" spans="1:10">
      <c r="A82" s="1034"/>
      <c r="B82" s="964" t="str">
        <f>IF('Normal uger'!A76&gt;0,'Normal uger'!A76,"")</f>
        <v/>
      </c>
      <c r="C82" s="965"/>
      <c r="D82" s="965"/>
      <c r="E82" s="965"/>
      <c r="F82" s="965"/>
      <c r="G82" s="966"/>
      <c r="H82" s="967" t="str">
        <f>IF('Normal uger'!H76&gt;0,'Normal uger'!H76,"")</f>
        <v/>
      </c>
      <c r="I82" s="966"/>
      <c r="J82" s="426" t="str">
        <f>IF('Normal uger'!J76&gt;0,'Normal uger'!J76,"")</f>
        <v/>
      </c>
    </row>
    <row r="83" spans="1:10">
      <c r="A83" s="1034"/>
      <c r="B83" s="964" t="str">
        <f>IF('Normal uger'!A77&gt;0,'Normal uger'!A77,"")</f>
        <v/>
      </c>
      <c r="C83" s="965"/>
      <c r="D83" s="965"/>
      <c r="E83" s="965"/>
      <c r="F83" s="965"/>
      <c r="G83" s="966"/>
      <c r="H83" s="967" t="str">
        <f>IF('Normal uger'!H77&gt;0,'Normal uger'!H77,"")</f>
        <v/>
      </c>
      <c r="I83" s="966"/>
      <c r="J83" s="426" t="str">
        <f>IF('Normal uger'!J77&gt;0,'Normal uger'!J77,"")</f>
        <v/>
      </c>
    </row>
    <row r="84" spans="1:10">
      <c r="A84" s="1034"/>
      <c r="B84" s="964" t="str">
        <f>IF('Normal uger'!A78&gt;0,'Normal uger'!A78,"")</f>
        <v/>
      </c>
      <c r="C84" s="965"/>
      <c r="D84" s="965"/>
      <c r="E84" s="965"/>
      <c r="F84" s="965"/>
      <c r="G84" s="966"/>
      <c r="H84" s="967" t="str">
        <f>IF('Normal uger'!H78&gt;0,'Normal uger'!H78,"")</f>
        <v/>
      </c>
      <c r="I84" s="966"/>
      <c r="J84" s="426" t="str">
        <f>IF('Normal uger'!J78&gt;0,'Normal uger'!J78,"")</f>
        <v/>
      </c>
    </row>
    <row r="85" spans="1:10">
      <c r="A85" s="1034"/>
      <c r="B85" s="964" t="str">
        <f>IF('Normal uger'!A79&gt;0,'Normal uger'!A79,"")</f>
        <v/>
      </c>
      <c r="C85" s="965"/>
      <c r="D85" s="965"/>
      <c r="E85" s="965"/>
      <c r="F85" s="965"/>
      <c r="G85" s="966"/>
      <c r="H85" s="967" t="str">
        <f>IF('Normal uger'!H79&gt;0,'Normal uger'!H79,"")</f>
        <v/>
      </c>
      <c r="I85" s="966"/>
      <c r="J85" s="426" t="str">
        <f>IF('Normal uger'!J79&gt;0,'Normal uger'!J79,"")</f>
        <v/>
      </c>
    </row>
    <row r="86" spans="1:10">
      <c r="A86" s="1034"/>
      <c r="B86" s="964" t="str">
        <f>IF('Normal uger'!A80&gt;0,'Normal uger'!A80,"")</f>
        <v/>
      </c>
      <c r="C86" s="965"/>
      <c r="D86" s="965"/>
      <c r="E86" s="965"/>
      <c r="F86" s="965"/>
      <c r="G86" s="966"/>
      <c r="H86" s="967" t="str">
        <f>IF('Normal uger'!H80&gt;0,'Normal uger'!H80,"")</f>
        <v/>
      </c>
      <c r="I86" s="966"/>
      <c r="J86" s="426" t="str">
        <f>IF('Normal uger'!J80&gt;0,'Normal uger'!J80,"")</f>
        <v/>
      </c>
    </row>
    <row r="87" spans="1:10">
      <c r="A87" s="1034"/>
      <c r="B87" s="964" t="str">
        <f>IF('Normal uger'!A81&gt;0,'Normal uger'!A81,"")</f>
        <v/>
      </c>
      <c r="C87" s="965"/>
      <c r="D87" s="965"/>
      <c r="E87" s="965"/>
      <c r="F87" s="965"/>
      <c r="G87" s="966"/>
      <c r="H87" s="967" t="str">
        <f>IF('Normal uger'!H81&gt;0,'Normal uger'!H81,"")</f>
        <v/>
      </c>
      <c r="I87" s="966"/>
      <c r="J87" s="426" t="str">
        <f>IF('Normal uger'!J81&gt;0,'Normal uger'!J81,"")</f>
        <v/>
      </c>
    </row>
    <row r="88" spans="1:10">
      <c r="A88" s="1034"/>
      <c r="B88" s="964" t="str">
        <f>IF('Normal uger'!A82&gt;0,'Normal uger'!A82,"")</f>
        <v/>
      </c>
      <c r="C88" s="965"/>
      <c r="D88" s="965"/>
      <c r="E88" s="965"/>
      <c r="F88" s="965"/>
      <c r="G88" s="966"/>
      <c r="H88" s="967" t="str">
        <f>IF('Normal uger'!H82&gt;0,'Normal uger'!H82,"")</f>
        <v/>
      </c>
      <c r="I88" s="966"/>
      <c r="J88" s="426" t="str">
        <f>IF('Normal uger'!J82&gt;0,'Normal uger'!J82,"")</f>
        <v/>
      </c>
    </row>
    <row r="89" spans="1:10">
      <c r="A89" s="1034"/>
      <c r="B89" s="964" t="str">
        <f>IF('Normal uger'!A83&gt;0,'Normal uger'!A83,"")</f>
        <v/>
      </c>
      <c r="C89" s="965"/>
      <c r="D89" s="965"/>
      <c r="E89" s="965"/>
      <c r="F89" s="965"/>
      <c r="G89" s="966"/>
      <c r="H89" s="967" t="str">
        <f>IF('Normal uger'!H83&gt;0,'Normal uger'!H83,"")</f>
        <v/>
      </c>
      <c r="I89" s="966"/>
      <c r="J89" s="426" t="str">
        <f>IF('Normal uger'!J83&gt;0,'Normal uger'!J83,"")</f>
        <v/>
      </c>
    </row>
    <row r="90" spans="1:10">
      <c r="A90" s="1034"/>
      <c r="B90" s="964" t="str">
        <f>IF('Normal uger'!A84&gt;0,'Normal uger'!A84,"")</f>
        <v/>
      </c>
      <c r="C90" s="965"/>
      <c r="D90" s="965"/>
      <c r="E90" s="965"/>
      <c r="F90" s="965"/>
      <c r="G90" s="966"/>
      <c r="H90" s="967" t="str">
        <f>IF('Normal uger'!H84&gt;0,'Normal uger'!H84,"")</f>
        <v/>
      </c>
      <c r="I90" s="966"/>
      <c r="J90" s="426" t="str">
        <f>IF('Normal uger'!J84&gt;0,'Normal uger'!J84,"")</f>
        <v/>
      </c>
    </row>
    <row r="91" spans="1:10">
      <c r="A91" s="1034"/>
      <c r="B91" s="964" t="str">
        <f>IF('Normal uger'!A85&gt;0,'Normal uger'!A85,"")</f>
        <v/>
      </c>
      <c r="C91" s="965"/>
      <c r="D91" s="965"/>
      <c r="E91" s="965"/>
      <c r="F91" s="965"/>
      <c r="G91" s="966"/>
      <c r="H91" s="967" t="str">
        <f>IF('Normal uger'!H85&gt;0,'Normal uger'!H85,"")</f>
        <v/>
      </c>
      <c r="I91" s="966"/>
      <c r="J91" s="426" t="str">
        <f>IF('Normal uger'!J85&gt;0,'Normal uger'!J85,"")</f>
        <v/>
      </c>
    </row>
    <row r="92" spans="1:10">
      <c r="A92" s="1034"/>
      <c r="B92" s="964" t="str">
        <f>IF('Normal uger'!A86&gt;0,'Normal uger'!A86,"")</f>
        <v/>
      </c>
      <c r="C92" s="965"/>
      <c r="D92" s="965"/>
      <c r="E92" s="965"/>
      <c r="F92" s="965"/>
      <c r="G92" s="966"/>
      <c r="H92" s="967" t="str">
        <f>IF('Normal uger'!H86&gt;0,'Normal uger'!H86,"")</f>
        <v/>
      </c>
      <c r="I92" s="966"/>
      <c r="J92" s="426" t="str">
        <f>IF('Normal uger'!J86&gt;0,'Normal uger'!J86,"")</f>
        <v/>
      </c>
    </row>
    <row r="93" spans="1:10" ht="17" thickBot="1">
      <c r="A93" s="1059"/>
      <c r="B93" s="1056" t="str">
        <f>IF('Normal uger'!A87&gt;0,'Normal uger'!A87,"")</f>
        <v/>
      </c>
      <c r="C93" s="1057"/>
      <c r="D93" s="1057"/>
      <c r="E93" s="1057"/>
      <c r="F93" s="1057"/>
      <c r="G93" s="1058"/>
      <c r="H93" s="1066" t="str">
        <f>IF('Normal uger'!H87&gt;0,'Normal uger'!H87,"")</f>
        <v/>
      </c>
      <c r="I93" s="1058"/>
      <c r="J93" s="428" t="str">
        <f>IF('Normal uger'!J87&gt;0,'Normal uger'!J87,"")</f>
        <v/>
      </c>
    </row>
  </sheetData>
  <sheetProtection sheet="1" formatCells="0" formatColumns="0" formatRows="0"/>
  <dataConsolidate/>
  <mergeCells count="151">
    <mergeCell ref="B93:G93"/>
    <mergeCell ref="A53:A93"/>
    <mergeCell ref="B53:G53"/>
    <mergeCell ref="A16:J16"/>
    <mergeCell ref="A26:J26"/>
    <mergeCell ref="A52:J52"/>
    <mergeCell ref="H93:I93"/>
    <mergeCell ref="B54:G54"/>
    <mergeCell ref="B55:G55"/>
    <mergeCell ref="B56:G56"/>
    <mergeCell ref="B57:G57"/>
    <mergeCell ref="B58:G58"/>
    <mergeCell ref="B59:G59"/>
    <mergeCell ref="B76:G76"/>
    <mergeCell ref="B77:G77"/>
    <mergeCell ref="B78:G78"/>
    <mergeCell ref="B79:G79"/>
    <mergeCell ref="B80:G80"/>
    <mergeCell ref="B81:G81"/>
    <mergeCell ref="B82:G82"/>
    <mergeCell ref="B83:G83"/>
    <mergeCell ref="H90:I90"/>
    <mergeCell ref="H91:I91"/>
    <mergeCell ref="H92:I92"/>
    <mergeCell ref="B90:G90"/>
    <mergeCell ref="B91:G91"/>
    <mergeCell ref="B92:G92"/>
    <mergeCell ref="H87:I87"/>
    <mergeCell ref="H88:I88"/>
    <mergeCell ref="H89:I89"/>
    <mergeCell ref="B87:G87"/>
    <mergeCell ref="B88:G88"/>
    <mergeCell ref="B89:G89"/>
    <mergeCell ref="H84:I84"/>
    <mergeCell ref="H85:I85"/>
    <mergeCell ref="H86:I86"/>
    <mergeCell ref="B84:G84"/>
    <mergeCell ref="B85:G85"/>
    <mergeCell ref="B86:G86"/>
    <mergeCell ref="H81:I81"/>
    <mergeCell ref="H82:I82"/>
    <mergeCell ref="H83:I83"/>
    <mergeCell ref="H78:I78"/>
    <mergeCell ref="H79:I79"/>
    <mergeCell ref="H80:I80"/>
    <mergeCell ref="H59:I59"/>
    <mergeCell ref="H76:I76"/>
    <mergeCell ref="H77:I77"/>
    <mergeCell ref="H56:I56"/>
    <mergeCell ref="H57:I57"/>
    <mergeCell ref="H58:I58"/>
    <mergeCell ref="A17:A25"/>
    <mergeCell ref="A1:B6"/>
    <mergeCell ref="B27:J27"/>
    <mergeCell ref="A27:A51"/>
    <mergeCell ref="B43:G43"/>
    <mergeCell ref="B44:G44"/>
    <mergeCell ref="B45:G45"/>
    <mergeCell ref="B46:G46"/>
    <mergeCell ref="B47:G47"/>
    <mergeCell ref="B37:G37"/>
    <mergeCell ref="B38:G38"/>
    <mergeCell ref="B39:G39"/>
    <mergeCell ref="B40:G40"/>
    <mergeCell ref="B41:G41"/>
    <mergeCell ref="B42:G42"/>
    <mergeCell ref="B9:J9"/>
    <mergeCell ref="A7:A14"/>
    <mergeCell ref="G10:H10"/>
    <mergeCell ref="B7:J7"/>
    <mergeCell ref="B8:J8"/>
    <mergeCell ref="C1:J1"/>
    <mergeCell ref="I11:J11"/>
    <mergeCell ref="I12:J12"/>
    <mergeCell ref="G12:H12"/>
    <mergeCell ref="L11:M11"/>
    <mergeCell ref="B29:G29"/>
    <mergeCell ref="B30:G30"/>
    <mergeCell ref="B31:G31"/>
    <mergeCell ref="B32:G32"/>
    <mergeCell ref="B33:G33"/>
    <mergeCell ref="B34:G34"/>
    <mergeCell ref="B35:G35"/>
    <mergeCell ref="B36:G36"/>
    <mergeCell ref="B11:F11"/>
    <mergeCell ref="B12:F12"/>
    <mergeCell ref="B13:F13"/>
    <mergeCell ref="B14:F14"/>
    <mergeCell ref="B17:J17"/>
    <mergeCell ref="G11:H11"/>
    <mergeCell ref="G15:H15"/>
    <mergeCell ref="B15:F15"/>
    <mergeCell ref="I15:J15"/>
    <mergeCell ref="B28:G28"/>
    <mergeCell ref="B18:I18"/>
    <mergeCell ref="G13:H13"/>
    <mergeCell ref="G14:H14"/>
    <mergeCell ref="I13:J13"/>
    <mergeCell ref="I14:J14"/>
    <mergeCell ref="B10:F10"/>
    <mergeCell ref="C2:J2"/>
    <mergeCell ref="C3:J3"/>
    <mergeCell ref="C4:J4"/>
    <mergeCell ref="C6:J6"/>
    <mergeCell ref="C5:J5"/>
    <mergeCell ref="B19:I19"/>
    <mergeCell ref="B20:I20"/>
    <mergeCell ref="B21:I21"/>
    <mergeCell ref="B22:I22"/>
    <mergeCell ref="B24:I24"/>
    <mergeCell ref="B25:I25"/>
    <mergeCell ref="B48:I48"/>
    <mergeCell ref="B50:I50"/>
    <mergeCell ref="H49:J49"/>
    <mergeCell ref="B49:G49"/>
    <mergeCell ref="B61:G61"/>
    <mergeCell ref="B62:G62"/>
    <mergeCell ref="B63:G63"/>
    <mergeCell ref="B64:G64"/>
    <mergeCell ref="B65:G65"/>
    <mergeCell ref="B66:G66"/>
    <mergeCell ref="B67:G67"/>
    <mergeCell ref="B68:G68"/>
    <mergeCell ref="B51:I51"/>
    <mergeCell ref="H53:I53"/>
    <mergeCell ref="H54:I54"/>
    <mergeCell ref="H55:I55"/>
    <mergeCell ref="B69:G69"/>
    <mergeCell ref="B70:G70"/>
    <mergeCell ref="B71:G71"/>
    <mergeCell ref="B72:G72"/>
    <mergeCell ref="B73:G73"/>
    <mergeCell ref="B74:G74"/>
    <mergeCell ref="B75:G75"/>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B60:G60"/>
  </mergeCells>
  <phoneticPr fontId="4" type="noConversion"/>
  <conditionalFormatting sqref="H29:J47">
    <cfRule type="expression" dxfId="822" priority="1">
      <formula>OR($B29&gt;0,)</formula>
    </cfRule>
  </conditionalFormatting>
  <dataValidations count="2">
    <dataValidation type="list" allowBlank="1" showInputMessage="1" showErrorMessage="1" sqref="H29:I47" xr:uid="{EE9439B5-5D80-F944-8C2A-7C4682608FFC}">
      <formula1>$K$29:$K$30</formula1>
    </dataValidation>
    <dataValidation type="list" allowBlank="1" showInputMessage="1" showErrorMessage="1" sqref="H49:J49" xr:uid="{506ABFB3-1A4B-9D48-BC67-E564A664ED79}">
      <formula1>$K$49:$K$50</formula1>
    </dataValidation>
  </dataValidations>
  <printOptions horizontalCentered="1"/>
  <pageMargins left="0.25" right="0.25" top="0.75" bottom="0.75" header="0.3" footer="0.3"/>
  <pageSetup paperSize="9" scale="43" orientation="portrait" horizontalDpi="4294967292" verticalDpi="4294967292" r:id="rId1"/>
  <rowBreaks count="1" manualBreakCount="1">
    <brk id="15" max="16383" man="1"/>
  </rowBreaks>
  <colBreaks count="2" manualBreakCount="2">
    <brk id="1" min="6" max="29" man="1"/>
    <brk id="19" max="1048575"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39997558519241921"/>
    <pageSetUpPr fitToPage="1"/>
  </sheetPr>
  <dimension ref="A1:H59"/>
  <sheetViews>
    <sheetView topLeftCell="A23" workbookViewId="0">
      <selection activeCell="I9" sqref="I9:M9"/>
    </sheetView>
  </sheetViews>
  <sheetFormatPr baseColWidth="10" defaultRowHeight="16"/>
  <cols>
    <col min="2" max="2" width="43.6640625" customWidth="1"/>
    <col min="3" max="4" width="16.83203125" customWidth="1"/>
    <col min="5" max="5" width="23.6640625" customWidth="1"/>
    <col min="6" max="8" width="15" customWidth="1"/>
  </cols>
  <sheetData>
    <row r="1" spans="1:8" ht="19" customHeight="1">
      <c r="A1" s="1067" t="s">
        <v>162</v>
      </c>
      <c r="B1" s="397" t="s">
        <v>201</v>
      </c>
      <c r="C1" s="398"/>
      <c r="D1" s="398"/>
      <c r="E1" s="398"/>
      <c r="F1" s="398"/>
      <c r="G1" s="398"/>
      <c r="H1" s="399"/>
    </row>
    <row r="2" spans="1:8" ht="20" customHeight="1" thickBot="1">
      <c r="A2" s="1068"/>
      <c r="B2" s="400" t="str">
        <f>"Arbejdstidsopgørelse for "&amp;Stamoplysninger!E9&amp;" vedr. perioden: "&amp;Stamoplysninger!E12&amp;" - "&amp;Stamoplysninger!G12&amp;""</f>
        <v>Arbejdstidsopgørelse for Simon Hansen vedr. perioden: 01.08.2024 - 31.07.2025</v>
      </c>
      <c r="C2" s="401"/>
      <c r="D2" s="401"/>
      <c r="E2" s="401"/>
      <c r="F2" s="401"/>
      <c r="G2" s="401"/>
      <c r="H2" s="402"/>
    </row>
    <row r="3" spans="1:8" ht="20" customHeight="1" thickBot="1">
      <c r="A3" s="1068"/>
      <c r="B3" s="286"/>
      <c r="C3" s="1073" t="s">
        <v>195</v>
      </c>
      <c r="D3" s="1073"/>
      <c r="E3" s="1073"/>
      <c r="F3" s="1102" t="s">
        <v>196</v>
      </c>
      <c r="G3" s="1102"/>
      <c r="H3" s="1103"/>
    </row>
    <row r="4" spans="1:8" ht="35" customHeight="1">
      <c r="A4" s="1068"/>
      <c r="B4" s="160"/>
      <c r="C4" s="161" t="s">
        <v>141</v>
      </c>
      <c r="D4" s="161" t="s">
        <v>111</v>
      </c>
      <c r="E4" s="161" t="s">
        <v>390</v>
      </c>
      <c r="F4" s="166" t="s">
        <v>197</v>
      </c>
      <c r="G4" s="167" t="s">
        <v>198</v>
      </c>
      <c r="H4" s="168" t="s">
        <v>199</v>
      </c>
    </row>
    <row r="5" spans="1:8" ht="16" customHeight="1">
      <c r="A5" s="1068"/>
      <c r="B5" s="162" t="s">
        <v>117</v>
      </c>
      <c r="C5" s="139">
        <f>August!I52</f>
        <v>162.80000000000001</v>
      </c>
      <c r="D5" s="164">
        <f>August!I53+August!I54</f>
        <v>137.24999999999997</v>
      </c>
      <c r="E5" s="164">
        <f>August!I57</f>
        <v>146.89912280701751</v>
      </c>
      <c r="F5" s="169">
        <f>August!U49</f>
        <v>5</v>
      </c>
      <c r="G5" s="139">
        <f>SUM(August!U52:U56)</f>
        <v>0</v>
      </c>
      <c r="H5" s="142">
        <f>F5-G5</f>
        <v>5</v>
      </c>
    </row>
    <row r="6" spans="1:8" ht="16" customHeight="1">
      <c r="A6" s="1068"/>
      <c r="B6" s="163" t="s">
        <v>119</v>
      </c>
      <c r="C6" s="141">
        <f>September!I46</f>
        <v>155.4</v>
      </c>
      <c r="D6" s="165">
        <f>September!I47+September!I48</f>
        <v>149.74999999999997</v>
      </c>
      <c r="E6" s="165">
        <f>September!I51</f>
        <v>158.96052631578945</v>
      </c>
      <c r="F6" s="170">
        <f>September!U43+September!U44</f>
        <v>5</v>
      </c>
      <c r="G6" s="141">
        <f>SUM(September!U47:U50)</f>
        <v>0</v>
      </c>
      <c r="H6" s="143">
        <f t="shared" ref="H6:H16" si="0">F6-G6</f>
        <v>5</v>
      </c>
    </row>
    <row r="7" spans="1:8" ht="16" customHeight="1">
      <c r="A7" s="1068"/>
      <c r="B7" s="162" t="s">
        <v>120</v>
      </c>
      <c r="C7" s="139">
        <f>Oktober!I47</f>
        <v>133.20000000000002</v>
      </c>
      <c r="D7" s="164">
        <f>Oktober!I48+Oktober!I49</f>
        <v>134.16666666666666</v>
      </c>
      <c r="E7" s="164">
        <f>Oktober!I52</f>
        <v>142.06140350877192</v>
      </c>
      <c r="F7" s="169">
        <f>Oktober!U44+Oktober!U45</f>
        <v>5</v>
      </c>
      <c r="G7" s="139">
        <f>SUM(Oktober!U48:U51)</f>
        <v>0</v>
      </c>
      <c r="H7" s="142">
        <f>F7-G7</f>
        <v>5</v>
      </c>
    </row>
    <row r="8" spans="1:8" ht="16" customHeight="1">
      <c r="A8" s="1068"/>
      <c r="B8" s="163" t="s">
        <v>121</v>
      </c>
      <c r="C8" s="141">
        <f>November!I46</f>
        <v>155.4</v>
      </c>
      <c r="D8" s="165">
        <f>November!I47+November!I48</f>
        <v>144.74999999999997</v>
      </c>
      <c r="E8" s="165">
        <f>November!I51</f>
        <v>153.96052631578945</v>
      </c>
      <c r="F8" s="170">
        <f>November!U43+November!U44</f>
        <v>5</v>
      </c>
      <c r="G8" s="141">
        <f>SUM(November!U47:U50)</f>
        <v>0</v>
      </c>
      <c r="H8" s="143">
        <f t="shared" si="0"/>
        <v>5</v>
      </c>
    </row>
    <row r="9" spans="1:8" ht="16" customHeight="1">
      <c r="A9" s="1068"/>
      <c r="B9" s="162" t="s">
        <v>130</v>
      </c>
      <c r="C9" s="139">
        <f>December!I47</f>
        <v>111.00000000000001</v>
      </c>
      <c r="D9" s="164">
        <f>December!I48+December!I49</f>
        <v>108.24999999999999</v>
      </c>
      <c r="E9" s="164">
        <f>December!I52</f>
        <v>114.82894736842104</v>
      </c>
      <c r="F9" s="169">
        <f>December!U44+December!U45</f>
        <v>5</v>
      </c>
      <c r="G9" s="139">
        <f>SUM(December!U48:U51)</f>
        <v>0</v>
      </c>
      <c r="H9" s="142">
        <f t="shared" si="0"/>
        <v>5</v>
      </c>
    </row>
    <row r="10" spans="1:8" ht="16" customHeight="1">
      <c r="A10" s="1068"/>
      <c r="B10" s="163" t="s">
        <v>131</v>
      </c>
      <c r="C10" s="141">
        <f>Januar!I47</f>
        <v>162.80000000000001</v>
      </c>
      <c r="D10" s="165">
        <f>Januar!I48+Januar!I49</f>
        <v>141.58333333333334</v>
      </c>
      <c r="E10" s="165">
        <f>Januar!I52</f>
        <v>151.23245614035088</v>
      </c>
      <c r="F10" s="170">
        <f>Januar!U44+Januar!U45</f>
        <v>5</v>
      </c>
      <c r="G10" s="141">
        <f>SUM(Januar!U48:U51)</f>
        <v>0</v>
      </c>
      <c r="H10" s="143">
        <f t="shared" si="0"/>
        <v>5</v>
      </c>
    </row>
    <row r="11" spans="1:8" ht="16" customHeight="1">
      <c r="A11" s="1068"/>
      <c r="B11" s="162" t="s">
        <v>132</v>
      </c>
      <c r="C11" s="139">
        <f>Februar!I45</f>
        <v>148</v>
      </c>
      <c r="D11" s="164">
        <f>Februar!I46+Februar!I47</f>
        <v>135.74999999999997</v>
      </c>
      <c r="E11" s="164">
        <f>Februar!I50</f>
        <v>144.52192982456137</v>
      </c>
      <c r="F11" s="169">
        <f>Februar!U42+Februar!U43</f>
        <v>5</v>
      </c>
      <c r="G11" s="139">
        <f>SUM(Februar!U46:U49)</f>
        <v>0</v>
      </c>
      <c r="H11" s="142">
        <f t="shared" si="0"/>
        <v>5</v>
      </c>
    </row>
    <row r="12" spans="1:8" ht="16" customHeight="1">
      <c r="A12" s="1068"/>
      <c r="B12" s="163" t="s">
        <v>133</v>
      </c>
      <c r="C12" s="141">
        <f>Marts!I47</f>
        <v>155.4</v>
      </c>
      <c r="D12" s="165">
        <f>Marts!I48+Marts!I49</f>
        <v>153.08333333333331</v>
      </c>
      <c r="E12" s="165">
        <f>Marts!I52</f>
        <v>162.29385964912279</v>
      </c>
      <c r="F12" s="170">
        <f>Marts!U44+Marts!U45</f>
        <v>5</v>
      </c>
      <c r="G12" s="141">
        <f>SUM(Marts!U48:U51)</f>
        <v>0</v>
      </c>
      <c r="H12" s="143">
        <f t="shared" si="0"/>
        <v>5</v>
      </c>
    </row>
    <row r="13" spans="1:8" ht="16" customHeight="1">
      <c r="A13" s="1068"/>
      <c r="B13" s="162" t="s">
        <v>134</v>
      </c>
      <c r="C13" s="139">
        <f>April!I46</f>
        <v>140.60000000000002</v>
      </c>
      <c r="D13" s="164">
        <f>April!I47+April!I48</f>
        <v>132.74999999999997</v>
      </c>
      <c r="E13" s="164">
        <f>April!I51</f>
        <v>141.08333333333331</v>
      </c>
      <c r="F13" s="169">
        <f>April!U43+April!U44</f>
        <v>5</v>
      </c>
      <c r="G13" s="139">
        <f>SUM(April!U47:U50)</f>
        <v>0</v>
      </c>
      <c r="H13" s="142">
        <f t="shared" si="0"/>
        <v>5</v>
      </c>
    </row>
    <row r="14" spans="1:8" ht="16" customHeight="1">
      <c r="A14" s="1068"/>
      <c r="B14" s="163" t="s">
        <v>135</v>
      </c>
      <c r="C14" s="141">
        <f>Maj!I47</f>
        <v>155.4</v>
      </c>
      <c r="D14" s="165">
        <f>Maj!I48+Maj!I49</f>
        <v>148.91666666666663</v>
      </c>
      <c r="E14" s="165">
        <f>Maj!I52</f>
        <v>158.12719298245611</v>
      </c>
      <c r="F14" s="170">
        <f>Maj!U44+Maj!U45</f>
        <v>0</v>
      </c>
      <c r="G14" s="141">
        <f>SUM(Maj!U48:U51)</f>
        <v>0</v>
      </c>
      <c r="H14" s="143">
        <f t="shared" si="0"/>
        <v>0</v>
      </c>
    </row>
    <row r="15" spans="1:8" ht="16" customHeight="1">
      <c r="A15" s="1068"/>
      <c r="B15" s="162" t="s">
        <v>136</v>
      </c>
      <c r="C15" s="139">
        <f>Juni!I46</f>
        <v>148</v>
      </c>
      <c r="D15" s="164">
        <f>Juni!I47+Juni!I48</f>
        <v>144.74999999999997</v>
      </c>
      <c r="E15" s="164">
        <f>Juni!I51</f>
        <v>153.52192982456137</v>
      </c>
      <c r="F15" s="169">
        <f>Juni!U43+Juni!U44</f>
        <v>0</v>
      </c>
      <c r="G15" s="139">
        <f>SUM(Juni!U47:U50)</f>
        <v>0</v>
      </c>
      <c r="H15" s="142">
        <f t="shared" si="0"/>
        <v>0</v>
      </c>
    </row>
    <row r="16" spans="1:8" ht="17" customHeight="1" thickBot="1">
      <c r="A16" s="1068"/>
      <c r="B16" s="171" t="s">
        <v>137</v>
      </c>
      <c r="C16" s="172">
        <f>Juli!I47</f>
        <v>59.200000000000017</v>
      </c>
      <c r="D16" s="173">
        <f>Juli!I48+Juli!I49</f>
        <v>55.416666666666671</v>
      </c>
      <c r="E16" s="173">
        <f>Juli!I52</f>
        <v>58.925438596491233</v>
      </c>
      <c r="F16" s="174">
        <f>Juli!U44+Juli!U45</f>
        <v>0</v>
      </c>
      <c r="G16" s="172">
        <f>SUM(Juli!U48:U51)</f>
        <v>0</v>
      </c>
      <c r="H16" s="143">
        <f t="shared" si="0"/>
        <v>0</v>
      </c>
    </row>
    <row r="17" spans="1:8" ht="17" customHeight="1" thickBot="1">
      <c r="A17" s="1068"/>
      <c r="B17" s="223" t="s">
        <v>99</v>
      </c>
      <c r="C17" s="224">
        <f>SUM(C5:C16)</f>
        <v>1687.2000000000005</v>
      </c>
      <c r="D17" s="224">
        <f>SUM(D5:D16)</f>
        <v>1586.4166666666667</v>
      </c>
      <c r="E17" s="225">
        <f>SUM(E5:E16)</f>
        <v>1686.4166666666663</v>
      </c>
      <c r="F17" s="1092"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2023 skal afvikles 1. maj 2024 - 30. april 2025. Ledelsen må pr. 1. januar 2025 varsle de særlige feriedage der ikke er afholdt eller planlagt til afholdelse inden d. 30. april 2025 med 30 dages varsel. </v>
      </c>
      <c r="G17" s="1093"/>
      <c r="H17" s="1094"/>
    </row>
    <row r="18" spans="1:8">
      <c r="A18" s="1068"/>
      <c r="B18" s="1071" t="s">
        <v>152</v>
      </c>
      <c r="C18" s="1072"/>
      <c r="D18" s="1072"/>
      <c r="E18" s="220">
        <f>IF(C17&gt;E17,(E17-C17),0)</f>
        <v>-0.78333333333421251</v>
      </c>
      <c r="F18" s="1095"/>
      <c r="G18" s="1096"/>
      <c r="H18" s="1097"/>
    </row>
    <row r="19" spans="1:8">
      <c r="A19" s="1068"/>
      <c r="B19" s="1074" t="s">
        <v>153</v>
      </c>
      <c r="C19" s="1070"/>
      <c r="D19" s="1070"/>
      <c r="E19" s="139">
        <f>IF(E17&gt;C17,(E17-C17),0)</f>
        <v>0</v>
      </c>
      <c r="F19" s="1095"/>
      <c r="G19" s="1096"/>
      <c r="H19" s="1097"/>
    </row>
    <row r="20" spans="1:8" ht="17" thickBot="1">
      <c r="A20" s="1069"/>
      <c r="B20" s="1084"/>
      <c r="C20" s="1085"/>
      <c r="D20" s="1085"/>
      <c r="E20" s="1086"/>
      <c r="F20" s="1098"/>
      <c r="G20" s="1099"/>
      <c r="H20" s="1100"/>
    </row>
    <row r="21" spans="1:8" ht="17" thickBot="1">
      <c r="E21" s="1"/>
    </row>
    <row r="22" spans="1:8" ht="21">
      <c r="A22" s="1076" t="s">
        <v>168</v>
      </c>
      <c r="B22" s="1080" t="s">
        <v>173</v>
      </c>
      <c r="C22" s="1081"/>
      <c r="D22" s="1081"/>
      <c r="E22" s="1081"/>
      <c r="F22" s="1104" t="s">
        <v>200</v>
      </c>
      <c r="G22" s="1083"/>
      <c r="H22" s="1105"/>
    </row>
    <row r="23" spans="1:8" ht="52">
      <c r="A23" s="1077"/>
      <c r="B23" s="242"/>
      <c r="C23" s="243" t="str">
        <f>C4</f>
        <v>Nettoarbejdstid</v>
      </c>
      <c r="D23" s="243" t="str">
        <f t="shared" ref="D23:E23" si="1">D4</f>
        <v>Planlagt arbejdstid</v>
      </c>
      <c r="E23" s="243" t="str">
        <f t="shared" si="1"/>
        <v>Faktisk arbejdstid</v>
      </c>
      <c r="F23" s="245" t="str">
        <f>F4</f>
        <v>Særlige feriedage primo</v>
      </c>
      <c r="G23" s="246" t="str">
        <f t="shared" ref="G23:H23" si="2">G4</f>
        <v>Særlige feriedage afholdt</v>
      </c>
      <c r="H23" s="247" t="str">
        <f t="shared" si="2"/>
        <v>Særlige feriedage rest</v>
      </c>
    </row>
    <row r="24" spans="1:8">
      <c r="A24" s="1078"/>
      <c r="B24" s="140" t="s">
        <v>117</v>
      </c>
      <c r="C24" s="139">
        <f>C5</f>
        <v>162.80000000000001</v>
      </c>
      <c r="D24" s="139">
        <f t="shared" ref="D24:E24" si="3">D5</f>
        <v>137.24999999999997</v>
      </c>
      <c r="E24" s="164">
        <f t="shared" si="3"/>
        <v>146.89912280701751</v>
      </c>
      <c r="F24" s="248">
        <f>F5</f>
        <v>5</v>
      </c>
      <c r="G24" s="142">
        <f>G5</f>
        <v>0</v>
      </c>
      <c r="H24" s="142">
        <f>H5</f>
        <v>5</v>
      </c>
    </row>
    <row r="25" spans="1:8">
      <c r="A25" s="1078"/>
      <c r="B25" s="2" t="s">
        <v>119</v>
      </c>
      <c r="C25" s="141">
        <f t="shared" ref="C25:E26" si="4">C6</f>
        <v>155.4</v>
      </c>
      <c r="D25" s="141">
        <f t="shared" si="4"/>
        <v>149.74999999999997</v>
      </c>
      <c r="E25" s="165">
        <f t="shared" si="4"/>
        <v>158.96052631578945</v>
      </c>
      <c r="F25" s="249">
        <f>F6</f>
        <v>5</v>
      </c>
      <c r="G25" s="143">
        <f t="shared" ref="G25:H25" si="5">G6</f>
        <v>0</v>
      </c>
      <c r="H25" s="143">
        <f t="shared" si="5"/>
        <v>5</v>
      </c>
    </row>
    <row r="26" spans="1:8">
      <c r="A26" s="1078"/>
      <c r="B26" s="140" t="s">
        <v>120</v>
      </c>
      <c r="C26" s="139">
        <f t="shared" si="4"/>
        <v>133.20000000000002</v>
      </c>
      <c r="D26" s="139">
        <f t="shared" si="4"/>
        <v>134.16666666666666</v>
      </c>
      <c r="E26" s="164">
        <f t="shared" si="4"/>
        <v>142.06140350877192</v>
      </c>
      <c r="F26" s="248">
        <f>F7</f>
        <v>5</v>
      </c>
      <c r="G26" s="142">
        <f t="shared" ref="G26:H26" si="6">G7</f>
        <v>0</v>
      </c>
      <c r="H26" s="142">
        <f t="shared" si="6"/>
        <v>5</v>
      </c>
    </row>
    <row r="27" spans="1:8" ht="17" thickBot="1">
      <c r="A27" s="1078"/>
      <c r="B27" s="240" t="s">
        <v>166</v>
      </c>
      <c r="C27" s="241">
        <f>SUM(C24:C26)</f>
        <v>451.40000000000009</v>
      </c>
      <c r="D27" s="241">
        <f t="shared" ref="D27:E27" si="7">SUM(D24:D26)</f>
        <v>421.16666666666663</v>
      </c>
      <c r="E27" s="244">
        <f t="shared" si="7"/>
        <v>447.92105263157885</v>
      </c>
      <c r="F27" s="1089"/>
      <c r="G27" s="1090"/>
      <c r="H27" s="1091"/>
    </row>
    <row r="28" spans="1:8">
      <c r="A28" s="1078"/>
      <c r="B28" s="1070" t="s">
        <v>152</v>
      </c>
      <c r="C28" s="1070"/>
      <c r="D28" s="1070"/>
      <c r="E28" s="142">
        <f>IF(C27&gt;E27,E27-C27,0)</f>
        <v>-3.4789473684212453</v>
      </c>
    </row>
    <row r="29" spans="1:8" ht="17" thickBot="1">
      <c r="A29" s="1079"/>
      <c r="B29" s="1075" t="s">
        <v>167</v>
      </c>
      <c r="C29" s="1075"/>
      <c r="D29" s="1075"/>
      <c r="E29" s="221">
        <f>IF(E27&gt;C27,E27-C27,0)</f>
        <v>0</v>
      </c>
    </row>
    <row r="30" spans="1:8" ht="17" thickBot="1"/>
    <row r="31" spans="1:8" ht="21">
      <c r="A31" s="1076" t="s">
        <v>169</v>
      </c>
      <c r="B31" s="1082" t="s">
        <v>172</v>
      </c>
      <c r="C31" s="1083"/>
      <c r="D31" s="1083"/>
      <c r="E31" s="1083"/>
      <c r="F31" s="1104" t="str">
        <f>F22</f>
        <v xml:space="preserve">Særlige feriedage  </v>
      </c>
      <c r="G31" s="1083"/>
      <c r="H31" s="1105"/>
    </row>
    <row r="32" spans="1:8" ht="52">
      <c r="A32" s="1077"/>
      <c r="B32" s="242"/>
      <c r="C32" s="243" t="str">
        <f>C23</f>
        <v>Nettoarbejdstid</v>
      </c>
      <c r="D32" s="243" t="str">
        <f t="shared" ref="D32:E32" si="8">D23</f>
        <v>Planlagt arbejdstid</v>
      </c>
      <c r="E32" s="243" t="str">
        <f t="shared" si="8"/>
        <v>Faktisk arbejdstid</v>
      </c>
      <c r="F32" s="657" t="str">
        <f t="shared" ref="F32:H32" si="9">F23</f>
        <v>Særlige feriedage primo</v>
      </c>
      <c r="G32" s="243" t="str">
        <f t="shared" si="9"/>
        <v>Særlige feriedage afholdt</v>
      </c>
      <c r="H32" s="658" t="str">
        <f t="shared" si="9"/>
        <v>Særlige feriedage rest</v>
      </c>
    </row>
    <row r="33" spans="1:8" ht="20" customHeight="1">
      <c r="A33" s="1078"/>
      <c r="B33" s="140" t="s">
        <v>121</v>
      </c>
      <c r="C33" s="139">
        <f>C8</f>
        <v>155.4</v>
      </c>
      <c r="D33" s="139">
        <f t="shared" ref="D33:E33" si="10">D8</f>
        <v>144.74999999999997</v>
      </c>
      <c r="E33" s="164">
        <f t="shared" si="10"/>
        <v>153.96052631578945</v>
      </c>
      <c r="F33" s="169">
        <f>F8</f>
        <v>5</v>
      </c>
      <c r="G33" s="139">
        <f t="shared" ref="G33:H33" si="11">G8</f>
        <v>0</v>
      </c>
      <c r="H33" s="142">
        <f t="shared" si="11"/>
        <v>5</v>
      </c>
    </row>
    <row r="34" spans="1:8">
      <c r="A34" s="1078"/>
      <c r="B34" s="2" t="s">
        <v>130</v>
      </c>
      <c r="C34" s="141">
        <f t="shared" ref="C34:E35" si="12">C9</f>
        <v>111.00000000000001</v>
      </c>
      <c r="D34" s="141">
        <f t="shared" si="12"/>
        <v>108.24999999999999</v>
      </c>
      <c r="E34" s="165">
        <f t="shared" si="12"/>
        <v>114.82894736842104</v>
      </c>
      <c r="F34" s="170">
        <f t="shared" ref="F34:H34" si="13">F9</f>
        <v>5</v>
      </c>
      <c r="G34" s="141">
        <f t="shared" si="13"/>
        <v>0</v>
      </c>
      <c r="H34" s="143">
        <f t="shared" si="13"/>
        <v>5</v>
      </c>
    </row>
    <row r="35" spans="1:8">
      <c r="A35" s="1078"/>
      <c r="B35" s="140" t="s">
        <v>131</v>
      </c>
      <c r="C35" s="139">
        <f t="shared" si="12"/>
        <v>162.80000000000001</v>
      </c>
      <c r="D35" s="139">
        <f t="shared" si="12"/>
        <v>141.58333333333334</v>
      </c>
      <c r="E35" s="164">
        <f t="shared" si="12"/>
        <v>151.23245614035088</v>
      </c>
      <c r="F35" s="169">
        <f t="shared" ref="F35:H35" si="14">F10</f>
        <v>5</v>
      </c>
      <c r="G35" s="139">
        <f t="shared" si="14"/>
        <v>0</v>
      </c>
      <c r="H35" s="142">
        <f t="shared" si="14"/>
        <v>5</v>
      </c>
    </row>
    <row r="36" spans="1:8" ht="17" thickBot="1">
      <c r="A36" s="1078"/>
      <c r="B36" s="240" t="s">
        <v>166</v>
      </c>
      <c r="C36" s="241">
        <f>SUM(C33:C35)</f>
        <v>429.20000000000005</v>
      </c>
      <c r="D36" s="241">
        <f t="shared" ref="D36" si="15">SUM(D33:D35)</f>
        <v>394.58333333333326</v>
      </c>
      <c r="E36" s="244">
        <f t="shared" ref="E36" si="16">SUM(E33:E35)</f>
        <v>420.02192982456143</v>
      </c>
      <c r="F36" s="1089"/>
      <c r="G36" s="1090"/>
      <c r="H36" s="1091"/>
    </row>
    <row r="37" spans="1:8">
      <c r="A37" s="1078"/>
      <c r="B37" s="1070" t="s">
        <v>152</v>
      </c>
      <c r="C37" s="1070"/>
      <c r="D37" s="1070"/>
      <c r="E37" s="142">
        <f>IF(C36&gt;E36,E36-C36,0)</f>
        <v>-9.17807017543862</v>
      </c>
    </row>
    <row r="38" spans="1:8" ht="17" thickBot="1">
      <c r="A38" s="1079"/>
      <c r="B38" s="1075" t="s">
        <v>167</v>
      </c>
      <c r="C38" s="1075"/>
      <c r="D38" s="1075"/>
      <c r="E38" s="221">
        <f>IF(E36&gt;C36,E36-C36,0)</f>
        <v>0</v>
      </c>
    </row>
    <row r="39" spans="1:8" ht="17" thickBot="1"/>
    <row r="40" spans="1:8" ht="21">
      <c r="A40" s="1076" t="s">
        <v>171</v>
      </c>
      <c r="B40" s="1082" t="s">
        <v>182</v>
      </c>
      <c r="C40" s="1083"/>
      <c r="D40" s="1083"/>
      <c r="E40" s="1083"/>
      <c r="F40" s="1104" t="str">
        <f>F31</f>
        <v xml:space="preserve">Særlige feriedage  </v>
      </c>
      <c r="G40" s="1083"/>
      <c r="H40" s="1105"/>
    </row>
    <row r="41" spans="1:8" ht="52">
      <c r="A41" s="1077"/>
      <c r="B41" s="242"/>
      <c r="C41" s="243" t="str">
        <f>C32</f>
        <v>Nettoarbejdstid</v>
      </c>
      <c r="D41" s="243" t="str">
        <f t="shared" ref="D41:E41" si="17">D32</f>
        <v>Planlagt arbejdstid</v>
      </c>
      <c r="E41" s="243" t="str">
        <f t="shared" si="17"/>
        <v>Faktisk arbejdstid</v>
      </c>
      <c r="F41" s="657" t="str">
        <f t="shared" ref="F41:H41" si="18">F32</f>
        <v>Særlige feriedage primo</v>
      </c>
      <c r="G41" s="243" t="str">
        <f t="shared" si="18"/>
        <v>Særlige feriedage afholdt</v>
      </c>
      <c r="H41" s="658" t="str">
        <f t="shared" si="18"/>
        <v>Særlige feriedage rest</v>
      </c>
    </row>
    <row r="42" spans="1:8" ht="23" customHeight="1">
      <c r="A42" s="1078"/>
      <c r="B42" s="140" t="s">
        <v>132</v>
      </c>
      <c r="C42" s="139">
        <f>C11</f>
        <v>148</v>
      </c>
      <c r="D42" s="139">
        <f t="shared" ref="D42:E42" si="19">D11</f>
        <v>135.74999999999997</v>
      </c>
      <c r="E42" s="164">
        <f t="shared" si="19"/>
        <v>144.52192982456137</v>
      </c>
      <c r="F42" s="169">
        <f t="shared" ref="F42:H42" si="20">F11</f>
        <v>5</v>
      </c>
      <c r="G42" s="139">
        <f t="shared" si="20"/>
        <v>0</v>
      </c>
      <c r="H42" s="142">
        <f t="shared" si="20"/>
        <v>5</v>
      </c>
    </row>
    <row r="43" spans="1:8">
      <c r="A43" s="1078"/>
      <c r="B43" s="2" t="s">
        <v>133</v>
      </c>
      <c r="C43" s="141">
        <f t="shared" ref="C43:E44" si="21">C12</f>
        <v>155.4</v>
      </c>
      <c r="D43" s="141">
        <f t="shared" si="21"/>
        <v>153.08333333333331</v>
      </c>
      <c r="E43" s="165">
        <f t="shared" si="21"/>
        <v>162.29385964912279</v>
      </c>
      <c r="F43" s="170">
        <f t="shared" ref="F43:H43" si="22">F12</f>
        <v>5</v>
      </c>
      <c r="G43" s="141">
        <f t="shared" si="22"/>
        <v>0</v>
      </c>
      <c r="H43" s="143">
        <f t="shared" si="22"/>
        <v>5</v>
      </c>
    </row>
    <row r="44" spans="1:8">
      <c r="A44" s="1078"/>
      <c r="B44" s="140" t="s">
        <v>134</v>
      </c>
      <c r="C44" s="139">
        <f t="shared" si="21"/>
        <v>140.60000000000002</v>
      </c>
      <c r="D44" s="139">
        <f t="shared" si="21"/>
        <v>132.74999999999997</v>
      </c>
      <c r="E44" s="164">
        <f t="shared" si="21"/>
        <v>141.08333333333331</v>
      </c>
      <c r="F44" s="169">
        <f t="shared" ref="F44:H44" si="23">F13</f>
        <v>5</v>
      </c>
      <c r="G44" s="139">
        <f t="shared" si="23"/>
        <v>0</v>
      </c>
      <c r="H44" s="142">
        <f t="shared" si="23"/>
        <v>5</v>
      </c>
    </row>
    <row r="45" spans="1:8" ht="17" thickBot="1">
      <c r="A45" s="1078"/>
      <c r="B45" s="240" t="s">
        <v>166</v>
      </c>
      <c r="C45" s="241">
        <f>SUM(C42:C44)</f>
        <v>444</v>
      </c>
      <c r="D45" s="241">
        <f t="shared" ref="D45" si="24">SUM(D42:D44)</f>
        <v>421.58333333333326</v>
      </c>
      <c r="E45" s="244">
        <f t="shared" ref="E45" si="25">SUM(E42:E44)</f>
        <v>447.89912280701748</v>
      </c>
      <c r="F45" s="1089"/>
      <c r="G45" s="1090"/>
      <c r="H45" s="1091"/>
    </row>
    <row r="46" spans="1:8">
      <c r="A46" s="1078"/>
      <c r="B46" s="1070" t="s">
        <v>152</v>
      </c>
      <c r="C46" s="1070"/>
      <c r="D46" s="1070"/>
      <c r="E46" s="142">
        <f>IF(C45&gt;E45,E45-C45,0)</f>
        <v>0</v>
      </c>
      <c r="F46" s="1101" t="s">
        <v>203</v>
      </c>
      <c r="G46" s="1101"/>
      <c r="H46" s="1101"/>
    </row>
    <row r="47" spans="1:8" ht="17" thickBot="1">
      <c r="A47" s="1079"/>
      <c r="B47" s="1075" t="s">
        <v>167</v>
      </c>
      <c r="C47" s="1075"/>
      <c r="D47" s="1075"/>
      <c r="E47" s="221">
        <f>IF(E45&gt;C45,E45-C45,0)</f>
        <v>3.899122807017477</v>
      </c>
      <c r="F47" s="1101"/>
      <c r="G47" s="1101"/>
      <c r="H47" s="1101"/>
    </row>
    <row r="48" spans="1:8" ht="17" thickBot="1"/>
    <row r="49" spans="1:8" ht="21">
      <c r="A49" s="1076" t="s">
        <v>170</v>
      </c>
      <c r="B49" s="1082" t="s">
        <v>183</v>
      </c>
      <c r="C49" s="1083"/>
      <c r="D49" s="1083"/>
      <c r="E49" s="1083"/>
      <c r="F49" s="1104" t="str">
        <f>F40</f>
        <v xml:space="preserve">Særlige feriedage  </v>
      </c>
      <c r="G49" s="1083"/>
      <c r="H49" s="1105"/>
    </row>
    <row r="50" spans="1:8" ht="52">
      <c r="A50" s="1077"/>
      <c r="B50" s="242"/>
      <c r="C50" s="243" t="str">
        <f>C41</f>
        <v>Nettoarbejdstid</v>
      </c>
      <c r="D50" s="243" t="str">
        <f t="shared" ref="D50:E50" si="26">D41</f>
        <v>Planlagt arbejdstid</v>
      </c>
      <c r="E50" s="243" t="str">
        <f t="shared" si="26"/>
        <v>Faktisk arbejdstid</v>
      </c>
      <c r="F50" s="657" t="str">
        <f t="shared" ref="F50:H50" si="27">F41</f>
        <v>Særlige feriedage primo</v>
      </c>
      <c r="G50" s="243" t="str">
        <f t="shared" si="27"/>
        <v>Særlige feriedage afholdt</v>
      </c>
      <c r="H50" s="658" t="str">
        <f t="shared" si="27"/>
        <v>Særlige feriedage rest</v>
      </c>
    </row>
    <row r="51" spans="1:8">
      <c r="A51" s="1078"/>
      <c r="B51" s="140" t="s">
        <v>135</v>
      </c>
      <c r="C51" s="139">
        <f>C14</f>
        <v>155.4</v>
      </c>
      <c r="D51" s="139">
        <f t="shared" ref="D51:E51" si="28">D14</f>
        <v>148.91666666666663</v>
      </c>
      <c r="E51" s="164">
        <f t="shared" si="28"/>
        <v>158.12719298245611</v>
      </c>
      <c r="F51" s="169">
        <f>F14</f>
        <v>0</v>
      </c>
      <c r="G51" s="139">
        <f t="shared" ref="G51:H51" si="29">G14</f>
        <v>0</v>
      </c>
      <c r="H51" s="142">
        <f t="shared" si="29"/>
        <v>0</v>
      </c>
    </row>
    <row r="52" spans="1:8">
      <c r="A52" s="1078"/>
      <c r="B52" s="2" t="s">
        <v>136</v>
      </c>
      <c r="C52" s="141">
        <f t="shared" ref="C52:E53" si="30">C15</f>
        <v>148</v>
      </c>
      <c r="D52" s="141">
        <f t="shared" si="30"/>
        <v>144.74999999999997</v>
      </c>
      <c r="E52" s="165">
        <f t="shared" si="30"/>
        <v>153.52192982456137</v>
      </c>
      <c r="F52" s="170">
        <f t="shared" ref="F52:H52" si="31">F15</f>
        <v>0</v>
      </c>
      <c r="G52" s="141">
        <f t="shared" si="31"/>
        <v>0</v>
      </c>
      <c r="H52" s="143">
        <f t="shared" si="31"/>
        <v>0</v>
      </c>
    </row>
    <row r="53" spans="1:8">
      <c r="A53" s="1078"/>
      <c r="B53" s="140" t="s">
        <v>137</v>
      </c>
      <c r="C53" s="139">
        <f t="shared" si="30"/>
        <v>59.200000000000017</v>
      </c>
      <c r="D53" s="139">
        <f t="shared" si="30"/>
        <v>55.416666666666671</v>
      </c>
      <c r="E53" s="164">
        <f t="shared" si="30"/>
        <v>58.925438596491233</v>
      </c>
      <c r="F53" s="169">
        <f t="shared" ref="F53:H53" si="32">F16</f>
        <v>0</v>
      </c>
      <c r="G53" s="139">
        <f t="shared" si="32"/>
        <v>0</v>
      </c>
      <c r="H53" s="142">
        <f t="shared" si="32"/>
        <v>0</v>
      </c>
    </row>
    <row r="54" spans="1:8" ht="17" thickBot="1">
      <c r="A54" s="1078"/>
      <c r="B54" s="240" t="s">
        <v>166</v>
      </c>
      <c r="C54" s="241">
        <f>SUM(C51:C53)</f>
        <v>362.6</v>
      </c>
      <c r="D54" s="241">
        <f t="shared" ref="D54" si="33">SUM(D51:D53)</f>
        <v>349.08333333333331</v>
      </c>
      <c r="E54" s="244">
        <f t="shared" ref="E54" si="34">SUM(E51:E53)</f>
        <v>370.57456140350871</v>
      </c>
      <c r="F54" s="1089"/>
      <c r="G54" s="1090"/>
      <c r="H54" s="1091"/>
    </row>
    <row r="55" spans="1:8">
      <c r="A55" s="1078"/>
      <c r="B55" s="1070" t="s">
        <v>152</v>
      </c>
      <c r="C55" s="1070"/>
      <c r="D55" s="1070"/>
      <c r="E55" s="142">
        <f>IF(C54&gt;E54,E54-C54,0)</f>
        <v>0</v>
      </c>
    </row>
    <row r="56" spans="1:8" ht="17" thickBot="1">
      <c r="A56" s="1079"/>
      <c r="B56" s="1075" t="s">
        <v>167</v>
      </c>
      <c r="C56" s="1075"/>
      <c r="D56" s="1075"/>
      <c r="E56" s="221">
        <f>IF(E54&gt;C54,E54-C54,0)</f>
        <v>7.9745614035086874</v>
      </c>
    </row>
    <row r="57" spans="1:8" ht="17" thickBot="1"/>
    <row r="58" spans="1:8" ht="22" thickBot="1">
      <c r="A58" s="1087" t="s">
        <v>176</v>
      </c>
      <c r="B58" s="1088"/>
      <c r="C58" s="1088"/>
      <c r="D58" s="1088"/>
      <c r="E58" s="639">
        <f>E28+E29+E37+E38+E46+E47+E55+E56</f>
        <v>-0.78333333333370092</v>
      </c>
    </row>
    <row r="59" spans="1:8" ht="24" customHeight="1" thickBot="1">
      <c r="A59" s="640" t="s">
        <v>393</v>
      </c>
      <c r="B59" s="641"/>
      <c r="C59" s="641"/>
      <c r="D59" s="641"/>
      <c r="E59" s="642">
        <f>Arbejdstidsoversigt!J51</f>
        <v>-0.78333333333375776</v>
      </c>
    </row>
  </sheetData>
  <sheetProtection sheet="1" objects="1" scenarios="1"/>
  <mergeCells count="33">
    <mergeCell ref="F54:H54"/>
    <mergeCell ref="F17:H20"/>
    <mergeCell ref="F46:H47"/>
    <mergeCell ref="F3:H3"/>
    <mergeCell ref="F22:H22"/>
    <mergeCell ref="F31:H31"/>
    <mergeCell ref="F40:H40"/>
    <mergeCell ref="F49:H49"/>
    <mergeCell ref="F27:H27"/>
    <mergeCell ref="F36:H36"/>
    <mergeCell ref="F45:H45"/>
    <mergeCell ref="A58:D58"/>
    <mergeCell ref="A40:A47"/>
    <mergeCell ref="B40:E40"/>
    <mergeCell ref="B46:D46"/>
    <mergeCell ref="B47:D47"/>
    <mergeCell ref="A49:A56"/>
    <mergeCell ref="B49:E49"/>
    <mergeCell ref="B56:D56"/>
    <mergeCell ref="A1:A20"/>
    <mergeCell ref="B28:D28"/>
    <mergeCell ref="B18:D18"/>
    <mergeCell ref="C3:E3"/>
    <mergeCell ref="B55:D55"/>
    <mergeCell ref="B19:D19"/>
    <mergeCell ref="B29:D29"/>
    <mergeCell ref="A22:A29"/>
    <mergeCell ref="B22:E22"/>
    <mergeCell ref="A31:A38"/>
    <mergeCell ref="B31:E31"/>
    <mergeCell ref="B37:D37"/>
    <mergeCell ref="B38:D38"/>
    <mergeCell ref="B20:E20"/>
  </mergeCells>
  <phoneticPr fontId="4" type="noConversion"/>
  <conditionalFormatting sqref="B18 E18">
    <cfRule type="expression" dxfId="821" priority="12">
      <formula>"ELLER($E$16&gt;$$16;)"</formula>
    </cfRule>
    <cfRule type="expression" dxfId="820" priority="11">
      <formula>OR($E$17&gt;$C$17,)</formula>
    </cfRule>
  </conditionalFormatting>
  <conditionalFormatting sqref="B19 E19">
    <cfRule type="expression" dxfId="819" priority="10">
      <formula>OR($C$17&gt;$E$17,)</formula>
    </cfRule>
  </conditionalFormatting>
  <conditionalFormatting sqref="B20">
    <cfRule type="expression" dxfId="818" priority="571">
      <formula>OR(#REF!&lt;0,)</formula>
    </cfRule>
  </conditionalFormatting>
  <conditionalFormatting sqref="B28 E28">
    <cfRule type="expression" dxfId="817" priority="8">
      <formula>OR($C$27&lt;$E$27,)</formula>
    </cfRule>
  </conditionalFormatting>
  <conditionalFormatting sqref="B29 E29">
    <cfRule type="expression" dxfId="816" priority="7">
      <formula>OR($E$27&lt;$C$27,)</formula>
    </cfRule>
  </conditionalFormatting>
  <conditionalFormatting sqref="B37 E37">
    <cfRule type="expression" dxfId="815" priority="6">
      <formula>OR($E$36&gt;$C$36,)</formula>
    </cfRule>
  </conditionalFormatting>
  <conditionalFormatting sqref="B38 E38">
    <cfRule type="expression" dxfId="814" priority="5">
      <formula>OR($C$36&gt;$E$36,)</formula>
    </cfRule>
  </conditionalFormatting>
  <conditionalFormatting sqref="B46 E46">
    <cfRule type="expression" dxfId="813" priority="4">
      <formula>OR($E$45&gt;$C$45,)</formula>
    </cfRule>
  </conditionalFormatting>
  <conditionalFormatting sqref="B47 E47">
    <cfRule type="expression" dxfId="812" priority="3">
      <formula>OR($C$45&gt;$E$45,)</formula>
    </cfRule>
  </conditionalFormatting>
  <conditionalFormatting sqref="B55 E55">
    <cfRule type="expression" dxfId="811" priority="2">
      <formula>OR($E$54&gt;$C$54,)</formula>
    </cfRule>
  </conditionalFormatting>
  <conditionalFormatting sqref="B56 E56">
    <cfRule type="expression" dxfId="810" priority="1">
      <formula>OR($C$54&gt;$E$54,)</formula>
    </cfRule>
  </conditionalFormatting>
  <pageMargins left="0.25" right="0.25" top="0.75" bottom="0.75" header="0.3" footer="0.3"/>
  <pageSetup paperSize="9" scale="68" orientation="portrait" horizontalDpi="0"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9"/>
  <sheetViews>
    <sheetView showZeros="0" view="pageLayout" topLeftCell="A8" workbookViewId="0">
      <selection activeCell="I9" sqref="I9:M9"/>
    </sheetView>
  </sheetViews>
  <sheetFormatPr baseColWidth="10" defaultRowHeight="12"/>
  <cols>
    <col min="1" max="1" width="3" style="37" customWidth="1"/>
    <col min="2" max="2" width="3.33203125" style="37" customWidth="1"/>
    <col min="3" max="3" width="12.1640625" style="37" customWidth="1"/>
    <col min="4" max="5" width="3" style="37" customWidth="1"/>
    <col min="6" max="6" width="3.33203125" style="37" customWidth="1"/>
    <col min="7" max="7" width="12.1640625" style="37" customWidth="1"/>
    <col min="8" max="8" width="2.5" style="37" customWidth="1"/>
    <col min="9" max="9" width="3" style="37" customWidth="1"/>
    <col min="10" max="10" width="3.33203125" style="37" customWidth="1"/>
    <col min="11" max="11" width="12.1640625" style="37" customWidth="1"/>
    <col min="12" max="12" width="3.33203125" style="37" customWidth="1"/>
    <col min="13" max="13" width="3" style="37" customWidth="1"/>
    <col min="14" max="14" width="3.33203125" style="37" customWidth="1"/>
    <col min="15" max="15" width="12.1640625" style="37" customWidth="1"/>
    <col min="16" max="16" width="3.1640625" style="37" customWidth="1"/>
    <col min="17" max="17" width="3" style="37" customWidth="1"/>
    <col min="18" max="18" width="3.33203125" style="37" customWidth="1"/>
    <col min="19" max="19" width="12.1640625" style="37" customWidth="1"/>
    <col min="20" max="20" width="3.33203125" style="37" customWidth="1"/>
    <col min="21" max="21" width="3" style="37" customWidth="1"/>
    <col min="22" max="22" width="3.33203125" style="37" customWidth="1"/>
    <col min="23" max="23" width="12.1640625" style="37" customWidth="1"/>
    <col min="24" max="24" width="2.5" style="37" customWidth="1"/>
    <col min="25" max="25" width="3" style="37" customWidth="1"/>
    <col min="26" max="26" width="3.33203125" style="37" customWidth="1"/>
    <col min="27" max="27" width="12.1640625" style="37" customWidth="1"/>
    <col min="28" max="28" width="2.5" style="37" customWidth="1"/>
    <col min="29" max="29" width="3" style="37" customWidth="1"/>
    <col min="30" max="30" width="3.33203125" style="37" customWidth="1"/>
    <col min="31" max="31" width="12.1640625" style="37" customWidth="1"/>
    <col min="32" max="32" width="2.5" style="37" customWidth="1"/>
    <col min="33" max="33" width="3" style="37" customWidth="1"/>
    <col min="34" max="34" width="3.33203125" style="37" customWidth="1"/>
    <col min="35" max="35" width="12.1640625" style="37" customWidth="1"/>
    <col min="36" max="36" width="2.5" style="37" customWidth="1"/>
    <col min="37" max="37" width="3" style="37" customWidth="1"/>
    <col min="38" max="38" width="3.33203125" style="37" customWidth="1"/>
    <col min="39" max="39" width="12.1640625" style="37" customWidth="1"/>
    <col min="40" max="40" width="2.5" style="37" customWidth="1"/>
    <col min="41" max="41" width="3" style="37" customWidth="1"/>
    <col min="42" max="42" width="3.33203125" style="37" customWidth="1"/>
    <col min="43" max="43" width="12.1640625" style="37" customWidth="1"/>
    <col min="44" max="44" width="2.5" style="37" customWidth="1"/>
    <col min="45" max="45" width="3" style="37" customWidth="1"/>
    <col min="46" max="46" width="3.6640625" style="37" customWidth="1"/>
    <col min="47" max="47" width="12.1640625" style="37" customWidth="1"/>
    <col min="48" max="48" width="4.33203125" style="37" customWidth="1"/>
    <col min="49" max="16384" width="10.83203125" style="37"/>
  </cols>
  <sheetData>
    <row r="1" spans="1:48" ht="30" customHeight="1" thickBot="1">
      <c r="A1" s="492" t="str">
        <f>"ÅRSKALENDER  for  "&amp;Stamoplysninger!E9&amp;" vedr. skoleåret "&amp;Stamoplysninger!F7&amp;""</f>
        <v>ÅRSKALENDER  for  Simon Hansen vedr. skoleåret 2024-2025</v>
      </c>
      <c r="B1" s="493"/>
      <c r="C1" s="494"/>
      <c r="D1" s="495"/>
      <c r="E1" s="494"/>
      <c r="F1" s="493"/>
      <c r="G1" s="494"/>
      <c r="H1" s="495"/>
      <c r="I1" s="494"/>
      <c r="J1" s="493"/>
      <c r="K1" s="494"/>
      <c r="L1" s="495"/>
      <c r="M1" s="494"/>
      <c r="N1" s="493"/>
      <c r="O1" s="494"/>
      <c r="P1" s="495"/>
      <c r="Q1" s="494"/>
      <c r="R1" s="493"/>
      <c r="S1" s="494"/>
      <c r="T1" s="495"/>
      <c r="U1" s="494"/>
      <c r="V1" s="493"/>
      <c r="W1" s="494"/>
      <c r="X1" s="495"/>
      <c r="Y1" s="494"/>
      <c r="Z1" s="493"/>
      <c r="AA1" s="494"/>
      <c r="AB1" s="495"/>
      <c r="AC1" s="494"/>
      <c r="AD1" s="493"/>
      <c r="AE1" s="494"/>
      <c r="AF1" s="495"/>
      <c r="AG1" s="494"/>
      <c r="AH1" s="493"/>
      <c r="AI1" s="494"/>
      <c r="AJ1" s="495"/>
      <c r="AK1" s="494"/>
      <c r="AL1" s="493"/>
      <c r="AM1" s="494"/>
      <c r="AN1" s="495"/>
      <c r="AO1" s="494"/>
      <c r="AP1" s="493"/>
      <c r="AQ1" s="494"/>
      <c r="AR1" s="495"/>
      <c r="AS1" s="494"/>
      <c r="AT1" s="493"/>
      <c r="AU1" s="494"/>
      <c r="AV1" s="496"/>
    </row>
    <row r="2" spans="1:48" ht="24" customHeight="1" thickBot="1">
      <c r="A2" s="497" t="s">
        <v>58</v>
      </c>
      <c r="B2" s="498"/>
      <c r="C2" s="499"/>
      <c r="D2" s="500"/>
      <c r="E2" s="501" t="s">
        <v>59</v>
      </c>
      <c r="F2" s="498"/>
      <c r="G2" s="499"/>
      <c r="H2" s="500"/>
      <c r="I2" s="502" t="s">
        <v>60</v>
      </c>
      <c r="J2" s="498"/>
      <c r="K2" s="499"/>
      <c r="L2" s="500"/>
      <c r="M2" s="501" t="s">
        <v>61</v>
      </c>
      <c r="N2" s="498"/>
      <c r="O2" s="499"/>
      <c r="P2" s="500"/>
      <c r="Q2" s="501" t="s">
        <v>62</v>
      </c>
      <c r="R2" s="498"/>
      <c r="S2" s="499"/>
      <c r="T2" s="500"/>
      <c r="U2" s="501" t="s">
        <v>63</v>
      </c>
      <c r="V2" s="498"/>
      <c r="W2" s="499"/>
      <c r="X2" s="500"/>
      <c r="Y2" s="502" t="s">
        <v>65</v>
      </c>
      <c r="Z2" s="498"/>
      <c r="AA2" s="499"/>
      <c r="AB2" s="500"/>
      <c r="AC2" s="501" t="s">
        <v>66</v>
      </c>
      <c r="AD2" s="498"/>
      <c r="AE2" s="499"/>
      <c r="AF2" s="500"/>
      <c r="AG2" s="501" t="s">
        <v>67</v>
      </c>
      <c r="AH2" s="498"/>
      <c r="AI2" s="499"/>
      <c r="AJ2" s="500"/>
      <c r="AK2" s="501" t="s">
        <v>68</v>
      </c>
      <c r="AL2" s="498"/>
      <c r="AM2" s="499"/>
      <c r="AN2" s="500"/>
      <c r="AO2" s="501" t="s">
        <v>69</v>
      </c>
      <c r="AP2" s="498"/>
      <c r="AQ2" s="499"/>
      <c r="AR2" s="500"/>
      <c r="AS2" s="501" t="s">
        <v>70</v>
      </c>
      <c r="AT2" s="498"/>
      <c r="AU2" s="499"/>
      <c r="AV2" s="503"/>
    </row>
    <row r="3" spans="1:48" ht="24" customHeight="1">
      <c r="A3" s="464">
        <f>August!A15</f>
        <v>1</v>
      </c>
      <c r="B3" s="468" t="str">
        <f>August!B15</f>
        <v>to</v>
      </c>
      <c r="C3" s="481" t="str">
        <f>August!C15</f>
        <v>Ferieåbning</v>
      </c>
      <c r="D3" s="482" t="str">
        <f>August!D15</f>
        <v/>
      </c>
      <c r="E3" s="464">
        <f>September!A10</f>
        <v>1</v>
      </c>
      <c r="F3" s="468" t="str">
        <f>September!B10</f>
        <v>sø</v>
      </c>
      <c r="G3" s="481" t="str">
        <f>September!C10</f>
        <v>Weekend</v>
      </c>
      <c r="H3" s="482" t="str">
        <f>September!D10</f>
        <v/>
      </c>
      <c r="I3" s="464">
        <f>Oktober!A10</f>
        <v>1</v>
      </c>
      <c r="J3" s="468" t="str">
        <f>Oktober!B10</f>
        <v>ti</v>
      </c>
      <c r="K3" s="483" t="str">
        <f>Oktober!C10</f>
        <v>Normal uge 1</v>
      </c>
      <c r="L3" s="484" t="str">
        <f>Oktober!D10</f>
        <v/>
      </c>
      <c r="M3" s="469">
        <f>November!A10</f>
        <v>1</v>
      </c>
      <c r="N3" s="470" t="str">
        <f>November!B10</f>
        <v>fr</v>
      </c>
      <c r="O3" s="485" t="str">
        <f>November!C10</f>
        <v>Rul 1</v>
      </c>
      <c r="P3" s="486" t="str">
        <f>November!D10</f>
        <v/>
      </c>
      <c r="Q3" s="487">
        <f>December!A10</f>
        <v>1</v>
      </c>
      <c r="R3" s="488" t="str">
        <f>December!B10</f>
        <v>sø</v>
      </c>
      <c r="S3" s="489" t="str">
        <f>December!C10</f>
        <v>Weekend</v>
      </c>
      <c r="T3" s="490" t="str">
        <f>December!D10</f>
        <v/>
      </c>
      <c r="U3" s="464">
        <f>Januar!A10</f>
        <v>1</v>
      </c>
      <c r="V3" s="468" t="str">
        <f>Januar!B10</f>
        <v>on</v>
      </c>
      <c r="W3" s="483" t="str">
        <f>Januar!C10</f>
        <v>SH-dag</v>
      </c>
      <c r="X3" s="491" t="str">
        <f>Januar!D10</f>
        <v/>
      </c>
      <c r="Y3" s="469">
        <f>Februar!A10</f>
        <v>1</v>
      </c>
      <c r="Z3" s="470" t="str">
        <f>Februar!B10</f>
        <v>lø</v>
      </c>
      <c r="AA3" s="485" t="str">
        <f>Februar!C10</f>
        <v>Weekend</v>
      </c>
      <c r="AB3" s="486" t="str">
        <f>Februar!D10</f>
        <v/>
      </c>
      <c r="AC3" s="464">
        <f>Marts!A10</f>
        <v>1</v>
      </c>
      <c r="AD3" s="468" t="str">
        <f>Marts!B10</f>
        <v>lø</v>
      </c>
      <c r="AE3" s="483" t="str">
        <f>Marts!C10</f>
        <v>Weekend</v>
      </c>
      <c r="AF3" s="491" t="str">
        <f>Marts!D10</f>
        <v/>
      </c>
      <c r="AG3" s="469">
        <f>April!A10</f>
        <v>1</v>
      </c>
      <c r="AH3" s="470" t="str">
        <f>April!B10</f>
        <v>ti</v>
      </c>
      <c r="AI3" s="470" t="str">
        <f>April!C10</f>
        <v>Normal uge 2</v>
      </c>
      <c r="AJ3" s="486" t="str">
        <f>April!D10</f>
        <v/>
      </c>
      <c r="AK3" s="464">
        <f>Maj!A10</f>
        <v>1</v>
      </c>
      <c r="AL3" s="468" t="str">
        <f>Maj!B10</f>
        <v>to</v>
      </c>
      <c r="AM3" s="483" t="str">
        <f>Maj!C10</f>
        <v>Normal uge 2</v>
      </c>
      <c r="AN3" s="484" t="str">
        <f>Maj!D10</f>
        <v/>
      </c>
      <c r="AO3" s="469">
        <f>Juni!A10</f>
        <v>1</v>
      </c>
      <c r="AP3" s="470" t="str">
        <f>Juni!B10</f>
        <v>sø</v>
      </c>
      <c r="AQ3" s="485" t="str">
        <f>Juni!C10</f>
        <v>Weekend</v>
      </c>
      <c r="AR3" s="486" t="str">
        <f>Juni!D10</f>
        <v/>
      </c>
      <c r="AS3" s="464">
        <f>Juli!A10</f>
        <v>1</v>
      </c>
      <c r="AT3" s="468" t="str">
        <f>Juli!B10</f>
        <v>ti</v>
      </c>
      <c r="AU3" s="483" t="str">
        <f>Juli!C10</f>
        <v>Normal uge 2</v>
      </c>
      <c r="AV3" s="484" t="str">
        <f>Juli!D10</f>
        <v/>
      </c>
    </row>
    <row r="4" spans="1:48" ht="24" customHeight="1">
      <c r="A4" s="333">
        <f>August!A16</f>
        <v>2</v>
      </c>
      <c r="B4" s="38" t="str">
        <f>August!B16</f>
        <v>fr</v>
      </c>
      <c r="C4" s="70" t="str">
        <f>August!C16</f>
        <v>Ferieåbning</v>
      </c>
      <c r="D4" s="334" t="str">
        <f>August!D16</f>
        <v/>
      </c>
      <c r="E4" s="331">
        <f>September!A11</f>
        <v>2</v>
      </c>
      <c r="F4" s="332" t="str">
        <f>September!B11</f>
        <v>ma</v>
      </c>
      <c r="G4" s="69" t="str">
        <f>September!C11</f>
        <v>Normal uge 1</v>
      </c>
      <c r="H4" s="71">
        <f>September!D11</f>
        <v>36</v>
      </c>
      <c r="I4" s="331">
        <f>Oktober!A11</f>
        <v>2</v>
      </c>
      <c r="J4" s="332" t="str">
        <f>Oktober!B11</f>
        <v>on</v>
      </c>
      <c r="K4" s="474" t="str">
        <f>Oktober!C11</f>
        <v>Normal uge 1</v>
      </c>
      <c r="L4" s="476" t="str">
        <f>Oktober!D11</f>
        <v/>
      </c>
      <c r="M4" s="462">
        <f>November!A11</f>
        <v>2</v>
      </c>
      <c r="N4" s="463" t="str">
        <f>November!B11</f>
        <v>lø</v>
      </c>
      <c r="O4" s="475" t="str">
        <f>November!C11</f>
        <v>Weekend</v>
      </c>
      <c r="P4" s="478" t="str">
        <f>November!D11</f>
        <v/>
      </c>
      <c r="Q4" s="473">
        <f>December!A11</f>
        <v>2</v>
      </c>
      <c r="R4" s="471" t="str">
        <f>December!B11</f>
        <v>ma</v>
      </c>
      <c r="S4" s="472" t="str">
        <f>December!C11</f>
        <v>Normal uge 1</v>
      </c>
      <c r="T4" s="479">
        <f>December!D11</f>
        <v>49</v>
      </c>
      <c r="U4" s="331">
        <f>Januar!A11</f>
        <v>2</v>
      </c>
      <c r="V4" s="332" t="str">
        <f>Januar!B11</f>
        <v>to</v>
      </c>
      <c r="W4" s="474" t="str">
        <f>Januar!C11</f>
        <v>Normal uge 1</v>
      </c>
      <c r="X4" s="480" t="str">
        <f>Januar!D11</f>
        <v/>
      </c>
      <c r="Y4" s="462">
        <f>Februar!A11</f>
        <v>2</v>
      </c>
      <c r="Z4" s="463" t="str">
        <f>Februar!B11</f>
        <v>sø</v>
      </c>
      <c r="AA4" s="475" t="str">
        <f>Februar!C11</f>
        <v>Weekend</v>
      </c>
      <c r="AB4" s="478" t="str">
        <f>Februar!D11</f>
        <v/>
      </c>
      <c r="AC4" s="331">
        <f>Marts!A11</f>
        <v>2</v>
      </c>
      <c r="AD4" s="332" t="str">
        <f>Marts!B11</f>
        <v>sø</v>
      </c>
      <c r="AE4" s="474" t="str">
        <f>Marts!C11</f>
        <v>Weekend</v>
      </c>
      <c r="AF4" s="480" t="str">
        <f>Marts!D11</f>
        <v/>
      </c>
      <c r="AG4" s="462">
        <f>April!A11</f>
        <v>2</v>
      </c>
      <c r="AH4" s="463" t="str">
        <f>April!B11</f>
        <v>on</v>
      </c>
      <c r="AI4" s="463" t="str">
        <f>April!C11</f>
        <v>Normal uge 2</v>
      </c>
      <c r="AJ4" s="478" t="str">
        <f>April!D11</f>
        <v/>
      </c>
      <c r="AK4" s="331">
        <f>Maj!A11</f>
        <v>2</v>
      </c>
      <c r="AL4" s="332" t="str">
        <f>Maj!B11</f>
        <v>fr</v>
      </c>
      <c r="AM4" s="474" t="str">
        <f>Maj!C11</f>
        <v>Rul 3</v>
      </c>
      <c r="AN4" s="476" t="str">
        <f>Maj!D11</f>
        <v/>
      </c>
      <c r="AO4" s="462">
        <f>Juni!A11</f>
        <v>2</v>
      </c>
      <c r="AP4" s="463" t="str">
        <f>Juni!B11</f>
        <v>ma</v>
      </c>
      <c r="AQ4" s="475" t="str">
        <f>Juni!C11</f>
        <v>Normal uge 2</v>
      </c>
      <c r="AR4" s="478">
        <f>Juni!D11</f>
        <v>22.714285714285715</v>
      </c>
      <c r="AS4" s="331">
        <f>Juli!A11</f>
        <v>2</v>
      </c>
      <c r="AT4" s="332" t="str">
        <f>Juli!B11</f>
        <v>on</v>
      </c>
      <c r="AU4" s="474" t="str">
        <f>Juli!C11</f>
        <v>Normal uge 2</v>
      </c>
      <c r="AV4" s="476" t="str">
        <f>Juli!D11</f>
        <v/>
      </c>
    </row>
    <row r="5" spans="1:48" ht="24" customHeight="1">
      <c r="A5" s="333">
        <f>August!A17</f>
        <v>3</v>
      </c>
      <c r="B5" s="38" t="str">
        <f>August!B17</f>
        <v>lø</v>
      </c>
      <c r="C5" s="70" t="str">
        <f>August!C17</f>
        <v>Weekend</v>
      </c>
      <c r="D5" s="334" t="str">
        <f>August!D17</f>
        <v/>
      </c>
      <c r="E5" s="331">
        <f>September!A12</f>
        <v>3</v>
      </c>
      <c r="F5" s="332" t="str">
        <f>September!B12</f>
        <v>ti</v>
      </c>
      <c r="G5" s="69" t="str">
        <f>September!C12</f>
        <v>Normal uge 1</v>
      </c>
      <c r="H5" s="71" t="str">
        <f>September!D12</f>
        <v/>
      </c>
      <c r="I5" s="331">
        <f>Oktober!A12</f>
        <v>3</v>
      </c>
      <c r="J5" s="332" t="str">
        <f>Oktober!B12</f>
        <v>to</v>
      </c>
      <c r="K5" s="474" t="str">
        <f>Oktober!C12</f>
        <v>Normal uge 1</v>
      </c>
      <c r="L5" s="476" t="str">
        <f>Oktober!D12</f>
        <v/>
      </c>
      <c r="M5" s="462">
        <f>November!A12</f>
        <v>3</v>
      </c>
      <c r="N5" s="463" t="str">
        <f>November!B12</f>
        <v>sø</v>
      </c>
      <c r="O5" s="475" t="str">
        <f>November!C12</f>
        <v>Weekend</v>
      </c>
      <c r="P5" s="478" t="str">
        <f>November!D12</f>
        <v/>
      </c>
      <c r="Q5" s="473">
        <f>December!A12</f>
        <v>3</v>
      </c>
      <c r="R5" s="471" t="str">
        <f>December!B12</f>
        <v>ti</v>
      </c>
      <c r="S5" s="472" t="str">
        <f>December!C12</f>
        <v>Normal uge 1</v>
      </c>
      <c r="T5" s="479" t="str">
        <f>December!D12</f>
        <v/>
      </c>
      <c r="U5" s="331">
        <f>Januar!A12</f>
        <v>3</v>
      </c>
      <c r="V5" s="332" t="str">
        <f>Januar!B12</f>
        <v>fr</v>
      </c>
      <c r="W5" s="474" t="str">
        <f>Januar!C12</f>
        <v>Rul 2</v>
      </c>
      <c r="X5" s="480" t="str">
        <f>Januar!D12</f>
        <v/>
      </c>
      <c r="Y5" s="462">
        <f>Februar!A12</f>
        <v>3</v>
      </c>
      <c r="Z5" s="463" t="str">
        <f>Februar!B12</f>
        <v>ma</v>
      </c>
      <c r="AA5" s="475" t="str">
        <f>Februar!C12</f>
        <v>Normal uge 1</v>
      </c>
      <c r="AB5" s="478">
        <f>Februar!D12</f>
        <v>5.7142857142857144</v>
      </c>
      <c r="AC5" s="331">
        <f>Marts!A12</f>
        <v>3</v>
      </c>
      <c r="AD5" s="332" t="str">
        <f>Marts!B12</f>
        <v>ma</v>
      </c>
      <c r="AE5" s="474" t="str">
        <f>Marts!C12</f>
        <v>Normal uge 1</v>
      </c>
      <c r="AF5" s="480">
        <f>Marts!D12</f>
        <v>9.7142857142857135</v>
      </c>
      <c r="AG5" s="462">
        <f>April!A12</f>
        <v>3</v>
      </c>
      <c r="AH5" s="463" t="str">
        <f>April!B12</f>
        <v>to</v>
      </c>
      <c r="AI5" s="463" t="str">
        <f>April!C12</f>
        <v>Normal uge 2</v>
      </c>
      <c r="AJ5" s="478" t="str">
        <f>April!D12</f>
        <v/>
      </c>
      <c r="AK5" s="331">
        <f>Maj!A12</f>
        <v>3</v>
      </c>
      <c r="AL5" s="332" t="str">
        <f>Maj!B12</f>
        <v>lø</v>
      </c>
      <c r="AM5" s="474" t="str">
        <f>Maj!C12</f>
        <v>Weekend</v>
      </c>
      <c r="AN5" s="476" t="str">
        <f>Maj!D12</f>
        <v/>
      </c>
      <c r="AO5" s="462">
        <f>Juni!A12</f>
        <v>3</v>
      </c>
      <c r="AP5" s="463" t="str">
        <f>Juni!B12</f>
        <v>ti</v>
      </c>
      <c r="AQ5" s="475" t="str">
        <f>Juni!C12</f>
        <v>Normal uge 2</v>
      </c>
      <c r="AR5" s="478" t="str">
        <f>Juni!D12</f>
        <v/>
      </c>
      <c r="AS5" s="331">
        <f>Juli!A12</f>
        <v>3</v>
      </c>
      <c r="AT5" s="332" t="str">
        <f>Juli!B12</f>
        <v>to</v>
      </c>
      <c r="AU5" s="474" t="str">
        <f>Juli!C12</f>
        <v>Normal uge 2</v>
      </c>
      <c r="AV5" s="476" t="str">
        <f>Juli!D12</f>
        <v/>
      </c>
    </row>
    <row r="6" spans="1:48" ht="24" customHeight="1">
      <c r="A6" s="333">
        <f>August!A18</f>
        <v>4</v>
      </c>
      <c r="B6" s="38" t="str">
        <f>August!B18</f>
        <v>sø</v>
      </c>
      <c r="C6" s="70" t="str">
        <f>August!C18</f>
        <v>Weekend</v>
      </c>
      <c r="D6" s="334" t="str">
        <f>August!D18</f>
        <v/>
      </c>
      <c r="E6" s="331">
        <f>September!A13</f>
        <v>4</v>
      </c>
      <c r="F6" s="332" t="str">
        <f>September!B13</f>
        <v>on</v>
      </c>
      <c r="G6" s="69" t="str">
        <f>September!C13</f>
        <v>Normal uge 1</v>
      </c>
      <c r="H6" s="71" t="str">
        <f>September!D13</f>
        <v/>
      </c>
      <c r="I6" s="331">
        <f>Oktober!A13</f>
        <v>4</v>
      </c>
      <c r="J6" s="332" t="str">
        <f>Oktober!B13</f>
        <v>fr</v>
      </c>
      <c r="K6" s="474" t="str">
        <f>Oktober!C13</f>
        <v>Rul 1</v>
      </c>
      <c r="L6" s="476" t="str">
        <f>Oktober!D13</f>
        <v/>
      </c>
      <c r="M6" s="462">
        <f>November!A13</f>
        <v>4</v>
      </c>
      <c r="N6" s="463" t="str">
        <f>November!B13</f>
        <v>ma</v>
      </c>
      <c r="O6" s="475" t="str">
        <f>November!C13</f>
        <v>Normal uge 1</v>
      </c>
      <c r="P6" s="478">
        <f>November!D13</f>
        <v>45</v>
      </c>
      <c r="Q6" s="473">
        <f>December!A13</f>
        <v>4</v>
      </c>
      <c r="R6" s="471" t="str">
        <f>December!B13</f>
        <v>on</v>
      </c>
      <c r="S6" s="472" t="str">
        <f>December!C13</f>
        <v>Normal uge 1</v>
      </c>
      <c r="T6" s="479" t="str">
        <f>December!D13</f>
        <v/>
      </c>
      <c r="U6" s="331">
        <f>Januar!A13</f>
        <v>4</v>
      </c>
      <c r="V6" s="332" t="str">
        <f>Januar!B13</f>
        <v>lø</v>
      </c>
      <c r="W6" s="474" t="str">
        <f>Januar!C13</f>
        <v>Weekend</v>
      </c>
      <c r="X6" s="480" t="str">
        <f>Januar!D13</f>
        <v/>
      </c>
      <c r="Y6" s="462">
        <f>Februar!A13</f>
        <v>4</v>
      </c>
      <c r="Z6" s="463" t="str">
        <f>Februar!B13</f>
        <v>ti</v>
      </c>
      <c r="AA6" s="475" t="str">
        <f>Februar!C13</f>
        <v>Normal uge 1</v>
      </c>
      <c r="AB6" s="478" t="str">
        <f>Februar!D13</f>
        <v/>
      </c>
      <c r="AC6" s="331">
        <f>Marts!A13</f>
        <v>4</v>
      </c>
      <c r="AD6" s="332" t="str">
        <f>Marts!B13</f>
        <v>ti</v>
      </c>
      <c r="AE6" s="474" t="str">
        <f>Marts!C13</f>
        <v>Normal uge 1</v>
      </c>
      <c r="AF6" s="480" t="str">
        <f>Marts!D13</f>
        <v/>
      </c>
      <c r="AG6" s="462">
        <f>April!A13</f>
        <v>4</v>
      </c>
      <c r="AH6" s="463" t="str">
        <f>April!B13</f>
        <v>fr</v>
      </c>
      <c r="AI6" s="463" t="str">
        <f>April!C13</f>
        <v>Rul 3</v>
      </c>
      <c r="AJ6" s="478" t="str">
        <f>April!D13</f>
        <v/>
      </c>
      <c r="AK6" s="331">
        <f>Maj!A13</f>
        <v>4</v>
      </c>
      <c r="AL6" s="332" t="str">
        <f>Maj!B13</f>
        <v>sø</v>
      </c>
      <c r="AM6" s="474" t="str">
        <f>Maj!C13</f>
        <v>Weekend</v>
      </c>
      <c r="AN6" s="476" t="str">
        <f>Maj!D13</f>
        <v/>
      </c>
      <c r="AO6" s="462">
        <f>Juni!A13</f>
        <v>4</v>
      </c>
      <c r="AP6" s="463" t="str">
        <f>Juni!B13</f>
        <v>on</v>
      </c>
      <c r="AQ6" s="475" t="str">
        <f>Juni!C13</f>
        <v>Normal uge 2</v>
      </c>
      <c r="AR6" s="478" t="str">
        <f>Juni!D13</f>
        <v/>
      </c>
      <c r="AS6" s="331">
        <f>Juli!A13</f>
        <v>4</v>
      </c>
      <c r="AT6" s="332" t="str">
        <f>Juli!B13</f>
        <v>fr</v>
      </c>
      <c r="AU6" s="474" t="str">
        <f>Juli!C13</f>
        <v>Rul 4</v>
      </c>
      <c r="AV6" s="476" t="str">
        <f>Juli!D13</f>
        <v/>
      </c>
    </row>
    <row r="7" spans="1:48" ht="24" customHeight="1">
      <c r="A7" s="333">
        <f>August!A19</f>
        <v>5</v>
      </c>
      <c r="B7" s="38" t="str">
        <f>August!B19</f>
        <v>ma</v>
      </c>
      <c r="C7" s="70" t="str">
        <f>August!C19</f>
        <v>Ferieåbning</v>
      </c>
      <c r="D7" s="334">
        <f>August!D19</f>
        <v>32</v>
      </c>
      <c r="E7" s="331">
        <f>September!A14</f>
        <v>5</v>
      </c>
      <c r="F7" s="332" t="str">
        <f>September!B14</f>
        <v>to</v>
      </c>
      <c r="G7" s="69" t="str">
        <f>September!C14</f>
        <v>Normal uge 1</v>
      </c>
      <c r="H7" s="71" t="str">
        <f>September!D14</f>
        <v/>
      </c>
      <c r="I7" s="331">
        <f>Oktober!A14</f>
        <v>5</v>
      </c>
      <c r="J7" s="332" t="str">
        <f>Oktober!B14</f>
        <v>lø</v>
      </c>
      <c r="K7" s="474" t="str">
        <f>Oktober!C14</f>
        <v>Weekend</v>
      </c>
      <c r="L7" s="476" t="str">
        <f>Oktober!D14</f>
        <v/>
      </c>
      <c r="M7" s="462">
        <f>November!A14</f>
        <v>5</v>
      </c>
      <c r="N7" s="463" t="str">
        <f>November!B14</f>
        <v>ti</v>
      </c>
      <c r="O7" s="475" t="str">
        <f>November!C14</f>
        <v>Normal uge 1</v>
      </c>
      <c r="P7" s="478" t="str">
        <f>November!D14</f>
        <v/>
      </c>
      <c r="Q7" s="473">
        <f>December!A14</f>
        <v>5</v>
      </c>
      <c r="R7" s="471" t="str">
        <f>December!B14</f>
        <v>to</v>
      </c>
      <c r="S7" s="472" t="str">
        <f>December!C14</f>
        <v>Normal uge 1</v>
      </c>
      <c r="T7" s="479" t="str">
        <f>December!D14</f>
        <v/>
      </c>
      <c r="U7" s="331">
        <f>Januar!A14</f>
        <v>5</v>
      </c>
      <c r="V7" s="332" t="str">
        <f>Januar!B14</f>
        <v>sø</v>
      </c>
      <c r="W7" s="474" t="str">
        <f>Januar!C14</f>
        <v>Weekend</v>
      </c>
      <c r="X7" s="480" t="str">
        <f>Januar!D14</f>
        <v/>
      </c>
      <c r="Y7" s="462">
        <f>Februar!A14</f>
        <v>5</v>
      </c>
      <c r="Z7" s="463" t="str">
        <f>Februar!B14</f>
        <v>on</v>
      </c>
      <c r="AA7" s="475" t="str">
        <f>Februar!C14</f>
        <v>Normal uge 1</v>
      </c>
      <c r="AB7" s="478" t="str">
        <f>Februar!D14</f>
        <v/>
      </c>
      <c r="AC7" s="331">
        <f>Marts!A14</f>
        <v>5</v>
      </c>
      <c r="AD7" s="332" t="str">
        <f>Marts!B14</f>
        <v>on</v>
      </c>
      <c r="AE7" s="474" t="str">
        <f>Marts!C14</f>
        <v>Normal uge 1</v>
      </c>
      <c r="AF7" s="480" t="str">
        <f>Marts!D14</f>
        <v/>
      </c>
      <c r="AG7" s="462">
        <f>April!A14</f>
        <v>5</v>
      </c>
      <c r="AH7" s="463" t="str">
        <f>April!B14</f>
        <v>lø</v>
      </c>
      <c r="AI7" s="463" t="str">
        <f>April!C14</f>
        <v>Weekend</v>
      </c>
      <c r="AJ7" s="478" t="str">
        <f>April!D14</f>
        <v/>
      </c>
      <c r="AK7" s="331">
        <f>Maj!A14</f>
        <v>5</v>
      </c>
      <c r="AL7" s="332" t="str">
        <f>Maj!B14</f>
        <v>ma</v>
      </c>
      <c r="AM7" s="474" t="str">
        <f>Maj!C14</f>
        <v>Normal uge 2</v>
      </c>
      <c r="AN7" s="476">
        <f>Maj!D14</f>
        <v>18.714285714285715</v>
      </c>
      <c r="AO7" s="462">
        <f>Juni!A14</f>
        <v>5</v>
      </c>
      <c r="AP7" s="463" t="str">
        <f>Juni!B14</f>
        <v>to</v>
      </c>
      <c r="AQ7" s="475" t="str">
        <f>Juni!C14</f>
        <v>Normal uge 2</v>
      </c>
      <c r="AR7" s="478" t="str">
        <f>Juni!D14</f>
        <v/>
      </c>
      <c r="AS7" s="331">
        <f>Juli!A14</f>
        <v>5</v>
      </c>
      <c r="AT7" s="332" t="str">
        <f>Juli!B14</f>
        <v>lø</v>
      </c>
      <c r="AU7" s="474" t="str">
        <f>Juli!C14</f>
        <v>Weekend</v>
      </c>
      <c r="AV7" s="476" t="str">
        <f>Juli!D14</f>
        <v/>
      </c>
    </row>
    <row r="8" spans="1:48" ht="24" customHeight="1">
      <c r="A8" s="333">
        <f>August!A20</f>
        <v>6</v>
      </c>
      <c r="B8" s="38" t="str">
        <f>August!B20</f>
        <v>ti</v>
      </c>
      <c r="C8" s="70" t="str">
        <f>August!C20</f>
        <v>Ferieåbning</v>
      </c>
      <c r="D8" s="334" t="str">
        <f>August!D20</f>
        <v/>
      </c>
      <c r="E8" s="331">
        <f>September!A15</f>
        <v>6</v>
      </c>
      <c r="F8" s="332" t="str">
        <f>September!B15</f>
        <v>fr</v>
      </c>
      <c r="G8" s="69" t="str">
        <f>September!C15</f>
        <v>Rul 1</v>
      </c>
      <c r="H8" s="71" t="str">
        <f>September!D15</f>
        <v/>
      </c>
      <c r="I8" s="331">
        <f>Oktober!A15</f>
        <v>6</v>
      </c>
      <c r="J8" s="332" t="str">
        <f>Oktober!B15</f>
        <v>sø</v>
      </c>
      <c r="K8" s="474" t="str">
        <f>Oktober!C15</f>
        <v>Weekend</v>
      </c>
      <c r="L8" s="476" t="str">
        <f>Oktober!D15</f>
        <v/>
      </c>
      <c r="M8" s="462">
        <f>November!A15</f>
        <v>6</v>
      </c>
      <c r="N8" s="463" t="str">
        <f>November!B15</f>
        <v>on</v>
      </c>
      <c r="O8" s="475" t="str">
        <f>November!C15</f>
        <v>Normal uge 1</v>
      </c>
      <c r="P8" s="478" t="str">
        <f>November!D15</f>
        <v/>
      </c>
      <c r="Q8" s="473">
        <f>December!A15</f>
        <v>6</v>
      </c>
      <c r="R8" s="471" t="str">
        <f>December!B15</f>
        <v>fr</v>
      </c>
      <c r="S8" s="472" t="str">
        <f>December!C15</f>
        <v>Rul 2</v>
      </c>
      <c r="T8" s="479" t="str">
        <f>December!D15</f>
        <v/>
      </c>
      <c r="U8" s="331">
        <f>Januar!A15</f>
        <v>6</v>
      </c>
      <c r="V8" s="332" t="str">
        <f>Januar!B15</f>
        <v>ma</v>
      </c>
      <c r="W8" s="474" t="str">
        <f>Januar!C15</f>
        <v>Normal uge 1</v>
      </c>
      <c r="X8" s="480">
        <f>Januar!D15</f>
        <v>1.7142857142857142</v>
      </c>
      <c r="Y8" s="462">
        <f>Februar!A15</f>
        <v>6</v>
      </c>
      <c r="Z8" s="463" t="str">
        <f>Februar!B15</f>
        <v>to</v>
      </c>
      <c r="AA8" s="475" t="str">
        <f>Februar!C15</f>
        <v>Normal uge 1</v>
      </c>
      <c r="AB8" s="478" t="str">
        <f>Februar!D15</f>
        <v/>
      </c>
      <c r="AC8" s="331">
        <f>Marts!A15</f>
        <v>6</v>
      </c>
      <c r="AD8" s="332" t="str">
        <f>Marts!B15</f>
        <v>to</v>
      </c>
      <c r="AE8" s="474" t="str">
        <f>Marts!C15</f>
        <v>Normal uge 1</v>
      </c>
      <c r="AF8" s="480" t="str">
        <f>Marts!D15</f>
        <v/>
      </c>
      <c r="AG8" s="462">
        <f>April!A15</f>
        <v>6</v>
      </c>
      <c r="AH8" s="463" t="str">
        <f>April!B15</f>
        <v>sø</v>
      </c>
      <c r="AI8" s="463" t="str">
        <f>April!C15</f>
        <v>Weekend</v>
      </c>
      <c r="AJ8" s="478" t="str">
        <f>April!D15</f>
        <v/>
      </c>
      <c r="AK8" s="331">
        <f>Maj!A15</f>
        <v>6</v>
      </c>
      <c r="AL8" s="332" t="str">
        <f>Maj!B15</f>
        <v>ti</v>
      </c>
      <c r="AM8" s="474" t="str">
        <f>Maj!C15</f>
        <v>Normal uge 2</v>
      </c>
      <c r="AN8" s="476" t="str">
        <f>Maj!D15</f>
        <v/>
      </c>
      <c r="AO8" s="462">
        <f>Juni!A15</f>
        <v>6</v>
      </c>
      <c r="AP8" s="463" t="str">
        <f>Juni!B15</f>
        <v>fr</v>
      </c>
      <c r="AQ8" s="475" t="str">
        <f>Juni!C15</f>
        <v>Rul 4</v>
      </c>
      <c r="AR8" s="478" t="str">
        <f>Juni!D15</f>
        <v/>
      </c>
      <c r="AS8" s="331">
        <f>Juli!A15</f>
        <v>6</v>
      </c>
      <c r="AT8" s="332" t="str">
        <f>Juli!B15</f>
        <v>sø</v>
      </c>
      <c r="AU8" s="474" t="str">
        <f>Juli!C15</f>
        <v>Weekend</v>
      </c>
      <c r="AV8" s="476" t="str">
        <f>Juli!D15</f>
        <v/>
      </c>
    </row>
    <row r="9" spans="1:48" ht="24" customHeight="1">
      <c r="A9" s="333">
        <f>August!A21</f>
        <v>7</v>
      </c>
      <c r="B9" s="38" t="str">
        <f>August!B21</f>
        <v>on</v>
      </c>
      <c r="C9" s="70" t="str">
        <f>August!C21</f>
        <v>Ferieåbning</v>
      </c>
      <c r="D9" s="334" t="str">
        <f>August!D21</f>
        <v/>
      </c>
      <c r="E9" s="331">
        <f>September!A16</f>
        <v>7</v>
      </c>
      <c r="F9" s="332" t="str">
        <f>September!B16</f>
        <v>lø</v>
      </c>
      <c r="G9" s="69" t="str">
        <f>September!C16</f>
        <v>Weekend</v>
      </c>
      <c r="H9" s="71" t="str">
        <f>September!D16</f>
        <v/>
      </c>
      <c r="I9" s="331">
        <f>Oktober!A16</f>
        <v>7</v>
      </c>
      <c r="J9" s="332" t="str">
        <f>Oktober!B16</f>
        <v>ma</v>
      </c>
      <c r="K9" s="474" t="str">
        <f>Oktober!C16</f>
        <v>Normal uge 1</v>
      </c>
      <c r="L9" s="476">
        <f>Oktober!D16</f>
        <v>41</v>
      </c>
      <c r="M9" s="462">
        <f>November!A16</f>
        <v>7</v>
      </c>
      <c r="N9" s="463" t="str">
        <f>November!B16</f>
        <v>to</v>
      </c>
      <c r="O9" s="475" t="str">
        <f>November!C16</f>
        <v>Normal uge 1</v>
      </c>
      <c r="P9" s="478" t="str">
        <f>November!D16</f>
        <v/>
      </c>
      <c r="Q9" s="473">
        <f>December!A16</f>
        <v>7</v>
      </c>
      <c r="R9" s="471" t="str">
        <f>December!B16</f>
        <v>lø</v>
      </c>
      <c r="S9" s="472" t="str">
        <f>December!C16</f>
        <v>Weekend</v>
      </c>
      <c r="T9" s="479" t="str">
        <f>December!D16</f>
        <v/>
      </c>
      <c r="U9" s="331">
        <f>Januar!A16</f>
        <v>7</v>
      </c>
      <c r="V9" s="332" t="str">
        <f>Januar!B16</f>
        <v>ti</v>
      </c>
      <c r="W9" s="474" t="str">
        <f>Januar!C16</f>
        <v>Normal uge 1</v>
      </c>
      <c r="X9" s="480" t="str">
        <f>Januar!D16</f>
        <v/>
      </c>
      <c r="Y9" s="462">
        <f>Februar!A16</f>
        <v>7</v>
      </c>
      <c r="Z9" s="463" t="str">
        <f>Februar!B16</f>
        <v>fr</v>
      </c>
      <c r="AA9" s="475" t="str">
        <f>Februar!C16</f>
        <v>Rul 3</v>
      </c>
      <c r="AB9" s="478" t="str">
        <f>Februar!D16</f>
        <v/>
      </c>
      <c r="AC9" s="331">
        <f>Marts!A16</f>
        <v>7</v>
      </c>
      <c r="AD9" s="332" t="str">
        <f>Marts!B16</f>
        <v>fr</v>
      </c>
      <c r="AE9" s="474" t="str">
        <f>Marts!C16</f>
        <v>Rul 3</v>
      </c>
      <c r="AF9" s="480" t="str">
        <f>Marts!D16</f>
        <v/>
      </c>
      <c r="AG9" s="462">
        <f>April!A16</f>
        <v>7</v>
      </c>
      <c r="AH9" s="463" t="str">
        <f>April!B16</f>
        <v>ma</v>
      </c>
      <c r="AI9" s="463" t="str">
        <f>April!C16</f>
        <v>Normal uge 2</v>
      </c>
      <c r="AJ9" s="478">
        <f>April!D16</f>
        <v>14.714285714285714</v>
      </c>
      <c r="AK9" s="331">
        <f>Maj!A16</f>
        <v>7</v>
      </c>
      <c r="AL9" s="332" t="str">
        <f>Maj!B16</f>
        <v>on</v>
      </c>
      <c r="AM9" s="474" t="str">
        <f>Maj!C16</f>
        <v>Normal uge 2</v>
      </c>
      <c r="AN9" s="476" t="str">
        <f>Maj!D16</f>
        <v/>
      </c>
      <c r="AO9" s="462">
        <f>Juni!A16</f>
        <v>7</v>
      </c>
      <c r="AP9" s="463" t="str">
        <f>Juni!B16</f>
        <v>lø</v>
      </c>
      <c r="AQ9" s="475" t="str">
        <f>Juni!C16</f>
        <v>Weekend</v>
      </c>
      <c r="AR9" s="478" t="str">
        <f>Juni!D16</f>
        <v/>
      </c>
      <c r="AS9" s="331">
        <f>Juli!A16</f>
        <v>7</v>
      </c>
      <c r="AT9" s="332" t="str">
        <f>Juli!B16</f>
        <v>ma</v>
      </c>
      <c r="AU9" s="474" t="str">
        <f>Juli!C16</f>
        <v>Feriedag</v>
      </c>
      <c r="AV9" s="476">
        <f>Juli!D16</f>
        <v>27.714285714285715</v>
      </c>
    </row>
    <row r="10" spans="1:48" ht="24" customHeight="1">
      <c r="A10" s="333">
        <f>August!A22</f>
        <v>8</v>
      </c>
      <c r="B10" s="38" t="str">
        <f>August!B22</f>
        <v>to</v>
      </c>
      <c r="C10" s="70" t="str">
        <f>August!C22</f>
        <v>Ferieåbning</v>
      </c>
      <c r="D10" s="334" t="str">
        <f>August!D22</f>
        <v/>
      </c>
      <c r="E10" s="331">
        <f>September!A17</f>
        <v>8</v>
      </c>
      <c r="F10" s="332" t="str">
        <f>September!B17</f>
        <v>sø</v>
      </c>
      <c r="G10" s="69" t="str">
        <f>September!C17</f>
        <v>Weekend</v>
      </c>
      <c r="H10" s="71" t="str">
        <f>September!D17</f>
        <v/>
      </c>
      <c r="I10" s="331">
        <f>Oktober!A17</f>
        <v>8</v>
      </c>
      <c r="J10" s="332" t="str">
        <f>Oktober!B17</f>
        <v>ti</v>
      </c>
      <c r="K10" s="474" t="str">
        <f>Oktober!C17</f>
        <v>Normal uge 1</v>
      </c>
      <c r="L10" s="476" t="str">
        <f>Oktober!D17</f>
        <v/>
      </c>
      <c r="M10" s="462">
        <f>November!A17</f>
        <v>8</v>
      </c>
      <c r="N10" s="463" t="str">
        <f>November!B17</f>
        <v>fr</v>
      </c>
      <c r="O10" s="475" t="str">
        <f>November!C17</f>
        <v>Rul 2</v>
      </c>
      <c r="P10" s="478" t="str">
        <f>November!D17</f>
        <v/>
      </c>
      <c r="Q10" s="473">
        <f>December!A17</f>
        <v>8</v>
      </c>
      <c r="R10" s="471" t="str">
        <f>December!B17</f>
        <v>sø</v>
      </c>
      <c r="S10" s="472" t="str">
        <f>December!C17</f>
        <v>Weekend</v>
      </c>
      <c r="T10" s="479" t="str">
        <f>December!D17</f>
        <v/>
      </c>
      <c r="U10" s="331">
        <f>Januar!A17</f>
        <v>8</v>
      </c>
      <c r="V10" s="332" t="str">
        <f>Januar!B17</f>
        <v>on</v>
      </c>
      <c r="W10" s="474" t="str">
        <f>Januar!C17</f>
        <v>Normal uge 1</v>
      </c>
      <c r="X10" s="480" t="str">
        <f>Januar!D17</f>
        <v/>
      </c>
      <c r="Y10" s="462">
        <f>Februar!A17</f>
        <v>8</v>
      </c>
      <c r="Z10" s="463" t="str">
        <f>Februar!B17</f>
        <v>lø</v>
      </c>
      <c r="AA10" s="475" t="str">
        <f>Februar!C17</f>
        <v>Weekend</v>
      </c>
      <c r="AB10" s="478" t="str">
        <f>Februar!D17</f>
        <v/>
      </c>
      <c r="AC10" s="331">
        <f>Marts!A17</f>
        <v>8</v>
      </c>
      <c r="AD10" s="332" t="str">
        <f>Marts!B17</f>
        <v>lø</v>
      </c>
      <c r="AE10" s="474" t="str">
        <f>Marts!C17</f>
        <v>Weekend</v>
      </c>
      <c r="AF10" s="480" t="str">
        <f>Marts!D17</f>
        <v/>
      </c>
      <c r="AG10" s="462">
        <f>April!A17</f>
        <v>8</v>
      </c>
      <c r="AH10" s="463" t="str">
        <f>April!B17</f>
        <v>ti</v>
      </c>
      <c r="AI10" s="463" t="str">
        <f>April!C17</f>
        <v>Normal uge 2</v>
      </c>
      <c r="AJ10" s="478" t="str">
        <f>April!D17</f>
        <v/>
      </c>
      <c r="AK10" s="331">
        <f>Maj!A17</f>
        <v>8</v>
      </c>
      <c r="AL10" s="332" t="str">
        <f>Maj!B17</f>
        <v>to</v>
      </c>
      <c r="AM10" s="474" t="str">
        <f>Maj!C17</f>
        <v>Normal uge 2</v>
      </c>
      <c r="AN10" s="476" t="str">
        <f>Maj!D17</f>
        <v/>
      </c>
      <c r="AO10" s="462">
        <f>Juni!A17</f>
        <v>8</v>
      </c>
      <c r="AP10" s="463" t="str">
        <f>Juni!B17</f>
        <v>sø</v>
      </c>
      <c r="AQ10" s="475" t="str">
        <f>Juni!C17</f>
        <v>Weekend</v>
      </c>
      <c r="AR10" s="478" t="str">
        <f>Juni!D17</f>
        <v/>
      </c>
      <c r="AS10" s="331">
        <f>Juli!A17</f>
        <v>8</v>
      </c>
      <c r="AT10" s="332" t="str">
        <f>Juli!B17</f>
        <v>ti</v>
      </c>
      <c r="AU10" s="474" t="str">
        <f>Juli!C17</f>
        <v>Feriedag</v>
      </c>
      <c r="AV10" s="476" t="str">
        <f>Juli!D17</f>
        <v/>
      </c>
    </row>
    <row r="11" spans="1:48" ht="24" customHeight="1">
      <c r="A11" s="333">
        <f>August!A23</f>
        <v>9</v>
      </c>
      <c r="B11" s="38" t="str">
        <f>August!B23</f>
        <v>fr</v>
      </c>
      <c r="C11" s="70" t="str">
        <f>August!C23</f>
        <v>Rul 1</v>
      </c>
      <c r="D11" s="334" t="str">
        <f>August!D23</f>
        <v/>
      </c>
      <c r="E11" s="331">
        <f>September!A18</f>
        <v>9</v>
      </c>
      <c r="F11" s="332" t="str">
        <f>September!B18</f>
        <v>ma</v>
      </c>
      <c r="G11" s="69" t="str">
        <f>September!C18</f>
        <v>Normal uge 1</v>
      </c>
      <c r="H11" s="71">
        <f>September!D18</f>
        <v>37</v>
      </c>
      <c r="I11" s="331">
        <f>Oktober!A18</f>
        <v>9</v>
      </c>
      <c r="J11" s="332" t="str">
        <f>Oktober!B18</f>
        <v>on</v>
      </c>
      <c r="K11" s="474" t="str">
        <f>Oktober!C18</f>
        <v>Normal uge 1</v>
      </c>
      <c r="L11" s="476" t="str">
        <f>Oktober!D18</f>
        <v/>
      </c>
      <c r="M11" s="462">
        <f>November!A18</f>
        <v>9</v>
      </c>
      <c r="N11" s="463" t="str">
        <f>November!B18</f>
        <v>lø</v>
      </c>
      <c r="O11" s="475" t="str">
        <f>November!C18</f>
        <v>Weekend</v>
      </c>
      <c r="P11" s="478" t="str">
        <f>November!D18</f>
        <v/>
      </c>
      <c r="Q11" s="473">
        <f>December!A18</f>
        <v>9</v>
      </c>
      <c r="R11" s="471" t="str">
        <f>December!B18</f>
        <v>ma</v>
      </c>
      <c r="S11" s="472" t="str">
        <f>December!C18</f>
        <v>Normal uge 1</v>
      </c>
      <c r="T11" s="479">
        <f>December!D18</f>
        <v>50</v>
      </c>
      <c r="U11" s="331">
        <f>Januar!A18</f>
        <v>9</v>
      </c>
      <c r="V11" s="332" t="str">
        <f>Januar!B18</f>
        <v>to</v>
      </c>
      <c r="W11" s="474" t="str">
        <f>Januar!C18</f>
        <v>Normal uge 1</v>
      </c>
      <c r="X11" s="480" t="str">
        <f>Januar!D18</f>
        <v/>
      </c>
      <c r="Y11" s="462">
        <f>Februar!A18</f>
        <v>9</v>
      </c>
      <c r="Z11" s="463" t="str">
        <f>Februar!B18</f>
        <v>sø</v>
      </c>
      <c r="AA11" s="475" t="str">
        <f>Februar!C18</f>
        <v>Weekend</v>
      </c>
      <c r="AB11" s="478" t="str">
        <f>Februar!D18</f>
        <v/>
      </c>
      <c r="AC11" s="331">
        <f>Marts!A18</f>
        <v>9</v>
      </c>
      <c r="AD11" s="332" t="str">
        <f>Marts!B18</f>
        <v>sø</v>
      </c>
      <c r="AE11" s="474" t="str">
        <f>Marts!C18</f>
        <v>Weekend</v>
      </c>
      <c r="AF11" s="480" t="str">
        <f>Marts!D18</f>
        <v/>
      </c>
      <c r="AG11" s="462">
        <f>April!A18</f>
        <v>9</v>
      </c>
      <c r="AH11" s="463" t="str">
        <f>April!B18</f>
        <v>on</v>
      </c>
      <c r="AI11" s="463" t="str">
        <f>April!C18</f>
        <v>Normal uge 2</v>
      </c>
      <c r="AJ11" s="478" t="str">
        <f>April!D18</f>
        <v/>
      </c>
      <c r="AK11" s="331">
        <f>Maj!A18</f>
        <v>9</v>
      </c>
      <c r="AL11" s="332" t="str">
        <f>Maj!B18</f>
        <v>fr</v>
      </c>
      <c r="AM11" s="474" t="str">
        <f>Maj!C18</f>
        <v>Rul 4</v>
      </c>
      <c r="AN11" s="476" t="str">
        <f>Maj!D18</f>
        <v/>
      </c>
      <c r="AO11" s="462">
        <f>Juni!A18</f>
        <v>9</v>
      </c>
      <c r="AP11" s="463" t="str">
        <f>Juni!B18</f>
        <v>ma</v>
      </c>
      <c r="AQ11" s="475" t="str">
        <f>Juni!C18</f>
        <v>SH-dag</v>
      </c>
      <c r="AR11" s="478">
        <f>Juni!D18</f>
        <v>23.714285714285715</v>
      </c>
      <c r="AS11" s="331">
        <f>Juli!A18</f>
        <v>9</v>
      </c>
      <c r="AT11" s="332" t="str">
        <f>Juli!B18</f>
        <v>on</v>
      </c>
      <c r="AU11" s="474" t="str">
        <f>Juli!C18</f>
        <v>Feriedag</v>
      </c>
      <c r="AV11" s="476" t="str">
        <f>Juli!D18</f>
        <v/>
      </c>
    </row>
    <row r="12" spans="1:48" ht="24" customHeight="1">
      <c r="A12" s="333">
        <f>August!A24</f>
        <v>10</v>
      </c>
      <c r="B12" s="38" t="str">
        <f>August!B24</f>
        <v>lø</v>
      </c>
      <c r="C12" s="70" t="str">
        <f>August!C24</f>
        <v>Weekend</v>
      </c>
      <c r="D12" s="334" t="str">
        <f>August!D24</f>
        <v/>
      </c>
      <c r="E12" s="331">
        <f>September!A19</f>
        <v>10</v>
      </c>
      <c r="F12" s="332" t="str">
        <f>September!B19</f>
        <v>ti</v>
      </c>
      <c r="G12" s="69" t="str">
        <f>September!C19</f>
        <v>Normal uge 1</v>
      </c>
      <c r="H12" s="71" t="str">
        <f>September!D19</f>
        <v/>
      </c>
      <c r="I12" s="331">
        <f>Oktober!A19</f>
        <v>10</v>
      </c>
      <c r="J12" s="332" t="str">
        <f>Oktober!B19</f>
        <v>to</v>
      </c>
      <c r="K12" s="474" t="str">
        <f>Oktober!C19</f>
        <v>Normal uge 1</v>
      </c>
      <c r="L12" s="476" t="str">
        <f>Oktober!D19</f>
        <v/>
      </c>
      <c r="M12" s="462">
        <f>November!A19</f>
        <v>10</v>
      </c>
      <c r="N12" s="463" t="str">
        <f>November!B19</f>
        <v>sø</v>
      </c>
      <c r="O12" s="475" t="str">
        <f>November!C19</f>
        <v>Weekend</v>
      </c>
      <c r="P12" s="478" t="str">
        <f>November!D19</f>
        <v/>
      </c>
      <c r="Q12" s="473">
        <f>December!A19</f>
        <v>10</v>
      </c>
      <c r="R12" s="471" t="str">
        <f>December!B19</f>
        <v>ti</v>
      </c>
      <c r="S12" s="472" t="str">
        <f>December!C19</f>
        <v>Normal uge 1</v>
      </c>
      <c r="T12" s="479" t="str">
        <f>December!D19</f>
        <v/>
      </c>
      <c r="U12" s="331">
        <f>Januar!A19</f>
        <v>10</v>
      </c>
      <c r="V12" s="332" t="str">
        <f>Januar!B19</f>
        <v>fr</v>
      </c>
      <c r="W12" s="474" t="str">
        <f>Januar!C19</f>
        <v>Rul 3</v>
      </c>
      <c r="X12" s="480" t="str">
        <f>Januar!D19</f>
        <v/>
      </c>
      <c r="Y12" s="462">
        <f>Februar!A19</f>
        <v>10</v>
      </c>
      <c r="Z12" s="463" t="str">
        <f>Februar!B19</f>
        <v>ma</v>
      </c>
      <c r="AA12" s="475" t="str">
        <f>Februar!C19</f>
        <v>Ferieåbning</v>
      </c>
      <c r="AB12" s="478">
        <f>Februar!D19</f>
        <v>6.7142857142857144</v>
      </c>
      <c r="AC12" s="331">
        <f>Marts!A19</f>
        <v>10</v>
      </c>
      <c r="AD12" s="332" t="str">
        <f>Marts!B19</f>
        <v>ma</v>
      </c>
      <c r="AE12" s="474" t="str">
        <f>Marts!C19</f>
        <v>Normal uge 1</v>
      </c>
      <c r="AF12" s="480">
        <f>Marts!D19</f>
        <v>10.714285714285714</v>
      </c>
      <c r="AG12" s="462">
        <f>April!A19</f>
        <v>10</v>
      </c>
      <c r="AH12" s="463" t="str">
        <f>April!B19</f>
        <v>to</v>
      </c>
      <c r="AI12" s="463" t="str">
        <f>April!C19</f>
        <v>Normal uge 2</v>
      </c>
      <c r="AJ12" s="478" t="str">
        <f>April!D19</f>
        <v/>
      </c>
      <c r="AK12" s="331">
        <f>Maj!A19</f>
        <v>10</v>
      </c>
      <c r="AL12" s="332" t="str">
        <f>Maj!B19</f>
        <v>lø</v>
      </c>
      <c r="AM12" s="474" t="str">
        <f>Maj!C19</f>
        <v>Weekend</v>
      </c>
      <c r="AN12" s="476" t="str">
        <f>Maj!D19</f>
        <v/>
      </c>
      <c r="AO12" s="462">
        <f>Juni!A19</f>
        <v>10</v>
      </c>
      <c r="AP12" s="463" t="str">
        <f>Juni!B19</f>
        <v>ti</v>
      </c>
      <c r="AQ12" s="475" t="str">
        <f>Juni!C19</f>
        <v>Normal uge 2</v>
      </c>
      <c r="AR12" s="478" t="str">
        <f>Juni!D19</f>
        <v/>
      </c>
      <c r="AS12" s="331">
        <f>Juli!A19</f>
        <v>10</v>
      </c>
      <c r="AT12" s="332" t="str">
        <f>Juli!B19</f>
        <v>to</v>
      </c>
      <c r="AU12" s="474" t="str">
        <f>Juli!C19</f>
        <v>Feriedag</v>
      </c>
      <c r="AV12" s="476" t="str">
        <f>Juli!D19</f>
        <v/>
      </c>
    </row>
    <row r="13" spans="1:48" ht="24" customHeight="1">
      <c r="A13" s="333">
        <f>August!A25</f>
        <v>11</v>
      </c>
      <c r="B13" s="38" t="str">
        <f>August!B25</f>
        <v>sø</v>
      </c>
      <c r="C13" s="70" t="str">
        <f>August!C25</f>
        <v>Weekend</v>
      </c>
      <c r="D13" s="334" t="str">
        <f>August!D25</f>
        <v/>
      </c>
      <c r="E13" s="331">
        <f>September!A20</f>
        <v>11</v>
      </c>
      <c r="F13" s="332" t="str">
        <f>September!B20</f>
        <v>on</v>
      </c>
      <c r="G13" s="69" t="str">
        <f>September!C20</f>
        <v>Normal uge 1</v>
      </c>
      <c r="H13" s="71" t="str">
        <f>September!D20</f>
        <v/>
      </c>
      <c r="I13" s="331">
        <f>Oktober!A20</f>
        <v>11</v>
      </c>
      <c r="J13" s="332" t="str">
        <f>Oktober!B20</f>
        <v>fr</v>
      </c>
      <c r="K13" s="474" t="str">
        <f>Oktober!C20</f>
        <v>Rul 2</v>
      </c>
      <c r="L13" s="476" t="str">
        <f>Oktober!D20</f>
        <v/>
      </c>
      <c r="M13" s="462">
        <f>November!A20</f>
        <v>11</v>
      </c>
      <c r="N13" s="463" t="str">
        <f>November!B20</f>
        <v>ma</v>
      </c>
      <c r="O13" s="475" t="str">
        <f>November!C20</f>
        <v>Normal uge 1</v>
      </c>
      <c r="P13" s="478">
        <f>November!D20</f>
        <v>46</v>
      </c>
      <c r="Q13" s="473">
        <f>December!A20</f>
        <v>11</v>
      </c>
      <c r="R13" s="471" t="str">
        <f>December!B20</f>
        <v>on</v>
      </c>
      <c r="S13" s="472" t="str">
        <f>December!C20</f>
        <v>Normal uge 1</v>
      </c>
      <c r="T13" s="479" t="str">
        <f>December!D20</f>
        <v/>
      </c>
      <c r="U13" s="331">
        <f>Januar!A20</f>
        <v>11</v>
      </c>
      <c r="V13" s="332" t="str">
        <f>Januar!B20</f>
        <v>lø</v>
      </c>
      <c r="W13" s="474" t="str">
        <f>Januar!C20</f>
        <v>Weekend</v>
      </c>
      <c r="X13" s="480" t="str">
        <f>Januar!D20</f>
        <v/>
      </c>
      <c r="Y13" s="462">
        <f>Februar!A20</f>
        <v>11</v>
      </c>
      <c r="Z13" s="463" t="str">
        <f>Februar!B20</f>
        <v>ti</v>
      </c>
      <c r="AA13" s="475" t="str">
        <f>Februar!C20</f>
        <v>Ferieåbning</v>
      </c>
      <c r="AB13" s="478" t="str">
        <f>Februar!D20</f>
        <v/>
      </c>
      <c r="AC13" s="331">
        <f>Marts!A20</f>
        <v>11</v>
      </c>
      <c r="AD13" s="332" t="str">
        <f>Marts!B20</f>
        <v>ti</v>
      </c>
      <c r="AE13" s="474" t="str">
        <f>Marts!C20</f>
        <v>Normal uge 1</v>
      </c>
      <c r="AF13" s="480" t="str">
        <f>Marts!D20</f>
        <v/>
      </c>
      <c r="AG13" s="462">
        <f>April!A20</f>
        <v>11</v>
      </c>
      <c r="AH13" s="463" t="str">
        <f>April!B20</f>
        <v>fr</v>
      </c>
      <c r="AI13" s="463" t="str">
        <f>April!C20</f>
        <v>Rul 4</v>
      </c>
      <c r="AJ13" s="478" t="str">
        <f>April!D20</f>
        <v/>
      </c>
      <c r="AK13" s="331">
        <f>Maj!A20</f>
        <v>11</v>
      </c>
      <c r="AL13" s="332" t="str">
        <f>Maj!B20</f>
        <v>sø</v>
      </c>
      <c r="AM13" s="474" t="str">
        <f>Maj!C20</f>
        <v>Weekend</v>
      </c>
      <c r="AN13" s="476" t="str">
        <f>Maj!D20</f>
        <v/>
      </c>
      <c r="AO13" s="462">
        <f>Juni!A20</f>
        <v>11</v>
      </c>
      <c r="AP13" s="463" t="str">
        <f>Juni!B20</f>
        <v>on</v>
      </c>
      <c r="AQ13" s="475" t="str">
        <f>Juni!C20</f>
        <v>Normal uge 2</v>
      </c>
      <c r="AR13" s="478" t="str">
        <f>Juni!D20</f>
        <v/>
      </c>
      <c r="AS13" s="331">
        <f>Juli!A20</f>
        <v>11</v>
      </c>
      <c r="AT13" s="332" t="str">
        <f>Juli!B20</f>
        <v>fr</v>
      </c>
      <c r="AU13" s="474" t="str">
        <f>Juli!C20</f>
        <v>Feriedag</v>
      </c>
      <c r="AV13" s="476" t="str">
        <f>Juli!D20</f>
        <v/>
      </c>
    </row>
    <row r="14" spans="1:48" ht="24" customHeight="1">
      <c r="A14" s="333">
        <f>August!A26</f>
        <v>12</v>
      </c>
      <c r="B14" s="38" t="str">
        <f>August!B26</f>
        <v>ma</v>
      </c>
      <c r="C14" s="70" t="str">
        <f>August!C26</f>
        <v>Normal uge 1</v>
      </c>
      <c r="D14" s="334">
        <f>August!D26</f>
        <v>33</v>
      </c>
      <c r="E14" s="331">
        <f>September!A21</f>
        <v>12</v>
      </c>
      <c r="F14" s="332" t="str">
        <f>September!B21</f>
        <v>to</v>
      </c>
      <c r="G14" s="69" t="str">
        <f>September!C21</f>
        <v>Normal uge 1</v>
      </c>
      <c r="H14" s="71" t="str">
        <f>September!D21</f>
        <v/>
      </c>
      <c r="I14" s="331">
        <f>Oktober!A21</f>
        <v>12</v>
      </c>
      <c r="J14" s="332" t="str">
        <f>Oktober!B21</f>
        <v>lø</v>
      </c>
      <c r="K14" s="474" t="str">
        <f>Oktober!C21</f>
        <v>Weekend</v>
      </c>
      <c r="L14" s="476" t="str">
        <f>Oktober!D21</f>
        <v/>
      </c>
      <c r="M14" s="462">
        <f>November!A21</f>
        <v>12</v>
      </c>
      <c r="N14" s="463" t="str">
        <f>November!B21</f>
        <v>ti</v>
      </c>
      <c r="O14" s="475" t="str">
        <f>November!C21</f>
        <v>Normal uge 1</v>
      </c>
      <c r="P14" s="478" t="str">
        <f>November!D21</f>
        <v/>
      </c>
      <c r="Q14" s="473">
        <f>December!A21</f>
        <v>12</v>
      </c>
      <c r="R14" s="471" t="str">
        <f>December!B21</f>
        <v>to</v>
      </c>
      <c r="S14" s="472" t="str">
        <f>December!C21</f>
        <v>Normal uge 1</v>
      </c>
      <c r="T14" s="479" t="str">
        <f>December!D21</f>
        <v/>
      </c>
      <c r="U14" s="331">
        <f>Januar!A21</f>
        <v>12</v>
      </c>
      <c r="V14" s="332" t="str">
        <f>Januar!B21</f>
        <v>sø</v>
      </c>
      <c r="W14" s="474" t="str">
        <f>Januar!C21</f>
        <v>Weekend</v>
      </c>
      <c r="X14" s="480" t="str">
        <f>Januar!D21</f>
        <v/>
      </c>
      <c r="Y14" s="462">
        <f>Februar!A21</f>
        <v>12</v>
      </c>
      <c r="Z14" s="463" t="str">
        <f>Februar!B21</f>
        <v>on</v>
      </c>
      <c r="AA14" s="475" t="str">
        <f>Februar!C21</f>
        <v>Ferieåbning</v>
      </c>
      <c r="AB14" s="478" t="str">
        <f>Februar!D21</f>
        <v/>
      </c>
      <c r="AC14" s="331">
        <f>Marts!A21</f>
        <v>12</v>
      </c>
      <c r="AD14" s="332" t="str">
        <f>Marts!B21</f>
        <v>on</v>
      </c>
      <c r="AE14" s="474" t="str">
        <f>Marts!C21</f>
        <v>Normal uge 1</v>
      </c>
      <c r="AF14" s="480" t="str">
        <f>Marts!D21</f>
        <v/>
      </c>
      <c r="AG14" s="462">
        <f>April!A21</f>
        <v>12</v>
      </c>
      <c r="AH14" s="463" t="str">
        <f>April!B21</f>
        <v>lø</v>
      </c>
      <c r="AI14" s="463" t="str">
        <f>April!C21</f>
        <v>Weekend</v>
      </c>
      <c r="AJ14" s="478" t="str">
        <f>April!D21</f>
        <v/>
      </c>
      <c r="AK14" s="331">
        <f>Maj!A21</f>
        <v>12</v>
      </c>
      <c r="AL14" s="332" t="str">
        <f>Maj!B21</f>
        <v>ma</v>
      </c>
      <c r="AM14" s="474" t="str">
        <f>Maj!C21</f>
        <v>Normal uge 2</v>
      </c>
      <c r="AN14" s="476">
        <f>Maj!D21</f>
        <v>19.714285714285715</v>
      </c>
      <c r="AO14" s="462">
        <f>Juni!A21</f>
        <v>12</v>
      </c>
      <c r="AP14" s="463" t="str">
        <f>Juni!B21</f>
        <v>to</v>
      </c>
      <c r="AQ14" s="475" t="str">
        <f>Juni!C21</f>
        <v>Normal uge 2</v>
      </c>
      <c r="AR14" s="478" t="str">
        <f>Juni!D21</f>
        <v/>
      </c>
      <c r="AS14" s="331">
        <f>Juli!A21</f>
        <v>12</v>
      </c>
      <c r="AT14" s="332" t="str">
        <f>Juli!B21</f>
        <v>lø</v>
      </c>
      <c r="AU14" s="474" t="str">
        <f>Juli!C21</f>
        <v>Weekend</v>
      </c>
      <c r="AV14" s="476" t="str">
        <f>Juli!D21</f>
        <v/>
      </c>
    </row>
    <row r="15" spans="1:48" ht="24" customHeight="1">
      <c r="A15" s="333">
        <f>August!A27</f>
        <v>13</v>
      </c>
      <c r="B15" s="38" t="str">
        <f>August!B27</f>
        <v>ti</v>
      </c>
      <c r="C15" s="70" t="str">
        <f>August!C27</f>
        <v>Normal uge 1</v>
      </c>
      <c r="D15" s="334" t="str">
        <f>August!D27</f>
        <v/>
      </c>
      <c r="E15" s="331">
        <f>September!A22</f>
        <v>13</v>
      </c>
      <c r="F15" s="332" t="str">
        <f>September!B22</f>
        <v>fr</v>
      </c>
      <c r="G15" s="69" t="str">
        <f>September!C22</f>
        <v>Rul 2</v>
      </c>
      <c r="H15" s="71" t="str">
        <f>September!D22</f>
        <v/>
      </c>
      <c r="I15" s="331">
        <f>Oktober!A22</f>
        <v>13</v>
      </c>
      <c r="J15" s="332" t="str">
        <f>Oktober!B22</f>
        <v>sø</v>
      </c>
      <c r="K15" s="474" t="str">
        <f>Oktober!C22</f>
        <v>Weekend</v>
      </c>
      <c r="L15" s="476" t="str">
        <f>Oktober!D22</f>
        <v/>
      </c>
      <c r="M15" s="462">
        <f>November!A22</f>
        <v>13</v>
      </c>
      <c r="N15" s="463" t="str">
        <f>November!B22</f>
        <v>on</v>
      </c>
      <c r="O15" s="475" t="str">
        <f>November!C22</f>
        <v>Normal uge 1</v>
      </c>
      <c r="P15" s="478" t="str">
        <f>November!D22</f>
        <v/>
      </c>
      <c r="Q15" s="473">
        <f>December!A22</f>
        <v>13</v>
      </c>
      <c r="R15" s="471" t="str">
        <f>December!B22</f>
        <v>fr</v>
      </c>
      <c r="S15" s="472" t="str">
        <f>December!C22</f>
        <v>Rul 3</v>
      </c>
      <c r="T15" s="479" t="str">
        <f>December!D22</f>
        <v/>
      </c>
      <c r="U15" s="331">
        <f>Januar!A22</f>
        <v>13</v>
      </c>
      <c r="V15" s="332" t="str">
        <f>Januar!B22</f>
        <v>ma</v>
      </c>
      <c r="W15" s="474" t="str">
        <f>Januar!C22</f>
        <v>Normal uge 1</v>
      </c>
      <c r="X15" s="480">
        <f>Januar!D22</f>
        <v>2.7142857142857144</v>
      </c>
      <c r="Y15" s="462">
        <f>Februar!A22</f>
        <v>13</v>
      </c>
      <c r="Z15" s="463" t="str">
        <f>Februar!B22</f>
        <v>to</v>
      </c>
      <c r="AA15" s="475" t="str">
        <f>Februar!C22</f>
        <v>Ferieåbning</v>
      </c>
      <c r="AB15" s="478" t="str">
        <f>Februar!D22</f>
        <v/>
      </c>
      <c r="AC15" s="331">
        <f>Marts!A22</f>
        <v>13</v>
      </c>
      <c r="AD15" s="332" t="str">
        <f>Marts!B22</f>
        <v>to</v>
      </c>
      <c r="AE15" s="474" t="str">
        <f>Marts!C22</f>
        <v>Normal uge 1</v>
      </c>
      <c r="AF15" s="480" t="str">
        <f>Marts!D22</f>
        <v/>
      </c>
      <c r="AG15" s="462">
        <f>April!A22</f>
        <v>13</v>
      </c>
      <c r="AH15" s="463" t="str">
        <f>April!B22</f>
        <v>sø</v>
      </c>
      <c r="AI15" s="463" t="str">
        <f>April!C22</f>
        <v>Weekend</v>
      </c>
      <c r="AJ15" s="478" t="str">
        <f>April!D22</f>
        <v/>
      </c>
      <c r="AK15" s="331">
        <f>Maj!A22</f>
        <v>13</v>
      </c>
      <c r="AL15" s="332" t="str">
        <f>Maj!B22</f>
        <v>ti</v>
      </c>
      <c r="AM15" s="474" t="str">
        <f>Maj!C22</f>
        <v>Normal uge 2</v>
      </c>
      <c r="AN15" s="476" t="str">
        <f>Maj!D22</f>
        <v/>
      </c>
      <c r="AO15" s="462">
        <f>Juni!A22</f>
        <v>13</v>
      </c>
      <c r="AP15" s="463" t="str">
        <f>Juni!B22</f>
        <v>fr</v>
      </c>
      <c r="AQ15" s="475" t="str">
        <f>Juni!C22</f>
        <v>Rul 1</v>
      </c>
      <c r="AR15" s="478" t="str">
        <f>Juni!D22</f>
        <v/>
      </c>
      <c r="AS15" s="331">
        <f>Juli!A22</f>
        <v>13</v>
      </c>
      <c r="AT15" s="332" t="str">
        <f>Juli!B22</f>
        <v>sø</v>
      </c>
      <c r="AU15" s="474" t="str">
        <f>Juli!C22</f>
        <v>Weekend</v>
      </c>
      <c r="AV15" s="476" t="str">
        <f>Juli!D22</f>
        <v/>
      </c>
    </row>
    <row r="16" spans="1:48" ht="24" customHeight="1">
      <c r="A16" s="333">
        <f>August!A28</f>
        <v>14</v>
      </c>
      <c r="B16" s="38" t="str">
        <f>August!B28</f>
        <v>on</v>
      </c>
      <c r="C16" s="70" t="str">
        <f>August!C28</f>
        <v>Normal uge 1</v>
      </c>
      <c r="D16" s="334" t="str">
        <f>August!D28</f>
        <v/>
      </c>
      <c r="E16" s="331">
        <f>September!A23</f>
        <v>14</v>
      </c>
      <c r="F16" s="332" t="str">
        <f>September!B23</f>
        <v>lø</v>
      </c>
      <c r="G16" s="69" t="str">
        <f>September!C23</f>
        <v>Weekend</v>
      </c>
      <c r="H16" s="71" t="str">
        <f>September!D23</f>
        <v/>
      </c>
      <c r="I16" s="331">
        <f>Oktober!A23</f>
        <v>14</v>
      </c>
      <c r="J16" s="332" t="str">
        <f>Oktober!B23</f>
        <v>ma</v>
      </c>
      <c r="K16" s="474" t="str">
        <f>Oktober!C23</f>
        <v>Feriedag</v>
      </c>
      <c r="L16" s="476">
        <f>Oktober!D23</f>
        <v>42</v>
      </c>
      <c r="M16" s="462">
        <f>November!A23</f>
        <v>14</v>
      </c>
      <c r="N16" s="463" t="str">
        <f>November!B23</f>
        <v>to</v>
      </c>
      <c r="O16" s="475" t="str">
        <f>November!C23</f>
        <v>Normal uge 1</v>
      </c>
      <c r="P16" s="478" t="str">
        <f>November!D23</f>
        <v/>
      </c>
      <c r="Q16" s="473">
        <f>December!A23</f>
        <v>14</v>
      </c>
      <c r="R16" s="471" t="str">
        <f>December!B23</f>
        <v>lø</v>
      </c>
      <c r="S16" s="472" t="str">
        <f>December!C23</f>
        <v>Weekend</v>
      </c>
      <c r="T16" s="479" t="str">
        <f>December!D23</f>
        <v/>
      </c>
      <c r="U16" s="331">
        <f>Januar!A23</f>
        <v>14</v>
      </c>
      <c r="V16" s="332" t="str">
        <f>Januar!B23</f>
        <v>ti</v>
      </c>
      <c r="W16" s="474" t="str">
        <f>Januar!C23</f>
        <v>Normal uge 1</v>
      </c>
      <c r="X16" s="480" t="str">
        <f>Januar!D23</f>
        <v/>
      </c>
      <c r="Y16" s="462">
        <f>Februar!A23</f>
        <v>14</v>
      </c>
      <c r="Z16" s="463" t="str">
        <f>Februar!B23</f>
        <v>fr</v>
      </c>
      <c r="AA16" s="475" t="str">
        <f>Februar!C23</f>
        <v>Rul 4</v>
      </c>
      <c r="AB16" s="478" t="str">
        <f>Februar!D23</f>
        <v/>
      </c>
      <c r="AC16" s="331">
        <f>Marts!A23</f>
        <v>14</v>
      </c>
      <c r="AD16" s="332" t="str">
        <f>Marts!B23</f>
        <v>fr</v>
      </c>
      <c r="AE16" s="474" t="str">
        <f>Marts!C23</f>
        <v>Rul 4</v>
      </c>
      <c r="AF16" s="480" t="str">
        <f>Marts!D23</f>
        <v/>
      </c>
      <c r="AG16" s="462">
        <f>April!A23</f>
        <v>14</v>
      </c>
      <c r="AH16" s="463" t="str">
        <f>April!B23</f>
        <v>ma</v>
      </c>
      <c r="AI16" s="463" t="str">
        <f>April!C23</f>
        <v>Normal uge 2</v>
      </c>
      <c r="AJ16" s="478">
        <f>April!D23</f>
        <v>15.714285714285714</v>
      </c>
      <c r="AK16" s="331">
        <f>Maj!A23</f>
        <v>14</v>
      </c>
      <c r="AL16" s="332" t="str">
        <f>Maj!B23</f>
        <v>on</v>
      </c>
      <c r="AM16" s="474" t="str">
        <f>Maj!C23</f>
        <v>Normal uge 2</v>
      </c>
      <c r="AN16" s="476" t="str">
        <f>Maj!D23</f>
        <v/>
      </c>
      <c r="AO16" s="462">
        <f>Juni!A23</f>
        <v>14</v>
      </c>
      <c r="AP16" s="463" t="str">
        <f>Juni!B23</f>
        <v>lø</v>
      </c>
      <c r="AQ16" s="475" t="str">
        <f>Juni!C23</f>
        <v>Weekend</v>
      </c>
      <c r="AR16" s="478" t="str">
        <f>Juni!D23</f>
        <v/>
      </c>
      <c r="AS16" s="331">
        <f>Juli!A23</f>
        <v>14</v>
      </c>
      <c r="AT16" s="332" t="str">
        <f>Juli!B23</f>
        <v>ma</v>
      </c>
      <c r="AU16" s="474" t="str">
        <f>Juli!C23</f>
        <v>Feriedag</v>
      </c>
      <c r="AV16" s="476">
        <f>Juli!D23</f>
        <v>28.714285714285715</v>
      </c>
    </row>
    <row r="17" spans="1:48" ht="24" customHeight="1">
      <c r="A17" s="333">
        <f>August!A29</f>
        <v>15</v>
      </c>
      <c r="B17" s="38" t="str">
        <f>August!B29</f>
        <v>to</v>
      </c>
      <c r="C17" s="70" t="str">
        <f>August!C29</f>
        <v>Normal uge 1</v>
      </c>
      <c r="D17" s="334" t="str">
        <f>August!D29</f>
        <v/>
      </c>
      <c r="E17" s="331">
        <f>September!A24</f>
        <v>15</v>
      </c>
      <c r="F17" s="332" t="str">
        <f>September!B24</f>
        <v>sø</v>
      </c>
      <c r="G17" s="69" t="str">
        <f>September!C24</f>
        <v>Weekend</v>
      </c>
      <c r="H17" s="71" t="str">
        <f>September!D24</f>
        <v/>
      </c>
      <c r="I17" s="331">
        <f>Oktober!A24</f>
        <v>15</v>
      </c>
      <c r="J17" s="332" t="str">
        <f>Oktober!B24</f>
        <v>ti</v>
      </c>
      <c r="K17" s="474" t="str">
        <f>Oktober!C24</f>
        <v>Feriedag</v>
      </c>
      <c r="L17" s="476" t="str">
        <f>Oktober!D24</f>
        <v/>
      </c>
      <c r="M17" s="462">
        <f>November!A24</f>
        <v>15</v>
      </c>
      <c r="N17" s="463" t="str">
        <f>November!B24</f>
        <v>fr</v>
      </c>
      <c r="O17" s="475" t="str">
        <f>November!C24</f>
        <v>Rul 3</v>
      </c>
      <c r="P17" s="478" t="str">
        <f>November!D24</f>
        <v/>
      </c>
      <c r="Q17" s="473">
        <f>December!A24</f>
        <v>15</v>
      </c>
      <c r="R17" s="471" t="str">
        <f>December!B24</f>
        <v>sø</v>
      </c>
      <c r="S17" s="472" t="str">
        <f>December!C24</f>
        <v>Weekend</v>
      </c>
      <c r="T17" s="479" t="str">
        <f>December!D24</f>
        <v/>
      </c>
      <c r="U17" s="331">
        <f>Januar!A24</f>
        <v>15</v>
      </c>
      <c r="V17" s="332" t="str">
        <f>Januar!B24</f>
        <v>on</v>
      </c>
      <c r="W17" s="474" t="str">
        <f>Januar!C24</f>
        <v>Normal uge 1</v>
      </c>
      <c r="X17" s="480" t="str">
        <f>Januar!D24</f>
        <v/>
      </c>
      <c r="Y17" s="462">
        <f>Februar!A24</f>
        <v>15</v>
      </c>
      <c r="Z17" s="463" t="str">
        <f>Februar!B24</f>
        <v>lø</v>
      </c>
      <c r="AA17" s="475" t="str">
        <f>Februar!C24</f>
        <v>Weekend</v>
      </c>
      <c r="AB17" s="478" t="str">
        <f>Februar!D24</f>
        <v/>
      </c>
      <c r="AC17" s="331">
        <f>Marts!A24</f>
        <v>15</v>
      </c>
      <c r="AD17" s="332" t="str">
        <f>Marts!B24</f>
        <v>lø</v>
      </c>
      <c r="AE17" s="474" t="str">
        <f>Marts!C24</f>
        <v>Weekend</v>
      </c>
      <c r="AF17" s="480" t="str">
        <f>Marts!D24</f>
        <v/>
      </c>
      <c r="AG17" s="462">
        <f>April!A24</f>
        <v>15</v>
      </c>
      <c r="AH17" s="463" t="str">
        <f>April!B24</f>
        <v>ti</v>
      </c>
      <c r="AI17" s="463" t="str">
        <f>April!C24</f>
        <v>Normal uge 2</v>
      </c>
      <c r="AJ17" s="478" t="str">
        <f>April!D24</f>
        <v/>
      </c>
      <c r="AK17" s="331">
        <f>Maj!A24</f>
        <v>15</v>
      </c>
      <c r="AL17" s="332" t="str">
        <f>Maj!B24</f>
        <v>to</v>
      </c>
      <c r="AM17" s="474" t="str">
        <f>Maj!C24</f>
        <v>Normal uge 2</v>
      </c>
      <c r="AN17" s="476" t="str">
        <f>Maj!D24</f>
        <v/>
      </c>
      <c r="AO17" s="462">
        <f>Juni!A24</f>
        <v>15</v>
      </c>
      <c r="AP17" s="463" t="str">
        <f>Juni!B24</f>
        <v>sø</v>
      </c>
      <c r="AQ17" s="475" t="str">
        <f>Juni!C24</f>
        <v>Weekend</v>
      </c>
      <c r="AR17" s="478" t="str">
        <f>Juni!D24</f>
        <v/>
      </c>
      <c r="AS17" s="331">
        <f>Juli!A24</f>
        <v>15</v>
      </c>
      <c r="AT17" s="332" t="str">
        <f>Juli!B24</f>
        <v>ti</v>
      </c>
      <c r="AU17" s="474" t="str">
        <f>Juli!C24</f>
        <v>Feriedag</v>
      </c>
      <c r="AV17" s="476" t="str">
        <f>Juli!D24</f>
        <v/>
      </c>
    </row>
    <row r="18" spans="1:48" ht="24" customHeight="1">
      <c r="A18" s="333">
        <f>August!A30</f>
        <v>16</v>
      </c>
      <c r="B18" s="38" t="str">
        <f>August!B30</f>
        <v>fr</v>
      </c>
      <c r="C18" s="70" t="str">
        <f>August!C30</f>
        <v>Normal uge 2</v>
      </c>
      <c r="D18" s="334" t="str">
        <f>August!D30</f>
        <v/>
      </c>
      <c r="E18" s="331">
        <f>September!A25</f>
        <v>16</v>
      </c>
      <c r="F18" s="332" t="str">
        <f>September!B25</f>
        <v>ma</v>
      </c>
      <c r="G18" s="69" t="str">
        <f>September!C25</f>
        <v>Normal uge 1</v>
      </c>
      <c r="H18" s="71">
        <f>September!D25</f>
        <v>38</v>
      </c>
      <c r="I18" s="331">
        <f>Oktober!A25</f>
        <v>16</v>
      </c>
      <c r="J18" s="332" t="str">
        <f>Oktober!B25</f>
        <v>on</v>
      </c>
      <c r="K18" s="474" t="str">
        <f>Oktober!C25</f>
        <v>Feriedag</v>
      </c>
      <c r="L18" s="476" t="str">
        <f>Oktober!D25</f>
        <v/>
      </c>
      <c r="M18" s="462">
        <f>November!A25</f>
        <v>16</v>
      </c>
      <c r="N18" s="463" t="str">
        <f>November!B25</f>
        <v>lø</v>
      </c>
      <c r="O18" s="475" t="str">
        <f>November!C25</f>
        <v>Weekend</v>
      </c>
      <c r="P18" s="478" t="str">
        <f>November!D25</f>
        <v/>
      </c>
      <c r="Q18" s="473">
        <f>December!A25</f>
        <v>16</v>
      </c>
      <c r="R18" s="471" t="str">
        <f>December!B25</f>
        <v>ma</v>
      </c>
      <c r="S18" s="472" t="str">
        <f>December!C25</f>
        <v>Normal uge 1</v>
      </c>
      <c r="T18" s="479">
        <f>December!D25</f>
        <v>51</v>
      </c>
      <c r="U18" s="331">
        <f>Januar!A25</f>
        <v>16</v>
      </c>
      <c r="V18" s="332" t="str">
        <f>Januar!B25</f>
        <v>to</v>
      </c>
      <c r="W18" s="474" t="str">
        <f>Januar!C25</f>
        <v>Normal uge 1</v>
      </c>
      <c r="X18" s="480" t="str">
        <f>Januar!D25</f>
        <v/>
      </c>
      <c r="Y18" s="462">
        <f>Februar!A25</f>
        <v>16</v>
      </c>
      <c r="Z18" s="463" t="str">
        <f>Februar!B25</f>
        <v>sø</v>
      </c>
      <c r="AA18" s="475" t="str">
        <f>Februar!C25</f>
        <v>Weekend</v>
      </c>
      <c r="AB18" s="478" t="str">
        <f>Februar!D25</f>
        <v/>
      </c>
      <c r="AC18" s="331">
        <f>Marts!A25</f>
        <v>16</v>
      </c>
      <c r="AD18" s="332" t="str">
        <f>Marts!B25</f>
        <v>sø</v>
      </c>
      <c r="AE18" s="474" t="str">
        <f>Marts!C25</f>
        <v>Weekend</v>
      </c>
      <c r="AF18" s="480" t="str">
        <f>Marts!D25</f>
        <v/>
      </c>
      <c r="AG18" s="462">
        <f>April!A25</f>
        <v>16</v>
      </c>
      <c r="AH18" s="463" t="str">
        <f>April!B25</f>
        <v>on</v>
      </c>
      <c r="AI18" s="463" t="str">
        <f>April!C25</f>
        <v>Normal uge 2</v>
      </c>
      <c r="AJ18" s="478" t="str">
        <f>April!D25</f>
        <v/>
      </c>
      <c r="AK18" s="331">
        <f>Maj!A25</f>
        <v>16</v>
      </c>
      <c r="AL18" s="332" t="str">
        <f>Maj!B25</f>
        <v>fr</v>
      </c>
      <c r="AM18" s="474" t="str">
        <f>Maj!C25</f>
        <v>Rul 1</v>
      </c>
      <c r="AN18" s="476" t="str">
        <f>Maj!D25</f>
        <v/>
      </c>
      <c r="AO18" s="462">
        <f>Juni!A25</f>
        <v>16</v>
      </c>
      <c r="AP18" s="463" t="str">
        <f>Juni!B25</f>
        <v>ma</v>
      </c>
      <c r="AQ18" s="475" t="str">
        <f>Juni!C25</f>
        <v>Normal uge 2</v>
      </c>
      <c r="AR18" s="478">
        <f>Juni!D25</f>
        <v>24.714285714285715</v>
      </c>
      <c r="AS18" s="331">
        <f>Juli!A25</f>
        <v>16</v>
      </c>
      <c r="AT18" s="332" t="str">
        <f>Juli!B25</f>
        <v>on</v>
      </c>
      <c r="AU18" s="474" t="str">
        <f>Juli!C25</f>
        <v>Feriedag</v>
      </c>
      <c r="AV18" s="476" t="str">
        <f>Juli!D25</f>
        <v/>
      </c>
    </row>
    <row r="19" spans="1:48" ht="24" customHeight="1">
      <c r="A19" s="333">
        <f>August!A31</f>
        <v>17</v>
      </c>
      <c r="B19" s="38" t="str">
        <f>August!B31</f>
        <v>lø</v>
      </c>
      <c r="C19" s="70" t="str">
        <f>August!C31</f>
        <v>Weekend</v>
      </c>
      <c r="D19" s="334" t="str">
        <f>August!D31</f>
        <v/>
      </c>
      <c r="E19" s="331">
        <f>September!A26</f>
        <v>17</v>
      </c>
      <c r="F19" s="332" t="str">
        <f>September!B26</f>
        <v>ti</v>
      </c>
      <c r="G19" s="69" t="str">
        <f>September!C26</f>
        <v>Normal uge 1</v>
      </c>
      <c r="H19" s="71" t="str">
        <f>September!D26</f>
        <v/>
      </c>
      <c r="I19" s="331">
        <f>Oktober!A26</f>
        <v>17</v>
      </c>
      <c r="J19" s="332" t="str">
        <f>Oktober!B26</f>
        <v>to</v>
      </c>
      <c r="K19" s="474" t="str">
        <f>Oktober!C26</f>
        <v>Feriedag</v>
      </c>
      <c r="L19" s="476" t="str">
        <f>Oktober!D26</f>
        <v/>
      </c>
      <c r="M19" s="462">
        <f>November!A26</f>
        <v>17</v>
      </c>
      <c r="N19" s="463" t="str">
        <f>November!B26</f>
        <v>sø</v>
      </c>
      <c r="O19" s="475" t="str">
        <f>November!C26</f>
        <v>Weekend</v>
      </c>
      <c r="P19" s="478" t="str">
        <f>November!D26</f>
        <v/>
      </c>
      <c r="Q19" s="473">
        <f>December!A26</f>
        <v>17</v>
      </c>
      <c r="R19" s="471" t="str">
        <f>December!B26</f>
        <v>ti</v>
      </c>
      <c r="S19" s="472" t="str">
        <f>December!C26</f>
        <v>Normal uge 1</v>
      </c>
      <c r="T19" s="479" t="str">
        <f>December!D26</f>
        <v/>
      </c>
      <c r="U19" s="331">
        <f>Januar!A26</f>
        <v>17</v>
      </c>
      <c r="V19" s="332" t="str">
        <f>Januar!B26</f>
        <v>fr</v>
      </c>
      <c r="W19" s="474" t="str">
        <f>Januar!C26</f>
        <v>Rul 4</v>
      </c>
      <c r="X19" s="480" t="str">
        <f>Januar!D26</f>
        <v/>
      </c>
      <c r="Y19" s="462">
        <f>Februar!A26</f>
        <v>17</v>
      </c>
      <c r="Z19" s="463" t="str">
        <f>Februar!B26</f>
        <v>ma</v>
      </c>
      <c r="AA19" s="475" t="str">
        <f>Februar!C26</f>
        <v>Normal uge 1</v>
      </c>
      <c r="AB19" s="478">
        <f>Februar!D26</f>
        <v>7.7142857142857144</v>
      </c>
      <c r="AC19" s="331">
        <f>Marts!A26</f>
        <v>17</v>
      </c>
      <c r="AD19" s="332" t="str">
        <f>Marts!B26</f>
        <v>ma</v>
      </c>
      <c r="AE19" s="474" t="str">
        <f>Marts!C26</f>
        <v>Normal uge 1</v>
      </c>
      <c r="AF19" s="480">
        <f>Marts!D26</f>
        <v>11.714285714285714</v>
      </c>
      <c r="AG19" s="462">
        <f>April!A26</f>
        <v>17</v>
      </c>
      <c r="AH19" s="463" t="str">
        <f>April!B26</f>
        <v>to</v>
      </c>
      <c r="AI19" s="463" t="str">
        <f>April!C26</f>
        <v>SH-dag</v>
      </c>
      <c r="AJ19" s="478" t="str">
        <f>April!D26</f>
        <v/>
      </c>
      <c r="AK19" s="331">
        <f>Maj!A26</f>
        <v>17</v>
      </c>
      <c r="AL19" s="332" t="str">
        <f>Maj!B26</f>
        <v>lø</v>
      </c>
      <c r="AM19" s="474" t="str">
        <f>Maj!C26</f>
        <v>Weekend</v>
      </c>
      <c r="AN19" s="476" t="str">
        <f>Maj!D26</f>
        <v/>
      </c>
      <c r="AO19" s="462">
        <f>Juni!A26</f>
        <v>17</v>
      </c>
      <c r="AP19" s="463" t="str">
        <f>Juni!B26</f>
        <v>ti</v>
      </c>
      <c r="AQ19" s="475" t="str">
        <f>Juni!C26</f>
        <v>Normal uge 2</v>
      </c>
      <c r="AR19" s="478" t="str">
        <f>Juni!D26</f>
        <v/>
      </c>
      <c r="AS19" s="331">
        <f>Juli!A26</f>
        <v>17</v>
      </c>
      <c r="AT19" s="332" t="str">
        <f>Juli!B26</f>
        <v>to</v>
      </c>
      <c r="AU19" s="474" t="str">
        <f>Juli!C26</f>
        <v>Feriedag</v>
      </c>
      <c r="AV19" s="476" t="str">
        <f>Juli!D26</f>
        <v/>
      </c>
    </row>
    <row r="20" spans="1:48" ht="24" customHeight="1">
      <c r="A20" s="333">
        <f>August!A32</f>
        <v>18</v>
      </c>
      <c r="B20" s="38" t="str">
        <f>August!B32</f>
        <v>sø</v>
      </c>
      <c r="C20" s="70" t="str">
        <f>August!C32</f>
        <v>Weekend</v>
      </c>
      <c r="D20" s="334" t="str">
        <f>August!D32</f>
        <v/>
      </c>
      <c r="E20" s="331">
        <f>September!A27</f>
        <v>18</v>
      </c>
      <c r="F20" s="332" t="str">
        <f>September!B27</f>
        <v>on</v>
      </c>
      <c r="G20" s="69" t="str">
        <f>September!C27</f>
        <v>Normal uge 1</v>
      </c>
      <c r="H20" s="71" t="str">
        <f>September!D27</f>
        <v/>
      </c>
      <c r="I20" s="331">
        <f>Oktober!A27</f>
        <v>18</v>
      </c>
      <c r="J20" s="332" t="str">
        <f>Oktober!B27</f>
        <v>fr</v>
      </c>
      <c r="K20" s="474" t="str">
        <f>Oktober!C27</f>
        <v>Feriedag</v>
      </c>
      <c r="L20" s="476" t="str">
        <f>Oktober!D27</f>
        <v/>
      </c>
      <c r="M20" s="462">
        <f>November!A27</f>
        <v>18</v>
      </c>
      <c r="N20" s="463" t="str">
        <f>November!B27</f>
        <v>ma</v>
      </c>
      <c r="O20" s="475" t="str">
        <f>November!C27</f>
        <v>Normal uge 1</v>
      </c>
      <c r="P20" s="478">
        <f>November!D27</f>
        <v>47</v>
      </c>
      <c r="Q20" s="473">
        <f>December!A27</f>
        <v>18</v>
      </c>
      <c r="R20" s="471" t="str">
        <f>December!B27</f>
        <v>on</v>
      </c>
      <c r="S20" s="472" t="str">
        <f>December!C27</f>
        <v>Normal uge 1</v>
      </c>
      <c r="T20" s="479" t="str">
        <f>December!D27</f>
        <v/>
      </c>
      <c r="U20" s="331">
        <f>Januar!A27</f>
        <v>18</v>
      </c>
      <c r="V20" s="332" t="str">
        <f>Januar!B27</f>
        <v>lø</v>
      </c>
      <c r="W20" s="474" t="str">
        <f>Januar!C27</f>
        <v>Weekend</v>
      </c>
      <c r="X20" s="480" t="str">
        <f>Januar!D27</f>
        <v/>
      </c>
      <c r="Y20" s="462">
        <f>Februar!A27</f>
        <v>18</v>
      </c>
      <c r="Z20" s="463" t="str">
        <f>Februar!B27</f>
        <v>ti</v>
      </c>
      <c r="AA20" s="475" t="str">
        <f>Februar!C27</f>
        <v>Normal uge 1</v>
      </c>
      <c r="AB20" s="478" t="str">
        <f>Februar!D27</f>
        <v/>
      </c>
      <c r="AC20" s="331">
        <f>Marts!A27</f>
        <v>18</v>
      </c>
      <c r="AD20" s="332" t="str">
        <f>Marts!B27</f>
        <v>ti</v>
      </c>
      <c r="AE20" s="474" t="str">
        <f>Marts!C27</f>
        <v>Normal uge 1</v>
      </c>
      <c r="AF20" s="480" t="str">
        <f>Marts!D27</f>
        <v/>
      </c>
      <c r="AG20" s="462">
        <f>April!A27</f>
        <v>18</v>
      </c>
      <c r="AH20" s="463" t="str">
        <f>April!B27</f>
        <v>fr</v>
      </c>
      <c r="AI20" s="463" t="str">
        <f>April!C27</f>
        <v>SH-dag</v>
      </c>
      <c r="AJ20" s="478" t="str">
        <f>April!D27</f>
        <v/>
      </c>
      <c r="AK20" s="331">
        <f>Maj!A27</f>
        <v>18</v>
      </c>
      <c r="AL20" s="332" t="str">
        <f>Maj!B27</f>
        <v>sø</v>
      </c>
      <c r="AM20" s="474" t="str">
        <f>Maj!C27</f>
        <v>Weekend</v>
      </c>
      <c r="AN20" s="476" t="str">
        <f>Maj!D27</f>
        <v/>
      </c>
      <c r="AO20" s="462">
        <f>Juni!A27</f>
        <v>18</v>
      </c>
      <c r="AP20" s="463" t="str">
        <f>Juni!B27</f>
        <v>on</v>
      </c>
      <c r="AQ20" s="475" t="str">
        <f>Juni!C27</f>
        <v>Normal uge 2</v>
      </c>
      <c r="AR20" s="478" t="str">
        <f>Juni!D27</f>
        <v/>
      </c>
      <c r="AS20" s="331">
        <f>Juli!A27</f>
        <v>18</v>
      </c>
      <c r="AT20" s="332" t="str">
        <f>Juli!B27</f>
        <v>fr</v>
      </c>
      <c r="AU20" s="474" t="str">
        <f>Juli!C27</f>
        <v>Feriedag</v>
      </c>
      <c r="AV20" s="476" t="str">
        <f>Juli!D27</f>
        <v/>
      </c>
    </row>
    <row r="21" spans="1:48" ht="24" customHeight="1">
      <c r="A21" s="333">
        <f>August!A33</f>
        <v>19</v>
      </c>
      <c r="B21" s="38" t="str">
        <f>August!B33</f>
        <v>ma</v>
      </c>
      <c r="C21" s="70" t="str">
        <f>August!C33</f>
        <v>Normal uge 1</v>
      </c>
      <c r="D21" s="334">
        <f>August!D33</f>
        <v>34</v>
      </c>
      <c r="E21" s="331">
        <f>September!A28</f>
        <v>19</v>
      </c>
      <c r="F21" s="332" t="str">
        <f>September!B28</f>
        <v>to</v>
      </c>
      <c r="G21" s="69" t="str">
        <f>September!C28</f>
        <v>Normal uge 1</v>
      </c>
      <c r="H21" s="71" t="str">
        <f>September!D28</f>
        <v/>
      </c>
      <c r="I21" s="331">
        <f>Oktober!A28</f>
        <v>19</v>
      </c>
      <c r="J21" s="332" t="str">
        <f>Oktober!B28</f>
        <v>lø</v>
      </c>
      <c r="K21" s="474" t="str">
        <f>Oktober!C28</f>
        <v>Weekend</v>
      </c>
      <c r="L21" s="476" t="str">
        <f>Oktober!D28</f>
        <v/>
      </c>
      <c r="M21" s="462">
        <f>November!A28</f>
        <v>19</v>
      </c>
      <c r="N21" s="463" t="str">
        <f>November!B28</f>
        <v>ti</v>
      </c>
      <c r="O21" s="475" t="str">
        <f>November!C28</f>
        <v>Normal uge 1</v>
      </c>
      <c r="P21" s="478" t="str">
        <f>November!D28</f>
        <v/>
      </c>
      <c r="Q21" s="473">
        <f>December!A28</f>
        <v>19</v>
      </c>
      <c r="R21" s="471" t="str">
        <f>December!B28</f>
        <v>to</v>
      </c>
      <c r="S21" s="472" t="str">
        <f>December!C28</f>
        <v>Normal uge 1</v>
      </c>
      <c r="T21" s="479" t="str">
        <f>December!D28</f>
        <v/>
      </c>
      <c r="U21" s="331">
        <f>Januar!A28</f>
        <v>19</v>
      </c>
      <c r="V21" s="332" t="str">
        <f>Januar!B28</f>
        <v>sø</v>
      </c>
      <c r="W21" s="474" t="str">
        <f>Januar!C28</f>
        <v>Weekend</v>
      </c>
      <c r="X21" s="480" t="str">
        <f>Januar!D28</f>
        <v/>
      </c>
      <c r="Y21" s="462">
        <f>Februar!A28</f>
        <v>19</v>
      </c>
      <c r="Z21" s="463" t="str">
        <f>Februar!B28</f>
        <v>on</v>
      </c>
      <c r="AA21" s="475" t="str">
        <f>Februar!C28</f>
        <v>Normal uge 1</v>
      </c>
      <c r="AB21" s="478" t="str">
        <f>Februar!D28</f>
        <v/>
      </c>
      <c r="AC21" s="331">
        <f>Marts!A28</f>
        <v>19</v>
      </c>
      <c r="AD21" s="332" t="str">
        <f>Marts!B28</f>
        <v>on</v>
      </c>
      <c r="AE21" s="474" t="str">
        <f>Marts!C28</f>
        <v>Normal uge 1</v>
      </c>
      <c r="AF21" s="480" t="str">
        <f>Marts!D28</f>
        <v/>
      </c>
      <c r="AG21" s="462">
        <f>April!A28</f>
        <v>19</v>
      </c>
      <c r="AH21" s="463" t="str">
        <f>April!B28</f>
        <v>lø</v>
      </c>
      <c r="AI21" s="463" t="str">
        <f>April!C28</f>
        <v>Weekend</v>
      </c>
      <c r="AJ21" s="478" t="str">
        <f>April!D28</f>
        <v/>
      </c>
      <c r="AK21" s="331">
        <f>Maj!A28</f>
        <v>19</v>
      </c>
      <c r="AL21" s="332" t="str">
        <f>Maj!B28</f>
        <v>ma</v>
      </c>
      <c r="AM21" s="474" t="str">
        <f>Maj!C28</f>
        <v>Normal uge 2</v>
      </c>
      <c r="AN21" s="476">
        <f>Maj!D28</f>
        <v>20.714285714285715</v>
      </c>
      <c r="AO21" s="462">
        <f>Juni!A28</f>
        <v>19</v>
      </c>
      <c r="AP21" s="463" t="str">
        <f>Juni!B28</f>
        <v>to</v>
      </c>
      <c r="AQ21" s="475" t="str">
        <f>Juni!C28</f>
        <v>Normal uge 2</v>
      </c>
      <c r="AR21" s="478" t="str">
        <f>Juni!D28</f>
        <v/>
      </c>
      <c r="AS21" s="331">
        <f>Juli!A28</f>
        <v>19</v>
      </c>
      <c r="AT21" s="332" t="str">
        <f>Juli!B28</f>
        <v>lø</v>
      </c>
      <c r="AU21" s="474" t="str">
        <f>Juli!C28</f>
        <v>Weekend</v>
      </c>
      <c r="AV21" s="476" t="str">
        <f>Juli!D28</f>
        <v/>
      </c>
    </row>
    <row r="22" spans="1:48" ht="24" customHeight="1">
      <c r="A22" s="333">
        <f>August!A34</f>
        <v>20</v>
      </c>
      <c r="B22" s="38" t="str">
        <f>August!B34</f>
        <v>ti</v>
      </c>
      <c r="C22" s="70" t="str">
        <f>August!C34</f>
        <v>Normal uge 1</v>
      </c>
      <c r="D22" s="334" t="str">
        <f>August!D34</f>
        <v/>
      </c>
      <c r="E22" s="331">
        <f>September!A29</f>
        <v>20</v>
      </c>
      <c r="F22" s="332" t="str">
        <f>September!B29</f>
        <v>fr</v>
      </c>
      <c r="G22" s="69" t="str">
        <f>September!C29</f>
        <v>Rul 3</v>
      </c>
      <c r="H22" s="71" t="str">
        <f>September!D29</f>
        <v/>
      </c>
      <c r="I22" s="331">
        <f>Oktober!A29</f>
        <v>20</v>
      </c>
      <c r="J22" s="332" t="str">
        <f>Oktober!B29</f>
        <v>sø</v>
      </c>
      <c r="K22" s="474" t="str">
        <f>Oktober!C29</f>
        <v>Weekend</v>
      </c>
      <c r="L22" s="476" t="str">
        <f>Oktober!D29</f>
        <v/>
      </c>
      <c r="M22" s="462">
        <f>November!A29</f>
        <v>20</v>
      </c>
      <c r="N22" s="463" t="str">
        <f>November!B29</f>
        <v>on</v>
      </c>
      <c r="O22" s="475" t="str">
        <f>November!C29</f>
        <v>Normal uge 1</v>
      </c>
      <c r="P22" s="478" t="str">
        <f>November!D29</f>
        <v/>
      </c>
      <c r="Q22" s="473">
        <f>December!A29</f>
        <v>20</v>
      </c>
      <c r="R22" s="471" t="str">
        <f>December!B29</f>
        <v>fr</v>
      </c>
      <c r="S22" s="472" t="str">
        <f>December!C29</f>
        <v>Rul 4</v>
      </c>
      <c r="T22" s="479" t="str">
        <f>December!D29</f>
        <v/>
      </c>
      <c r="U22" s="331">
        <f>Januar!A29</f>
        <v>20</v>
      </c>
      <c r="V22" s="332" t="str">
        <f>Januar!B29</f>
        <v>ma</v>
      </c>
      <c r="W22" s="474" t="str">
        <f>Januar!C29</f>
        <v>Normal uge 1</v>
      </c>
      <c r="X22" s="480">
        <f>Januar!D29</f>
        <v>3.7142857142857144</v>
      </c>
      <c r="Y22" s="462">
        <f>Februar!A29</f>
        <v>20</v>
      </c>
      <c r="Z22" s="463" t="str">
        <f>Februar!B29</f>
        <v>to</v>
      </c>
      <c r="AA22" s="475" t="str">
        <f>Februar!C29</f>
        <v>Normal uge 1</v>
      </c>
      <c r="AB22" s="478" t="str">
        <f>Februar!D29</f>
        <v/>
      </c>
      <c r="AC22" s="331">
        <f>Marts!A29</f>
        <v>20</v>
      </c>
      <c r="AD22" s="332" t="str">
        <f>Marts!B29</f>
        <v>to</v>
      </c>
      <c r="AE22" s="474" t="str">
        <f>Marts!C29</f>
        <v>Normal uge 1</v>
      </c>
      <c r="AF22" s="480" t="str">
        <f>Marts!D29</f>
        <v/>
      </c>
      <c r="AG22" s="462">
        <f>April!A29</f>
        <v>20</v>
      </c>
      <c r="AH22" s="463" t="str">
        <f>April!B29</f>
        <v>sø</v>
      </c>
      <c r="AI22" s="463" t="str">
        <f>April!C29</f>
        <v>Weekend</v>
      </c>
      <c r="AJ22" s="478" t="str">
        <f>April!D29</f>
        <v/>
      </c>
      <c r="AK22" s="331">
        <f>Maj!A29</f>
        <v>20</v>
      </c>
      <c r="AL22" s="332" t="str">
        <f>Maj!B29</f>
        <v>ti</v>
      </c>
      <c r="AM22" s="474" t="str">
        <f>Maj!C29</f>
        <v>Normal uge 2</v>
      </c>
      <c r="AN22" s="476" t="str">
        <f>Maj!D29</f>
        <v/>
      </c>
      <c r="AO22" s="462">
        <f>Juni!A29</f>
        <v>20</v>
      </c>
      <c r="AP22" s="463" t="str">
        <f>Juni!B29</f>
        <v>fr</v>
      </c>
      <c r="AQ22" s="475" t="str">
        <f>Juni!C29</f>
        <v>Rul 2</v>
      </c>
      <c r="AR22" s="478" t="str">
        <f>Juni!D29</f>
        <v/>
      </c>
      <c r="AS22" s="331">
        <f>Juli!A29</f>
        <v>20</v>
      </c>
      <c r="AT22" s="332" t="str">
        <f>Juli!B29</f>
        <v>sø</v>
      </c>
      <c r="AU22" s="474" t="str">
        <f>Juli!C29</f>
        <v>Weekend</v>
      </c>
      <c r="AV22" s="476" t="str">
        <f>Juli!D29</f>
        <v/>
      </c>
    </row>
    <row r="23" spans="1:48" ht="24" customHeight="1">
      <c r="A23" s="333">
        <f>August!A35</f>
        <v>21</v>
      </c>
      <c r="B23" s="38" t="str">
        <f>August!B35</f>
        <v>on</v>
      </c>
      <c r="C23" s="70" t="str">
        <f>August!C35</f>
        <v>Normal uge 1</v>
      </c>
      <c r="D23" s="334" t="str">
        <f>August!D35</f>
        <v/>
      </c>
      <c r="E23" s="331">
        <f>September!A30</f>
        <v>21</v>
      </c>
      <c r="F23" s="332" t="str">
        <f>September!B30</f>
        <v>lø</v>
      </c>
      <c r="G23" s="69" t="str">
        <f>September!C30</f>
        <v>Weekend</v>
      </c>
      <c r="H23" s="71" t="str">
        <f>September!D30</f>
        <v/>
      </c>
      <c r="I23" s="331">
        <f>Oktober!A30</f>
        <v>21</v>
      </c>
      <c r="J23" s="332" t="str">
        <f>Oktober!B30</f>
        <v>ma</v>
      </c>
      <c r="K23" s="474" t="str">
        <f>Oktober!C30</f>
        <v>Normal uge 1</v>
      </c>
      <c r="L23" s="476">
        <f>Oktober!D30</f>
        <v>43</v>
      </c>
      <c r="M23" s="462">
        <f>November!A30</f>
        <v>21</v>
      </c>
      <c r="N23" s="463" t="str">
        <f>November!B30</f>
        <v>to</v>
      </c>
      <c r="O23" s="475" t="str">
        <f>November!C30</f>
        <v>Normal uge 1</v>
      </c>
      <c r="P23" s="478" t="str">
        <f>November!D30</f>
        <v/>
      </c>
      <c r="Q23" s="473">
        <f>December!A30</f>
        <v>21</v>
      </c>
      <c r="R23" s="471" t="str">
        <f>December!B30</f>
        <v>lø</v>
      </c>
      <c r="S23" s="472" t="str">
        <f>December!C30</f>
        <v>Weekend</v>
      </c>
      <c r="T23" s="479" t="str">
        <f>December!D30</f>
        <v/>
      </c>
      <c r="U23" s="331">
        <f>Januar!A30</f>
        <v>21</v>
      </c>
      <c r="V23" s="332" t="str">
        <f>Januar!B30</f>
        <v>ti</v>
      </c>
      <c r="W23" s="474" t="str">
        <f>Januar!C30</f>
        <v>Normal uge 1</v>
      </c>
      <c r="X23" s="480" t="str">
        <f>Januar!D30</f>
        <v/>
      </c>
      <c r="Y23" s="462">
        <f>Februar!A30</f>
        <v>21</v>
      </c>
      <c r="Z23" s="463" t="str">
        <f>Februar!B30</f>
        <v>fr</v>
      </c>
      <c r="AA23" s="475" t="str">
        <f>Februar!C30</f>
        <v>Rul 1</v>
      </c>
      <c r="AB23" s="478" t="str">
        <f>Februar!D30</f>
        <v/>
      </c>
      <c r="AC23" s="331">
        <f>Marts!A30</f>
        <v>21</v>
      </c>
      <c r="AD23" s="332" t="str">
        <f>Marts!B30</f>
        <v>fr</v>
      </c>
      <c r="AE23" s="474" t="str">
        <f>Marts!C30</f>
        <v>Rul 1</v>
      </c>
      <c r="AF23" s="480" t="str">
        <f>Marts!D30</f>
        <v/>
      </c>
      <c r="AG23" s="462">
        <f>April!A30</f>
        <v>21</v>
      </c>
      <c r="AH23" s="463" t="str">
        <f>April!B30</f>
        <v>ma</v>
      </c>
      <c r="AI23" s="463" t="str">
        <f>April!C30</f>
        <v>SH-dag</v>
      </c>
      <c r="AJ23" s="478">
        <f>April!D30</f>
        <v>16.714285714285715</v>
      </c>
      <c r="AK23" s="331">
        <f>Maj!A30</f>
        <v>21</v>
      </c>
      <c r="AL23" s="332" t="str">
        <f>Maj!B30</f>
        <v>on</v>
      </c>
      <c r="AM23" s="474" t="str">
        <f>Maj!C30</f>
        <v>Normal uge 2</v>
      </c>
      <c r="AN23" s="476" t="str">
        <f>Maj!D30</f>
        <v/>
      </c>
      <c r="AO23" s="462">
        <f>Juni!A30</f>
        <v>21</v>
      </c>
      <c r="AP23" s="463" t="str">
        <f>Juni!B30</f>
        <v>lø</v>
      </c>
      <c r="AQ23" s="475" t="str">
        <f>Juni!C30</f>
        <v>Weekend</v>
      </c>
      <c r="AR23" s="478" t="str">
        <f>Juni!D30</f>
        <v/>
      </c>
      <c r="AS23" s="331">
        <f>Juli!A30</f>
        <v>21</v>
      </c>
      <c r="AT23" s="332" t="str">
        <f>Juli!B30</f>
        <v>ma</v>
      </c>
      <c r="AU23" s="474" t="str">
        <f>Juli!C30</f>
        <v>Feriedag</v>
      </c>
      <c r="AV23" s="476">
        <f>Juli!D30</f>
        <v>29.714285714285715</v>
      </c>
    </row>
    <row r="24" spans="1:48" ht="24" customHeight="1">
      <c r="A24" s="333">
        <f>August!A36</f>
        <v>22</v>
      </c>
      <c r="B24" s="38" t="str">
        <f>August!B36</f>
        <v>to</v>
      </c>
      <c r="C24" s="70" t="str">
        <f>August!C36</f>
        <v>Normal uge 1</v>
      </c>
      <c r="D24" s="334" t="str">
        <f>August!D36</f>
        <v/>
      </c>
      <c r="E24" s="331">
        <f>September!A31</f>
        <v>22</v>
      </c>
      <c r="F24" s="332" t="str">
        <f>September!B31</f>
        <v>sø</v>
      </c>
      <c r="G24" s="69" t="str">
        <f>September!C31</f>
        <v>Weekend</v>
      </c>
      <c r="H24" s="71" t="str">
        <f>September!D31</f>
        <v/>
      </c>
      <c r="I24" s="331">
        <f>Oktober!A31</f>
        <v>22</v>
      </c>
      <c r="J24" s="332" t="str">
        <f>Oktober!B31</f>
        <v>ti</v>
      </c>
      <c r="K24" s="474" t="str">
        <f>Oktober!C31</f>
        <v>Normal uge 1</v>
      </c>
      <c r="L24" s="476" t="str">
        <f>Oktober!D31</f>
        <v/>
      </c>
      <c r="M24" s="462">
        <f>November!A31</f>
        <v>22</v>
      </c>
      <c r="N24" s="463" t="str">
        <f>November!B31</f>
        <v>fr</v>
      </c>
      <c r="O24" s="475" t="str">
        <f>November!C31</f>
        <v>Rul 4</v>
      </c>
      <c r="P24" s="478" t="str">
        <f>November!D31</f>
        <v/>
      </c>
      <c r="Q24" s="473">
        <f>December!A31</f>
        <v>22</v>
      </c>
      <c r="R24" s="471" t="str">
        <f>December!B31</f>
        <v>sø</v>
      </c>
      <c r="S24" s="472" t="str">
        <f>December!C31</f>
        <v>Weekend</v>
      </c>
      <c r="T24" s="479" t="str">
        <f>December!D31</f>
        <v/>
      </c>
      <c r="U24" s="331">
        <f>Januar!A31</f>
        <v>22</v>
      </c>
      <c r="V24" s="332" t="str">
        <f>Januar!B31</f>
        <v>on</v>
      </c>
      <c r="W24" s="474" t="str">
        <f>Januar!C31</f>
        <v>Normal uge 1</v>
      </c>
      <c r="X24" s="480" t="str">
        <f>Januar!D31</f>
        <v/>
      </c>
      <c r="Y24" s="462">
        <f>Februar!A31</f>
        <v>22</v>
      </c>
      <c r="Z24" s="463" t="str">
        <f>Februar!B31</f>
        <v>lø</v>
      </c>
      <c r="AA24" s="475" t="str">
        <f>Februar!C31</f>
        <v>Weekend</v>
      </c>
      <c r="AB24" s="478" t="str">
        <f>Februar!D31</f>
        <v/>
      </c>
      <c r="AC24" s="331">
        <f>Marts!A31</f>
        <v>22</v>
      </c>
      <c r="AD24" s="332" t="str">
        <f>Marts!B31</f>
        <v>lø</v>
      </c>
      <c r="AE24" s="474" t="str">
        <f>Marts!C31</f>
        <v>Weekend</v>
      </c>
      <c r="AF24" s="480" t="str">
        <f>Marts!D31</f>
        <v/>
      </c>
      <c r="AG24" s="462">
        <f>April!A31</f>
        <v>22</v>
      </c>
      <c r="AH24" s="463" t="str">
        <f>April!B31</f>
        <v>ti</v>
      </c>
      <c r="AI24" s="463" t="str">
        <f>April!C31</f>
        <v>Normal uge 2</v>
      </c>
      <c r="AJ24" s="478" t="str">
        <f>April!D31</f>
        <v/>
      </c>
      <c r="AK24" s="331">
        <f>Maj!A31</f>
        <v>22</v>
      </c>
      <c r="AL24" s="332" t="str">
        <f>Maj!B31</f>
        <v>to</v>
      </c>
      <c r="AM24" s="474" t="str">
        <f>Maj!C31</f>
        <v>Normal uge 2</v>
      </c>
      <c r="AN24" s="476" t="str">
        <f>Maj!D31</f>
        <v/>
      </c>
      <c r="AO24" s="462">
        <f>Juni!A31</f>
        <v>22</v>
      </c>
      <c r="AP24" s="463" t="str">
        <f>Juni!B31</f>
        <v>sø</v>
      </c>
      <c r="AQ24" s="475" t="str">
        <f>Juni!C31</f>
        <v>Weekend</v>
      </c>
      <c r="AR24" s="478" t="str">
        <f>Juni!D31</f>
        <v/>
      </c>
      <c r="AS24" s="331">
        <f>Juli!A31</f>
        <v>22</v>
      </c>
      <c r="AT24" s="332" t="str">
        <f>Juli!B31</f>
        <v>ti</v>
      </c>
      <c r="AU24" s="474" t="str">
        <f>Juli!C31</f>
        <v>Feriedag</v>
      </c>
      <c r="AV24" s="476" t="str">
        <f>Juli!D31</f>
        <v/>
      </c>
    </row>
    <row r="25" spans="1:48" ht="24" customHeight="1">
      <c r="A25" s="333">
        <f>August!A37</f>
        <v>23</v>
      </c>
      <c r="B25" s="38" t="str">
        <f>August!B37</f>
        <v>fr</v>
      </c>
      <c r="C25" s="70" t="str">
        <f>August!C37</f>
        <v>Normal uge 3</v>
      </c>
      <c r="D25" s="334" t="str">
        <f>August!D37</f>
        <v/>
      </c>
      <c r="E25" s="331">
        <f>September!A32</f>
        <v>23</v>
      </c>
      <c r="F25" s="332" t="str">
        <f>September!B32</f>
        <v>ma</v>
      </c>
      <c r="G25" s="69" t="str">
        <f>September!C32</f>
        <v>Normal uge 1</v>
      </c>
      <c r="H25" s="71">
        <f>September!D32</f>
        <v>39</v>
      </c>
      <c r="I25" s="331">
        <f>Oktober!A32</f>
        <v>23</v>
      </c>
      <c r="J25" s="332" t="str">
        <f>Oktober!B32</f>
        <v>on</v>
      </c>
      <c r="K25" s="474" t="str">
        <f>Oktober!C32</f>
        <v>Normal uge 1</v>
      </c>
      <c r="L25" s="476" t="str">
        <f>Oktober!D32</f>
        <v/>
      </c>
      <c r="M25" s="462">
        <f>November!A32</f>
        <v>23</v>
      </c>
      <c r="N25" s="463" t="str">
        <f>November!B32</f>
        <v>lø</v>
      </c>
      <c r="O25" s="475" t="str">
        <f>November!C32</f>
        <v>Weekend</v>
      </c>
      <c r="P25" s="478" t="str">
        <f>November!D32</f>
        <v/>
      </c>
      <c r="Q25" s="473">
        <f>December!A32</f>
        <v>23</v>
      </c>
      <c r="R25" s="471" t="str">
        <f>December!B32</f>
        <v>ma</v>
      </c>
      <c r="S25" s="472" t="str">
        <f>December!C32</f>
        <v>Feriedag</v>
      </c>
      <c r="T25" s="479">
        <f>December!D32</f>
        <v>52</v>
      </c>
      <c r="U25" s="331">
        <f>Januar!A32</f>
        <v>23</v>
      </c>
      <c r="V25" s="332" t="str">
        <f>Januar!B32</f>
        <v>to</v>
      </c>
      <c r="W25" s="474" t="str">
        <f>Januar!C32</f>
        <v>Normal uge 1</v>
      </c>
      <c r="X25" s="480" t="str">
        <f>Januar!D32</f>
        <v/>
      </c>
      <c r="Y25" s="462">
        <f>Februar!A32</f>
        <v>23</v>
      </c>
      <c r="Z25" s="463" t="str">
        <f>Februar!B32</f>
        <v>sø</v>
      </c>
      <c r="AA25" s="475" t="str">
        <f>Februar!C32</f>
        <v>Weekend</v>
      </c>
      <c r="AB25" s="478" t="str">
        <f>Februar!D32</f>
        <v/>
      </c>
      <c r="AC25" s="331">
        <f>Marts!A32</f>
        <v>23</v>
      </c>
      <c r="AD25" s="332" t="str">
        <f>Marts!B32</f>
        <v>sø</v>
      </c>
      <c r="AE25" s="474" t="str">
        <f>Marts!C32</f>
        <v>Weekend</v>
      </c>
      <c r="AF25" s="480" t="str">
        <f>Marts!D32</f>
        <v/>
      </c>
      <c r="AG25" s="462">
        <f>April!A32</f>
        <v>23</v>
      </c>
      <c r="AH25" s="463" t="str">
        <f>April!B32</f>
        <v>on</v>
      </c>
      <c r="AI25" s="463" t="str">
        <f>April!C32</f>
        <v>Normal uge 2</v>
      </c>
      <c r="AJ25" s="478" t="str">
        <f>April!D32</f>
        <v/>
      </c>
      <c r="AK25" s="331">
        <f>Maj!A32</f>
        <v>23</v>
      </c>
      <c r="AL25" s="332" t="str">
        <f>Maj!B32</f>
        <v>fr</v>
      </c>
      <c r="AM25" s="474" t="str">
        <f>Maj!C32</f>
        <v>Rul 2</v>
      </c>
      <c r="AN25" s="476" t="str">
        <f>Maj!D32</f>
        <v/>
      </c>
      <c r="AO25" s="462">
        <f>Juni!A32</f>
        <v>23</v>
      </c>
      <c r="AP25" s="463" t="str">
        <f>Juni!B32</f>
        <v>ma</v>
      </c>
      <c r="AQ25" s="475" t="str">
        <f>Juni!C32</f>
        <v>Normal uge 2</v>
      </c>
      <c r="AR25" s="478">
        <f>Juni!D32</f>
        <v>25.714285714285715</v>
      </c>
      <c r="AS25" s="331">
        <f>Juli!A32</f>
        <v>23</v>
      </c>
      <c r="AT25" s="332" t="str">
        <f>Juli!B32</f>
        <v>on</v>
      </c>
      <c r="AU25" s="474" t="str">
        <f>Juli!C32</f>
        <v>Feriedag</v>
      </c>
      <c r="AV25" s="476" t="str">
        <f>Juli!D32</f>
        <v/>
      </c>
    </row>
    <row r="26" spans="1:48" ht="24" customHeight="1">
      <c r="A26" s="333">
        <f>August!A38</f>
        <v>24</v>
      </c>
      <c r="B26" s="38" t="str">
        <f>August!B38</f>
        <v>lø</v>
      </c>
      <c r="C26" s="70" t="str">
        <f>August!C38</f>
        <v>Weekend</v>
      </c>
      <c r="D26" s="334" t="str">
        <f>August!D38</f>
        <v/>
      </c>
      <c r="E26" s="331">
        <f>September!A33</f>
        <v>24</v>
      </c>
      <c r="F26" s="332" t="str">
        <f>September!B33</f>
        <v>ti</v>
      </c>
      <c r="G26" s="69" t="str">
        <f>September!C33</f>
        <v>Normal uge 1</v>
      </c>
      <c r="H26" s="71" t="str">
        <f>September!D33</f>
        <v/>
      </c>
      <c r="I26" s="331">
        <f>Oktober!A33</f>
        <v>24</v>
      </c>
      <c r="J26" s="332" t="str">
        <f>Oktober!B33</f>
        <v>to</v>
      </c>
      <c r="K26" s="474" t="str">
        <f>Oktober!C33</f>
        <v>Normal uge 1</v>
      </c>
      <c r="L26" s="476" t="str">
        <f>Oktober!D33</f>
        <v/>
      </c>
      <c r="M26" s="462">
        <f>November!A33</f>
        <v>24</v>
      </c>
      <c r="N26" s="463" t="str">
        <f>November!B33</f>
        <v>sø</v>
      </c>
      <c r="O26" s="475" t="str">
        <f>November!C33</f>
        <v>Weekend</v>
      </c>
      <c r="P26" s="478" t="str">
        <f>November!D33</f>
        <v/>
      </c>
      <c r="Q26" s="473">
        <f>December!A33</f>
        <v>24</v>
      </c>
      <c r="R26" s="471" t="str">
        <f>December!B33</f>
        <v>ti</v>
      </c>
      <c r="S26" s="472" t="str">
        <f>December!C33</f>
        <v>Feriedag</v>
      </c>
      <c r="T26" s="479" t="str">
        <f>December!D33</f>
        <v/>
      </c>
      <c r="U26" s="331">
        <f>Januar!A33</f>
        <v>24</v>
      </c>
      <c r="V26" s="332" t="str">
        <f>Januar!B33</f>
        <v>fr</v>
      </c>
      <c r="W26" s="474" t="str">
        <f>Januar!C33</f>
        <v>Rul 1</v>
      </c>
      <c r="X26" s="480" t="str">
        <f>Januar!D33</f>
        <v/>
      </c>
      <c r="Y26" s="462">
        <f>Februar!A33</f>
        <v>24</v>
      </c>
      <c r="Z26" s="463" t="str">
        <f>Februar!B33</f>
        <v>ma</v>
      </c>
      <c r="AA26" s="475" t="str">
        <f>Februar!C33</f>
        <v>Normal uge 1</v>
      </c>
      <c r="AB26" s="478">
        <f>Februar!D33</f>
        <v>8.7142857142857135</v>
      </c>
      <c r="AC26" s="331">
        <f>Marts!A33</f>
        <v>24</v>
      </c>
      <c r="AD26" s="332" t="str">
        <f>Marts!B33</f>
        <v>ma</v>
      </c>
      <c r="AE26" s="474" t="str">
        <f>Marts!C33</f>
        <v>Normal uge 1</v>
      </c>
      <c r="AF26" s="480">
        <f>Marts!D33</f>
        <v>12.714285714285714</v>
      </c>
      <c r="AG26" s="462">
        <f>April!A33</f>
        <v>24</v>
      </c>
      <c r="AH26" s="463" t="str">
        <f>April!B33</f>
        <v>to</v>
      </c>
      <c r="AI26" s="463" t="str">
        <f>April!C33</f>
        <v>Normal uge 2</v>
      </c>
      <c r="AJ26" s="478" t="str">
        <f>April!D33</f>
        <v/>
      </c>
      <c r="AK26" s="331">
        <f>Maj!A33</f>
        <v>24</v>
      </c>
      <c r="AL26" s="332" t="str">
        <f>Maj!B33</f>
        <v>lø</v>
      </c>
      <c r="AM26" s="474" t="str">
        <f>Maj!C33</f>
        <v>Weekend</v>
      </c>
      <c r="AN26" s="476" t="str">
        <f>Maj!D33</f>
        <v/>
      </c>
      <c r="AO26" s="462">
        <f>Juni!A33</f>
        <v>24</v>
      </c>
      <c r="AP26" s="463" t="str">
        <f>Juni!B33</f>
        <v>ti</v>
      </c>
      <c r="AQ26" s="475" t="str">
        <f>Juni!C33</f>
        <v>Normal uge 2</v>
      </c>
      <c r="AR26" s="478" t="str">
        <f>Juni!D33</f>
        <v/>
      </c>
      <c r="AS26" s="331">
        <f>Juli!A33</f>
        <v>24</v>
      </c>
      <c r="AT26" s="332" t="str">
        <f>Juli!B33</f>
        <v>to</v>
      </c>
      <c r="AU26" s="474" t="str">
        <f>Juli!C33</f>
        <v>Feriedag</v>
      </c>
      <c r="AV26" s="476" t="str">
        <f>Juli!D33</f>
        <v/>
      </c>
    </row>
    <row r="27" spans="1:48" ht="24" customHeight="1">
      <c r="A27" s="333">
        <f>August!A39</f>
        <v>25</v>
      </c>
      <c r="B27" s="38" t="str">
        <f>August!B39</f>
        <v>sø</v>
      </c>
      <c r="C27" s="70" t="str">
        <f>August!C39</f>
        <v>Weekend</v>
      </c>
      <c r="D27" s="334" t="str">
        <f>August!D39</f>
        <v/>
      </c>
      <c r="E27" s="331">
        <f>September!A34</f>
        <v>25</v>
      </c>
      <c r="F27" s="332" t="str">
        <f>September!B34</f>
        <v>on</v>
      </c>
      <c r="G27" s="69" t="str">
        <f>September!C34</f>
        <v>Normal uge 1</v>
      </c>
      <c r="H27" s="71" t="str">
        <f>September!D34</f>
        <v/>
      </c>
      <c r="I27" s="331">
        <f>Oktober!A34</f>
        <v>25</v>
      </c>
      <c r="J27" s="332" t="str">
        <f>Oktober!B34</f>
        <v>fr</v>
      </c>
      <c r="K27" s="474" t="str">
        <f>Oktober!C34</f>
        <v>Rul 4</v>
      </c>
      <c r="L27" s="476" t="str">
        <f>Oktober!D34</f>
        <v/>
      </c>
      <c r="M27" s="462">
        <f>November!A34</f>
        <v>25</v>
      </c>
      <c r="N27" s="463" t="str">
        <f>November!B34</f>
        <v>ma</v>
      </c>
      <c r="O27" s="475" t="str">
        <f>November!C34</f>
        <v>Normal uge 1</v>
      </c>
      <c r="P27" s="478">
        <f>November!D34</f>
        <v>48</v>
      </c>
      <c r="Q27" s="473">
        <f>December!A34</f>
        <v>25</v>
      </c>
      <c r="R27" s="471" t="str">
        <f>December!B34</f>
        <v>on</v>
      </c>
      <c r="S27" s="472" t="str">
        <f>December!C34</f>
        <v>SH-dag</v>
      </c>
      <c r="T27" s="479" t="str">
        <f>December!D34</f>
        <v/>
      </c>
      <c r="U27" s="331">
        <f>Januar!A34</f>
        <v>25</v>
      </c>
      <c r="V27" s="332" t="str">
        <f>Januar!B34</f>
        <v>lø</v>
      </c>
      <c r="W27" s="474" t="str">
        <f>Januar!C34</f>
        <v>Weekend</v>
      </c>
      <c r="X27" s="480" t="str">
        <f>Januar!D34</f>
        <v/>
      </c>
      <c r="Y27" s="462">
        <f>Februar!A34</f>
        <v>25</v>
      </c>
      <c r="Z27" s="463" t="str">
        <f>Februar!B34</f>
        <v>ti</v>
      </c>
      <c r="AA27" s="475" t="str">
        <f>Februar!C34</f>
        <v>Normal uge 1</v>
      </c>
      <c r="AB27" s="478" t="str">
        <f>Februar!D34</f>
        <v/>
      </c>
      <c r="AC27" s="331">
        <f>Marts!A34</f>
        <v>25</v>
      </c>
      <c r="AD27" s="332" t="str">
        <f>Marts!B34</f>
        <v>ti</v>
      </c>
      <c r="AE27" s="474" t="str">
        <f>Marts!C34</f>
        <v>Normal uge 1</v>
      </c>
      <c r="AF27" s="480" t="str">
        <f>Marts!D34</f>
        <v/>
      </c>
      <c r="AG27" s="462">
        <f>April!A34</f>
        <v>25</v>
      </c>
      <c r="AH27" s="463" t="str">
        <f>April!B34</f>
        <v>fr</v>
      </c>
      <c r="AI27" s="463" t="str">
        <f>April!C34</f>
        <v>Rul 2</v>
      </c>
      <c r="AJ27" s="478" t="str">
        <f>April!D34</f>
        <v/>
      </c>
      <c r="AK27" s="331">
        <f>Maj!A34</f>
        <v>25</v>
      </c>
      <c r="AL27" s="332" t="str">
        <f>Maj!B34</f>
        <v>sø</v>
      </c>
      <c r="AM27" s="474" t="str">
        <f>Maj!C34</f>
        <v>Weekend</v>
      </c>
      <c r="AN27" s="476" t="str">
        <f>Maj!D34</f>
        <v/>
      </c>
      <c r="AO27" s="462">
        <f>Juni!A34</f>
        <v>25</v>
      </c>
      <c r="AP27" s="463" t="str">
        <f>Juni!B34</f>
        <v>on</v>
      </c>
      <c r="AQ27" s="475" t="str">
        <f>Juni!C34</f>
        <v>Normal uge 2</v>
      </c>
      <c r="AR27" s="478" t="str">
        <f>Juni!D34</f>
        <v/>
      </c>
      <c r="AS27" s="331">
        <f>Juli!A34</f>
        <v>25</v>
      </c>
      <c r="AT27" s="332" t="str">
        <f>Juli!B34</f>
        <v>fr</v>
      </c>
      <c r="AU27" s="474" t="str">
        <f>Juli!C34</f>
        <v>Feriedag</v>
      </c>
      <c r="AV27" s="476" t="str">
        <f>Juli!D34</f>
        <v/>
      </c>
    </row>
    <row r="28" spans="1:48" ht="24" customHeight="1">
      <c r="A28" s="333">
        <f>August!A40</f>
        <v>26</v>
      </c>
      <c r="B28" s="38" t="str">
        <f>August!B40</f>
        <v>ma</v>
      </c>
      <c r="C28" s="70" t="str">
        <f>August!C40</f>
        <v>Normal uge 1</v>
      </c>
      <c r="D28" s="334">
        <f>August!D40</f>
        <v>35</v>
      </c>
      <c r="E28" s="331">
        <f>September!A35</f>
        <v>26</v>
      </c>
      <c r="F28" s="332" t="str">
        <f>September!B35</f>
        <v>to</v>
      </c>
      <c r="G28" s="69" t="str">
        <f>September!C35</f>
        <v>Normal uge 1</v>
      </c>
      <c r="H28" s="71" t="str">
        <f>September!D35</f>
        <v/>
      </c>
      <c r="I28" s="331">
        <f>Oktober!A35</f>
        <v>26</v>
      </c>
      <c r="J28" s="332" t="str">
        <f>Oktober!B35</f>
        <v>lø</v>
      </c>
      <c r="K28" s="474" t="str">
        <f>Oktober!C35</f>
        <v>Weekend</v>
      </c>
      <c r="L28" s="476" t="str">
        <f>Oktober!D35</f>
        <v/>
      </c>
      <c r="M28" s="462">
        <f>November!A35</f>
        <v>26</v>
      </c>
      <c r="N28" s="463" t="str">
        <f>November!B35</f>
        <v>ti</v>
      </c>
      <c r="O28" s="475" t="str">
        <f>November!C35</f>
        <v>Normal uge 1</v>
      </c>
      <c r="P28" s="478" t="str">
        <f>November!D35</f>
        <v/>
      </c>
      <c r="Q28" s="473">
        <f>December!A35</f>
        <v>26</v>
      </c>
      <c r="R28" s="471" t="str">
        <f>December!B35</f>
        <v>to</v>
      </c>
      <c r="S28" s="472" t="str">
        <f>December!C35</f>
        <v>SH-dag</v>
      </c>
      <c r="T28" s="479" t="str">
        <f>December!D35</f>
        <v/>
      </c>
      <c r="U28" s="331">
        <f>Januar!A35</f>
        <v>26</v>
      </c>
      <c r="V28" s="332" t="str">
        <f>Januar!B35</f>
        <v>sø</v>
      </c>
      <c r="W28" s="474" t="str">
        <f>Januar!C35</f>
        <v>Weekend</v>
      </c>
      <c r="X28" s="480" t="str">
        <f>Januar!D35</f>
        <v/>
      </c>
      <c r="Y28" s="462">
        <f>Februar!A35</f>
        <v>26</v>
      </c>
      <c r="Z28" s="463" t="str">
        <f>Februar!B35</f>
        <v>on</v>
      </c>
      <c r="AA28" s="475" t="str">
        <f>Februar!C35</f>
        <v>Normal uge 1</v>
      </c>
      <c r="AB28" s="478" t="str">
        <f>Februar!D35</f>
        <v/>
      </c>
      <c r="AC28" s="331">
        <f>Marts!A35</f>
        <v>26</v>
      </c>
      <c r="AD28" s="332" t="str">
        <f>Marts!B35</f>
        <v>on</v>
      </c>
      <c r="AE28" s="474" t="str">
        <f>Marts!C35</f>
        <v>Normal uge 1</v>
      </c>
      <c r="AF28" s="480" t="str">
        <f>Marts!D35</f>
        <v/>
      </c>
      <c r="AG28" s="462">
        <f>April!A35</f>
        <v>26</v>
      </c>
      <c r="AH28" s="463" t="str">
        <f>April!B35</f>
        <v>lø</v>
      </c>
      <c r="AI28" s="463" t="str">
        <f>April!C35</f>
        <v>Weekend</v>
      </c>
      <c r="AJ28" s="478" t="str">
        <f>April!D35</f>
        <v/>
      </c>
      <c r="AK28" s="331">
        <f>Maj!A35</f>
        <v>26</v>
      </c>
      <c r="AL28" s="332" t="str">
        <f>Maj!B35</f>
        <v>ma</v>
      </c>
      <c r="AM28" s="474" t="str">
        <f>Maj!C35</f>
        <v>Normal uge 2</v>
      </c>
      <c r="AN28" s="476">
        <f>Maj!D35</f>
        <v>21.714285714285715</v>
      </c>
      <c r="AO28" s="462">
        <f>Juni!A35</f>
        <v>26</v>
      </c>
      <c r="AP28" s="463" t="str">
        <f>Juni!B35</f>
        <v>to</v>
      </c>
      <c r="AQ28" s="475" t="str">
        <f>Juni!C35</f>
        <v>Normal uge 2</v>
      </c>
      <c r="AR28" s="478" t="str">
        <f>Juni!D35</f>
        <v/>
      </c>
      <c r="AS28" s="331">
        <f>Juli!A35</f>
        <v>26</v>
      </c>
      <c r="AT28" s="332" t="str">
        <f>Juli!B35</f>
        <v>lø</v>
      </c>
      <c r="AU28" s="474" t="str">
        <f>Juli!C35</f>
        <v>Weekend</v>
      </c>
      <c r="AV28" s="476" t="str">
        <f>Juli!D35</f>
        <v/>
      </c>
    </row>
    <row r="29" spans="1:48" ht="24" customHeight="1">
      <c r="A29" s="333">
        <f>August!A41</f>
        <v>27</v>
      </c>
      <c r="B29" s="38" t="str">
        <f>August!B41</f>
        <v>ti</v>
      </c>
      <c r="C29" s="70" t="str">
        <f>August!C41</f>
        <v>Normal uge 1</v>
      </c>
      <c r="D29" s="334" t="str">
        <f>August!D41</f>
        <v/>
      </c>
      <c r="E29" s="331">
        <f>September!A36</f>
        <v>27</v>
      </c>
      <c r="F29" s="332" t="str">
        <f>September!B36</f>
        <v>fr</v>
      </c>
      <c r="G29" s="69" t="str">
        <f>September!C36</f>
        <v>Rul 4</v>
      </c>
      <c r="H29" s="71" t="str">
        <f>September!D36</f>
        <v/>
      </c>
      <c r="I29" s="331">
        <f>Oktober!A36</f>
        <v>27</v>
      </c>
      <c r="J29" s="332" t="str">
        <f>Oktober!B36</f>
        <v>sø</v>
      </c>
      <c r="K29" s="474" t="str">
        <f>Oktober!C36</f>
        <v>Weekend</v>
      </c>
      <c r="L29" s="476" t="str">
        <f>Oktober!D36</f>
        <v/>
      </c>
      <c r="M29" s="462">
        <f>November!A36</f>
        <v>27</v>
      </c>
      <c r="N29" s="463" t="str">
        <f>November!B36</f>
        <v>on</v>
      </c>
      <c r="O29" s="475" t="str">
        <f>November!C36</f>
        <v>Normal uge 1</v>
      </c>
      <c r="P29" s="478" t="str">
        <f>November!D36</f>
        <v/>
      </c>
      <c r="Q29" s="473">
        <f>December!A36</f>
        <v>27</v>
      </c>
      <c r="R29" s="471" t="str">
        <f>December!B36</f>
        <v>fr</v>
      </c>
      <c r="S29" s="472" t="str">
        <f>December!C36</f>
        <v>Feriedag</v>
      </c>
      <c r="T29" s="479" t="str">
        <f>December!D36</f>
        <v/>
      </c>
      <c r="U29" s="331">
        <f>Januar!A36</f>
        <v>27</v>
      </c>
      <c r="V29" s="332" t="str">
        <f>Januar!B36</f>
        <v>ma</v>
      </c>
      <c r="W29" s="474" t="str">
        <f>Januar!C36</f>
        <v>Normal uge 1</v>
      </c>
      <c r="X29" s="480">
        <f>Januar!D36</f>
        <v>4.7142857142857144</v>
      </c>
      <c r="Y29" s="462">
        <f>Februar!A36</f>
        <v>27</v>
      </c>
      <c r="Z29" s="463" t="str">
        <f>Februar!B36</f>
        <v>to</v>
      </c>
      <c r="AA29" s="475" t="str">
        <f>Februar!C36</f>
        <v>Normal uge 1</v>
      </c>
      <c r="AB29" s="478" t="str">
        <f>Februar!D36</f>
        <v/>
      </c>
      <c r="AC29" s="331">
        <f>Marts!A36</f>
        <v>27</v>
      </c>
      <c r="AD29" s="332" t="str">
        <f>Marts!B36</f>
        <v>to</v>
      </c>
      <c r="AE29" s="474" t="str">
        <f>Marts!C36</f>
        <v>Normal uge 1</v>
      </c>
      <c r="AF29" s="480" t="str">
        <f>Marts!D36</f>
        <v/>
      </c>
      <c r="AG29" s="462">
        <f>April!A36</f>
        <v>27</v>
      </c>
      <c r="AH29" s="463" t="str">
        <f>April!B36</f>
        <v>sø</v>
      </c>
      <c r="AI29" s="463" t="str">
        <f>April!C36</f>
        <v>Weekend</v>
      </c>
      <c r="AJ29" s="478" t="str">
        <f>April!D36</f>
        <v/>
      </c>
      <c r="AK29" s="331">
        <f>Maj!A36</f>
        <v>27</v>
      </c>
      <c r="AL29" s="332" t="str">
        <f>Maj!B36</f>
        <v>ti</v>
      </c>
      <c r="AM29" s="474" t="str">
        <f>Maj!C36</f>
        <v>Normal uge 2</v>
      </c>
      <c r="AN29" s="476" t="str">
        <f>Maj!D36</f>
        <v/>
      </c>
      <c r="AO29" s="462">
        <f>Juni!A36</f>
        <v>27</v>
      </c>
      <c r="AP29" s="463" t="str">
        <f>Juni!B36</f>
        <v>fr</v>
      </c>
      <c r="AQ29" s="475" t="str">
        <f>Juni!C36</f>
        <v>Rul 3</v>
      </c>
      <c r="AR29" s="478" t="str">
        <f>Juni!D36</f>
        <v/>
      </c>
      <c r="AS29" s="331">
        <f>Juli!A36</f>
        <v>27</v>
      </c>
      <c r="AT29" s="332" t="str">
        <f>Juli!B36</f>
        <v>sø</v>
      </c>
      <c r="AU29" s="474" t="str">
        <f>Juli!C36</f>
        <v>Weekend</v>
      </c>
      <c r="AV29" s="476" t="str">
        <f>Juli!D36</f>
        <v/>
      </c>
    </row>
    <row r="30" spans="1:48" ht="24" customHeight="1">
      <c r="A30" s="333">
        <f>August!A42</f>
        <v>28</v>
      </c>
      <c r="B30" s="38" t="str">
        <f>August!B42</f>
        <v>on</v>
      </c>
      <c r="C30" s="70" t="str">
        <f>August!C42</f>
        <v>Normal uge 1</v>
      </c>
      <c r="D30" s="334" t="str">
        <f>August!D42</f>
        <v/>
      </c>
      <c r="E30" s="331">
        <f>September!A37</f>
        <v>28</v>
      </c>
      <c r="F30" s="332" t="str">
        <f>September!B37</f>
        <v>lø</v>
      </c>
      <c r="G30" s="69" t="str">
        <f>September!C37</f>
        <v>Pæd.dag</v>
      </c>
      <c r="H30" s="71" t="str">
        <f>September!D37</f>
        <v/>
      </c>
      <c r="I30" s="331">
        <f>Oktober!A37</f>
        <v>28</v>
      </c>
      <c r="J30" s="332" t="str">
        <f>Oktober!B37</f>
        <v>ma</v>
      </c>
      <c r="K30" s="474" t="str">
        <f>Oktober!C37</f>
        <v>Normal uge 1</v>
      </c>
      <c r="L30" s="476">
        <f>Oktober!D37</f>
        <v>44</v>
      </c>
      <c r="M30" s="462">
        <f>November!A37</f>
        <v>28</v>
      </c>
      <c r="N30" s="463" t="str">
        <f>November!B37</f>
        <v>to</v>
      </c>
      <c r="O30" s="475" t="str">
        <f>November!C37</f>
        <v>Normal uge 1</v>
      </c>
      <c r="P30" s="478" t="str">
        <f>November!D37</f>
        <v/>
      </c>
      <c r="Q30" s="473">
        <f>December!A37</f>
        <v>28</v>
      </c>
      <c r="R30" s="471" t="str">
        <f>December!B37</f>
        <v>lø</v>
      </c>
      <c r="S30" s="472" t="str">
        <f>December!C37</f>
        <v>Weekend</v>
      </c>
      <c r="T30" s="479" t="str">
        <f>December!D37</f>
        <v/>
      </c>
      <c r="U30" s="331">
        <f>Januar!A37</f>
        <v>28</v>
      </c>
      <c r="V30" s="332" t="str">
        <f>Januar!B37</f>
        <v>ti</v>
      </c>
      <c r="W30" s="474" t="str">
        <f>Januar!C37</f>
        <v>Normal uge 1</v>
      </c>
      <c r="X30" s="480" t="str">
        <f>Januar!D37</f>
        <v/>
      </c>
      <c r="Y30" s="462">
        <f>Februar!A37</f>
        <v>28</v>
      </c>
      <c r="Z30" s="463" t="str">
        <f>Februar!B37</f>
        <v>fr</v>
      </c>
      <c r="AA30" s="475" t="str">
        <f>Februar!C37</f>
        <v>Rul 2</v>
      </c>
      <c r="AB30" s="478" t="str">
        <f>Februar!D37</f>
        <v/>
      </c>
      <c r="AC30" s="331">
        <f>Marts!A37</f>
        <v>28</v>
      </c>
      <c r="AD30" s="332" t="str">
        <f>Marts!B37</f>
        <v>fr</v>
      </c>
      <c r="AE30" s="474" t="str">
        <f>Marts!C37</f>
        <v>Rul 2</v>
      </c>
      <c r="AF30" s="480" t="str">
        <f>Marts!D37</f>
        <v/>
      </c>
      <c r="AG30" s="462">
        <f>April!A37</f>
        <v>28</v>
      </c>
      <c r="AH30" s="463" t="str">
        <f>April!B37</f>
        <v>ma</v>
      </c>
      <c r="AI30" s="463" t="str">
        <f>April!C37</f>
        <v>Normal uge 2</v>
      </c>
      <c r="AJ30" s="478">
        <f>April!D37</f>
        <v>17.714285714285715</v>
      </c>
      <c r="AK30" s="331">
        <f>Maj!A37</f>
        <v>28</v>
      </c>
      <c r="AL30" s="332" t="str">
        <f>Maj!B37</f>
        <v>on</v>
      </c>
      <c r="AM30" s="474" t="str">
        <f>Maj!C37</f>
        <v>Normal uge 2</v>
      </c>
      <c r="AN30" s="476" t="str">
        <f>Maj!D37</f>
        <v/>
      </c>
      <c r="AO30" s="462">
        <f>Juni!A37</f>
        <v>28</v>
      </c>
      <c r="AP30" s="463" t="str">
        <f>Juni!B37</f>
        <v>lø</v>
      </c>
      <c r="AQ30" s="475" t="str">
        <f>Juni!C37</f>
        <v>Weekend</v>
      </c>
      <c r="AR30" s="478" t="str">
        <f>Juni!D37</f>
        <v/>
      </c>
      <c r="AS30" s="331">
        <f>Juli!A37</f>
        <v>28</v>
      </c>
      <c r="AT30" s="332" t="str">
        <f>Juli!B37</f>
        <v>ma</v>
      </c>
      <c r="AU30" s="474" t="str">
        <f>Juli!C37</f>
        <v>Ferieåbning</v>
      </c>
      <c r="AV30" s="476">
        <f>Juli!D37</f>
        <v>30.714285714285715</v>
      </c>
    </row>
    <row r="31" spans="1:48" ht="24" customHeight="1">
      <c r="A31" s="333">
        <f>August!A43</f>
        <v>29</v>
      </c>
      <c r="B31" s="38" t="str">
        <f>August!B43</f>
        <v>to</v>
      </c>
      <c r="C31" s="70" t="str">
        <f>August!C43</f>
        <v>Normal uge 1</v>
      </c>
      <c r="D31" s="334" t="str">
        <f>August!D43</f>
        <v/>
      </c>
      <c r="E31" s="331">
        <f>September!A38</f>
        <v>29</v>
      </c>
      <c r="F31" s="332" t="str">
        <f>September!B38</f>
        <v>sø</v>
      </c>
      <c r="G31" s="69" t="str">
        <f>September!C38</f>
        <v>Weekend</v>
      </c>
      <c r="H31" s="71" t="str">
        <f>September!D38</f>
        <v/>
      </c>
      <c r="I31" s="331">
        <f>Oktober!A38</f>
        <v>29</v>
      </c>
      <c r="J31" s="332" t="str">
        <f>Oktober!B38</f>
        <v>ti</v>
      </c>
      <c r="K31" s="474" t="str">
        <f>Oktober!C38</f>
        <v>Normal uge 1</v>
      </c>
      <c r="L31" s="476" t="str">
        <f>Oktober!D38</f>
        <v/>
      </c>
      <c r="M31" s="462">
        <f>November!A38</f>
        <v>29</v>
      </c>
      <c r="N31" s="463" t="str">
        <f>November!B38</f>
        <v>fr</v>
      </c>
      <c r="O31" s="475" t="str">
        <f>November!C38</f>
        <v>Rul 1</v>
      </c>
      <c r="P31" s="478" t="str">
        <f>November!D38</f>
        <v/>
      </c>
      <c r="Q31" s="473">
        <f>December!A38</f>
        <v>29</v>
      </c>
      <c r="R31" s="471" t="str">
        <f>December!B38</f>
        <v>sø</v>
      </c>
      <c r="S31" s="472" t="str">
        <f>December!C38</f>
        <v>Weekend</v>
      </c>
      <c r="T31" s="479" t="str">
        <f>December!D38</f>
        <v/>
      </c>
      <c r="U31" s="331">
        <f>Januar!A38</f>
        <v>29</v>
      </c>
      <c r="V31" s="332" t="str">
        <f>Januar!B38</f>
        <v>on</v>
      </c>
      <c r="W31" s="474" t="str">
        <f>Januar!C38</f>
        <v>Normal uge 1</v>
      </c>
      <c r="X31" s="480" t="str">
        <f>Januar!D38</f>
        <v/>
      </c>
      <c r="Y31" s="103">
        <f>Februar!A38</f>
        <v>0</v>
      </c>
      <c r="Z31" s="104">
        <f>Februar!B38</f>
        <v>0</v>
      </c>
      <c r="AA31" s="698">
        <f>Februar!C38</f>
        <v>0</v>
      </c>
      <c r="AB31" s="699" t="str">
        <f>Februar!D38</f>
        <v/>
      </c>
      <c r="AC31" s="331">
        <f>Marts!A38</f>
        <v>29</v>
      </c>
      <c r="AD31" s="332" t="str">
        <f>Marts!B38</f>
        <v>lø</v>
      </c>
      <c r="AE31" s="474" t="str">
        <f>Marts!C38</f>
        <v>Weekend</v>
      </c>
      <c r="AF31" s="480" t="str">
        <f>Marts!D38</f>
        <v/>
      </c>
      <c r="AG31" s="462">
        <f>April!A38</f>
        <v>29</v>
      </c>
      <c r="AH31" s="463" t="str">
        <f>April!B38</f>
        <v>ti</v>
      </c>
      <c r="AI31" s="463" t="str">
        <f>April!C38</f>
        <v>Normal uge 2</v>
      </c>
      <c r="AJ31" s="478" t="str">
        <f>April!D38</f>
        <v/>
      </c>
      <c r="AK31" s="331">
        <f>Maj!A38</f>
        <v>29</v>
      </c>
      <c r="AL31" s="332" t="str">
        <f>Maj!B38</f>
        <v>to</v>
      </c>
      <c r="AM31" s="474" t="str">
        <f>Maj!C38</f>
        <v>SH-dag</v>
      </c>
      <c r="AN31" s="476" t="str">
        <f>Maj!D38</f>
        <v/>
      </c>
      <c r="AO31" s="462">
        <f>Juni!A38</f>
        <v>29</v>
      </c>
      <c r="AP31" s="463" t="str">
        <f>Juni!B38</f>
        <v>sø</v>
      </c>
      <c r="AQ31" s="475" t="str">
        <f>Juni!C38</f>
        <v>Weekend</v>
      </c>
      <c r="AR31" s="478" t="str">
        <f>Juni!D38</f>
        <v/>
      </c>
      <c r="AS31" s="331">
        <f>Juli!A38</f>
        <v>29</v>
      </c>
      <c r="AT31" s="332" t="str">
        <f>Juli!B38</f>
        <v>ti</v>
      </c>
      <c r="AU31" s="474" t="str">
        <f>Juli!C38</f>
        <v>Ferieåbning</v>
      </c>
      <c r="AV31" s="476" t="str">
        <f>Juli!D38</f>
        <v/>
      </c>
    </row>
    <row r="32" spans="1:48" ht="24" customHeight="1">
      <c r="A32" s="333">
        <f>August!A44</f>
        <v>30</v>
      </c>
      <c r="B32" s="38" t="str">
        <f>August!B44</f>
        <v>fr</v>
      </c>
      <c r="C32" s="70" t="str">
        <f>August!C44</f>
        <v>Rul 4</v>
      </c>
      <c r="D32" s="334" t="str">
        <f>August!D44</f>
        <v/>
      </c>
      <c r="E32" s="331">
        <f>September!A39</f>
        <v>30</v>
      </c>
      <c r="F32" s="332" t="str">
        <f>September!B39</f>
        <v>ma</v>
      </c>
      <c r="G32" s="69" t="str">
        <f>September!C39</f>
        <v>Normal uge 1</v>
      </c>
      <c r="H32" s="71">
        <f>September!D39</f>
        <v>40</v>
      </c>
      <c r="I32" s="331">
        <f>Oktober!A39</f>
        <v>30</v>
      </c>
      <c r="J32" s="332" t="str">
        <f>Oktober!B39</f>
        <v>on</v>
      </c>
      <c r="K32" s="474" t="str">
        <f>Oktober!C39</f>
        <v>Normal uge 1</v>
      </c>
      <c r="L32" s="476" t="str">
        <f>Oktober!D39</f>
        <v/>
      </c>
      <c r="M32" s="462">
        <f>November!A39</f>
        <v>30</v>
      </c>
      <c r="N32" s="463" t="str">
        <f>November!B39</f>
        <v>lø</v>
      </c>
      <c r="O32" s="475" t="str">
        <f>November!C39</f>
        <v>Weekend</v>
      </c>
      <c r="P32" s="478" t="str">
        <f>November!D39</f>
        <v/>
      </c>
      <c r="Q32" s="473">
        <f>December!A39</f>
        <v>30</v>
      </c>
      <c r="R32" s="471" t="str">
        <f>December!B39</f>
        <v>ma</v>
      </c>
      <c r="S32" s="472" t="str">
        <f>December!C39</f>
        <v>Feriedag</v>
      </c>
      <c r="T32" s="479">
        <f>December!D39</f>
        <v>1</v>
      </c>
      <c r="U32" s="331">
        <f>Januar!A39</f>
        <v>30</v>
      </c>
      <c r="V32" s="332" t="str">
        <f>Januar!B39</f>
        <v>to</v>
      </c>
      <c r="W32" s="474" t="str">
        <f>Januar!C39</f>
        <v>Normal uge 1</v>
      </c>
      <c r="X32" s="480" t="str">
        <f>Januar!D39</f>
        <v/>
      </c>
      <c r="Y32" s="51"/>
      <c r="Z32" s="52"/>
      <c r="AA32" s="52"/>
      <c r="AB32" s="697"/>
      <c r="AC32" s="331">
        <f>Marts!A39</f>
        <v>30</v>
      </c>
      <c r="AD32" s="332" t="str">
        <f>Marts!B39</f>
        <v>sø</v>
      </c>
      <c r="AE32" s="474" t="str">
        <f>Marts!C39</f>
        <v>Weekend</v>
      </c>
      <c r="AF32" s="480" t="str">
        <f>Marts!D39</f>
        <v/>
      </c>
      <c r="AG32" s="462">
        <f>April!A39</f>
        <v>30</v>
      </c>
      <c r="AH32" s="463" t="str">
        <f>April!B39</f>
        <v>on</v>
      </c>
      <c r="AI32" s="463" t="str">
        <f>April!C39</f>
        <v>Normal uge 2</v>
      </c>
      <c r="AJ32" s="478" t="str">
        <f>April!D39</f>
        <v/>
      </c>
      <c r="AK32" s="331">
        <f>Maj!A39</f>
        <v>30</v>
      </c>
      <c r="AL32" s="332" t="str">
        <f>Maj!B39</f>
        <v>fr</v>
      </c>
      <c r="AM32" s="474" t="str">
        <f>Maj!C39</f>
        <v>Rul 3</v>
      </c>
      <c r="AN32" s="476" t="str">
        <f>Maj!D39</f>
        <v/>
      </c>
      <c r="AO32" s="462">
        <f>Juni!A39</f>
        <v>30</v>
      </c>
      <c r="AP32" s="463" t="str">
        <f>Juni!B39</f>
        <v>ma</v>
      </c>
      <c r="AQ32" s="475" t="str">
        <f>Juni!C39</f>
        <v>Normal uge 2</v>
      </c>
      <c r="AR32" s="478">
        <f>Juni!D39</f>
        <v>26.714285714285715</v>
      </c>
      <c r="AS32" s="331">
        <f>Juli!A39</f>
        <v>30</v>
      </c>
      <c r="AT32" s="332" t="str">
        <f>Juli!B39</f>
        <v>on</v>
      </c>
      <c r="AU32" s="474" t="str">
        <f>Juli!C39</f>
        <v>Ferieåbning</v>
      </c>
      <c r="AV32" s="476" t="str">
        <f>Juli!D39</f>
        <v/>
      </c>
    </row>
    <row r="33" spans="1:48" ht="24" customHeight="1">
      <c r="A33" s="335">
        <f>August!A45</f>
        <v>31</v>
      </c>
      <c r="B33" s="336" t="str">
        <f>August!B45</f>
        <v>lø</v>
      </c>
      <c r="C33" s="61" t="str">
        <f>August!C45</f>
        <v>Weekend</v>
      </c>
      <c r="D33" s="337" t="str">
        <f>August!D45</f>
        <v/>
      </c>
      <c r="E33" s="40"/>
      <c r="F33" s="40"/>
      <c r="G33" s="41"/>
      <c r="H33" s="42"/>
      <c r="I33" s="462">
        <f>Oktober!A40</f>
        <v>31</v>
      </c>
      <c r="J33" s="463" t="str">
        <f>Oktober!B40</f>
        <v>to</v>
      </c>
      <c r="K33" s="475" t="str">
        <f>Oktober!C40</f>
        <v>Normal uge 1</v>
      </c>
      <c r="L33" s="477" t="str">
        <f>Oktober!D40</f>
        <v/>
      </c>
      <c r="M33" s="465"/>
      <c r="N33" s="466"/>
      <c r="O33" s="466"/>
      <c r="P33" s="467"/>
      <c r="Q33" s="473">
        <f>December!A40</f>
        <v>31</v>
      </c>
      <c r="R33" s="471" t="str">
        <f>December!B40</f>
        <v>ti</v>
      </c>
      <c r="S33" s="472" t="str">
        <f>December!C40</f>
        <v>Feriedag</v>
      </c>
      <c r="T33" s="479" t="str">
        <f>December!D40</f>
        <v/>
      </c>
      <c r="U33" s="462">
        <f>Januar!A40</f>
        <v>31</v>
      </c>
      <c r="V33" s="463" t="str">
        <f>Januar!B40</f>
        <v>fr</v>
      </c>
      <c r="W33" s="475" t="str">
        <f>Januar!C40</f>
        <v>Rul 2</v>
      </c>
      <c r="X33" s="478" t="str">
        <f>Januar!D40</f>
        <v/>
      </c>
      <c r="Y33" s="51"/>
      <c r="Z33" s="52"/>
      <c r="AA33" s="53"/>
      <c r="AB33" s="54"/>
      <c r="AC33" s="462">
        <f>Marts!A40</f>
        <v>31</v>
      </c>
      <c r="AD33" s="463" t="str">
        <f>Marts!B40</f>
        <v>ma</v>
      </c>
      <c r="AE33" s="475" t="str">
        <f>Marts!C40</f>
        <v>Normal uge 1</v>
      </c>
      <c r="AF33" s="478">
        <f>Marts!D40</f>
        <v>13.714285714285714</v>
      </c>
      <c r="AG33" s="39"/>
      <c r="AH33" s="40"/>
      <c r="AI33" s="41"/>
      <c r="AJ33" s="338"/>
      <c r="AK33" s="462">
        <f>Maj!A40</f>
        <v>31</v>
      </c>
      <c r="AL33" s="463" t="str">
        <f>Maj!B40</f>
        <v>lø</v>
      </c>
      <c r="AM33" s="475" t="str">
        <f>Maj!C40</f>
        <v>Weekend</v>
      </c>
      <c r="AN33" s="477" t="str">
        <f>Maj!D40</f>
        <v/>
      </c>
      <c r="AO33" s="52"/>
      <c r="AP33" s="52"/>
      <c r="AQ33" s="53"/>
      <c r="AR33" s="54"/>
      <c r="AS33" s="462">
        <f>Juli!A40</f>
        <v>31</v>
      </c>
      <c r="AT33" s="463" t="str">
        <f>Juli!B40</f>
        <v>to</v>
      </c>
      <c r="AU33" s="475" t="str">
        <f>Juli!C40</f>
        <v>Ferieåbning</v>
      </c>
      <c r="AV33" s="477" t="str">
        <f>Juli!D40</f>
        <v/>
      </c>
    </row>
    <row r="34" spans="1:48" ht="13">
      <c r="A34" s="44"/>
      <c r="B34" s="308">
        <f>August!H49-August!H51</f>
        <v>22</v>
      </c>
      <c r="C34" s="44" t="s">
        <v>75</v>
      </c>
      <c r="D34" s="44"/>
      <c r="E34" s="44"/>
      <c r="F34" s="308">
        <f>September!H43-September!H45</f>
        <v>21</v>
      </c>
      <c r="G34" s="44" t="s">
        <v>75</v>
      </c>
      <c r="H34" s="44"/>
      <c r="I34" s="43"/>
      <c r="J34" s="609">
        <f>Oktober!H44-Oktober!H46</f>
        <v>23</v>
      </c>
      <c r="K34" s="43" t="s">
        <v>75</v>
      </c>
      <c r="L34" s="43"/>
      <c r="M34" s="44"/>
      <c r="N34" s="308">
        <f>November!H43-November!H45</f>
        <v>21</v>
      </c>
      <c r="O34" s="44" t="s">
        <v>75</v>
      </c>
      <c r="P34" s="44"/>
      <c r="Q34" s="43"/>
      <c r="R34" s="609">
        <f>December!H44-December!H46</f>
        <v>20</v>
      </c>
      <c r="S34" s="43" t="s">
        <v>75</v>
      </c>
      <c r="T34" s="43"/>
      <c r="U34" s="45"/>
      <c r="V34" s="610">
        <f>Januar!H44-Januar!H46</f>
        <v>22</v>
      </c>
      <c r="W34" s="43" t="s">
        <v>75</v>
      </c>
      <c r="X34" s="46"/>
      <c r="Y34" s="44"/>
      <c r="Z34" s="308">
        <f>Februar!H42-Februar!H44</f>
        <v>20</v>
      </c>
      <c r="AA34" s="44" t="s">
        <v>75</v>
      </c>
      <c r="AB34" s="44"/>
      <c r="AC34" s="43"/>
      <c r="AD34" s="609">
        <f>Marts!H44-Marts!H46</f>
        <v>21</v>
      </c>
      <c r="AE34" s="43" t="s">
        <v>75</v>
      </c>
      <c r="AF34" s="43"/>
      <c r="AG34" s="44"/>
      <c r="AH34" s="308">
        <f>April!H43-April!H45</f>
        <v>19</v>
      </c>
      <c r="AI34" s="44" t="s">
        <v>75</v>
      </c>
      <c r="AJ34" s="44"/>
      <c r="AK34" s="43"/>
      <c r="AL34" s="609">
        <f>Maj!H44-Maj!H46</f>
        <v>21</v>
      </c>
      <c r="AM34" s="43" t="s">
        <v>75</v>
      </c>
      <c r="AN34" s="43"/>
      <c r="AO34" s="44"/>
      <c r="AP34" s="308">
        <f>Juni!H43-Juni!H45</f>
        <v>20</v>
      </c>
      <c r="AQ34" s="44" t="s">
        <v>75</v>
      </c>
      <c r="AR34" s="44"/>
      <c r="AS34" s="43"/>
      <c r="AT34" s="307">
        <f>Juli!H44-Juli!H46</f>
        <v>23</v>
      </c>
      <c r="AU34" s="43" t="s">
        <v>75</v>
      </c>
      <c r="AV34" s="43"/>
    </row>
    <row r="35" spans="1:48" ht="24" customHeight="1">
      <c r="A35" s="85" t="s">
        <v>88</v>
      </c>
      <c r="B35" s="86"/>
      <c r="C35" s="86"/>
      <c r="D35" s="87"/>
      <c r="E35" s="88"/>
      <c r="F35" s="86"/>
      <c r="G35" s="89">
        <f>August!D83-August!D80+September!D77-September!D74+Oktober!D78-Oktober!D75+November!D77-November!D74+December!D78-December!D75+Januar!D78-Januar!D75+Februar!D76-Februar!D73+Marts!D78-Marts!D75+April!D77-April!D74+Maj!D78-Maj!D75+Juni!D77-Juni!D74+Juli!D78-Juli!D75</f>
        <v>365</v>
      </c>
      <c r="H35" s="58"/>
      <c r="I35" s="75" t="s">
        <v>86</v>
      </c>
      <c r="J35" s="76"/>
      <c r="K35" s="76"/>
      <c r="L35" s="76"/>
      <c r="M35" s="77"/>
      <c r="N35" s="76"/>
      <c r="O35" s="78">
        <f>August!D81+August!A93+September!D75+September!A87+Oktober!D76+Oktober!A88+November!D75+November!A87+December!D76+December!A88+Januar!D76+Januar!A88+Februar!D74+Februar!A86+Marts!D76+Marts!A88+April!D75+April!A87+Maj!D76+Maj!A88+Juni!D75+Juni!A87+Juli!D76+Juli!A88</f>
        <v>104</v>
      </c>
      <c r="P35" s="58"/>
      <c r="Q35" s="79" t="s">
        <v>87</v>
      </c>
      <c r="R35" s="80"/>
      <c r="S35" s="80"/>
      <c r="T35" s="80"/>
      <c r="U35" s="81"/>
      <c r="V35" s="80"/>
      <c r="W35" s="510">
        <f>Arbejdstidsoversigt!G12</f>
        <v>8</v>
      </c>
      <c r="X35" s="58"/>
      <c r="Y35" s="82" t="s">
        <v>89</v>
      </c>
      <c r="Z35" s="83"/>
      <c r="AA35" s="83"/>
      <c r="AB35" s="83"/>
      <c r="AC35" s="84"/>
      <c r="AD35" s="83"/>
      <c r="AE35" s="511">
        <f>Arbejdstidsoversigt!G13</f>
        <v>25</v>
      </c>
      <c r="AF35" s="58"/>
      <c r="AG35" s="272" t="s">
        <v>90</v>
      </c>
      <c r="AH35" s="273"/>
      <c r="AI35" s="273"/>
      <c r="AJ35" s="273"/>
      <c r="AK35" s="274"/>
      <c r="AL35" s="273"/>
      <c r="AM35" s="275">
        <f>August!D78+September!D72+Oktober!D73+November!D72+December!D73+Januar!D73+Februar!D72+Marts!D73+April!D72+Maj!D73+Juni!D72+Juli!D73</f>
        <v>0</v>
      </c>
      <c r="AP35" s="93" t="s">
        <v>100</v>
      </c>
      <c r="AQ35" s="91"/>
      <c r="AR35" s="91"/>
      <c r="AS35" s="91"/>
      <c r="AT35" s="92"/>
      <c r="AU35" s="91"/>
      <c r="AV35" s="271">
        <f>August!D80+September!D74+Oktober!D75+November!D74+December!D75+Januar!D75+Februar!D73+Marts!D75+April!D74+Maj!D75+Juni!D74+Juli!D75</f>
        <v>0</v>
      </c>
    </row>
    <row r="36" spans="1:48" ht="13" thickBot="1"/>
    <row r="37" spans="1:48" ht="24" customHeight="1" thickBot="1">
      <c r="A37" s="516" t="s">
        <v>317</v>
      </c>
      <c r="B37" s="517"/>
      <c r="C37" s="517"/>
      <c r="D37" s="517"/>
      <c r="E37" s="518"/>
      <c r="F37" s="517"/>
      <c r="G37" s="519">
        <f>August!D60+September!D54+Oktober!D55+November!D54+December!D55+Januar!D55+Februar!D53+Marts!D55+April!D54+Maj!D55+Juni!D54+Juli!D55</f>
        <v>118</v>
      </c>
      <c r="I37" s="520" t="s">
        <v>318</v>
      </c>
      <c r="J37" s="521"/>
      <c r="K37" s="521"/>
      <c r="L37" s="521"/>
      <c r="M37" s="522"/>
      <c r="N37" s="521"/>
      <c r="O37" s="523">
        <f>August!D61+September!D55+Oktober!D56+November!D55+December!D56+Januar!D56+Februar!D54+Marts!D56+April!D55+Maj!D56+Juni!D55+Juli!D56</f>
        <v>52</v>
      </c>
      <c r="Q37" s="524" t="s">
        <v>319</v>
      </c>
      <c r="R37" s="525"/>
      <c r="S37" s="525"/>
      <c r="T37" s="525"/>
      <c r="U37" s="526"/>
      <c r="V37" s="525"/>
      <c r="W37" s="527">
        <f>August!D62+September!D56+Oktober!D57+November!D56+December!D57+Januar!D57+Februar!D55+Marts!D57+April!D56+Maj!D57+Juni!D56+Juli!D57</f>
        <v>1</v>
      </c>
      <c r="Y37" s="528" t="s">
        <v>320</v>
      </c>
      <c r="Z37" s="529"/>
      <c r="AA37" s="529"/>
      <c r="AB37" s="529"/>
      <c r="AC37" s="530"/>
      <c r="AD37" s="529"/>
      <c r="AE37" s="531">
        <f>August!D63+September!D57+Oktober!D58+November!D57+December!D58+Januar!D58+Februar!D56+Marts!D58+April!D57+Maj!D58+Juni!D57+Juli!D58</f>
        <v>0</v>
      </c>
      <c r="AG37" s="684" t="s">
        <v>515</v>
      </c>
      <c r="AH37" s="685"/>
      <c r="AI37" s="685"/>
      <c r="AJ37" s="685"/>
      <c r="AK37" s="686"/>
      <c r="AL37" s="685"/>
      <c r="AM37" s="687">
        <f>August!D64+September!D58+Oktober!D59+November!D58+December!D59+Januar!D59+Februar!D57+Marts!D59+April!D58+Maj!D59+Juni!D58+Juli!D59</f>
        <v>0</v>
      </c>
      <c r="AN37" s="572"/>
      <c r="AO37" s="573"/>
      <c r="AP37" s="691" t="s">
        <v>516</v>
      </c>
      <c r="AQ37" s="692"/>
      <c r="AR37" s="692"/>
      <c r="AS37" s="692"/>
      <c r="AT37" s="693"/>
      <c r="AU37" s="1109">
        <f>August!D65+September!D59+Oktober!D60+November!D59+December!D60+Januar!D60+Februar!D58+Marts!D60+April!D59+Maj!D60+Juni!D59+Juli!D60</f>
        <v>0</v>
      </c>
      <c r="AV37" s="1110"/>
    </row>
    <row r="39" spans="1:48" ht="23" customHeight="1">
      <c r="A39" s="512" t="s">
        <v>322</v>
      </c>
      <c r="B39" s="513"/>
      <c r="C39" s="513"/>
      <c r="D39" s="513"/>
      <c r="E39" s="514"/>
      <c r="F39" s="513"/>
      <c r="G39" s="515">
        <f>August!D67+September!D61+Oktober!D62+November!D61+December!D62+Januar!D62+Februar!D60+Marts!D62+April!D61+Maj!D62+Juni!D61+Juli!D62</f>
        <v>14</v>
      </c>
      <c r="I39" s="540" t="s">
        <v>323</v>
      </c>
      <c r="J39" s="541"/>
      <c r="K39" s="541"/>
      <c r="L39" s="541"/>
      <c r="M39" s="542"/>
      <c r="N39" s="541"/>
      <c r="O39" s="543">
        <f>August!D75+September!D69+Oktober!D70+November!D69+December!D70+Januar!D70+Februar!D68+Marts!D70+April!D69+Maj!D70+Juni!D69+Juli!D70</f>
        <v>0</v>
      </c>
      <c r="Q39" s="536" t="s">
        <v>324</v>
      </c>
      <c r="R39" s="537"/>
      <c r="S39" s="537"/>
      <c r="T39" s="537"/>
      <c r="U39" s="538"/>
      <c r="V39" s="537"/>
      <c r="W39" s="539">
        <f>August!D76+September!D70+Oktober!D71+November!D70+December!D71+Januar!D71+Februar!D69+Marts!D71+April!D70+Maj!D71+Juni!D70+Juli!D71</f>
        <v>0</v>
      </c>
      <c r="Y39" s="544" t="s">
        <v>325</v>
      </c>
      <c r="Z39" s="545"/>
      <c r="AA39" s="545"/>
      <c r="AB39" s="545"/>
      <c r="AC39" s="546"/>
      <c r="AD39" s="545"/>
      <c r="AE39" s="547">
        <f>August!D74+September!D68+Oktober!D69+November!D68+December!D69+Januar!D69+Februar!D67+Marts!D69+April!D68+Maj!D69+Juni!D68+Juli!D69</f>
        <v>1</v>
      </c>
      <c r="AG39" s="532" t="s">
        <v>321</v>
      </c>
      <c r="AH39" s="533"/>
      <c r="AI39" s="533"/>
      <c r="AJ39" s="533"/>
      <c r="AK39" s="534"/>
      <c r="AL39" s="533"/>
      <c r="AM39" s="535">
        <f>August!$D$66+September!$D$60+Oktober!$D$61+November!$D$60+December!$D$61+Januar!$D$61+Februar!$D$59+Marts!$D$61+April!$D$60+Maj!$D$61+Juni!$D$60+Juli!$D$61</f>
        <v>0</v>
      </c>
      <c r="AN39" s="574"/>
      <c r="AP39" s="265" t="s">
        <v>179</v>
      </c>
      <c r="AQ39" s="266"/>
      <c r="AR39" s="266"/>
      <c r="AS39" s="266"/>
      <c r="AT39" s="267"/>
      <c r="AU39" s="266"/>
      <c r="AV39" s="268">
        <f>August!$D$79+September!$D$73+Oktober!$D$74+November!$D$73+December!$D$74+Januar!$D$74+Februar!$D$72+Marts!$D$74+April!$D$73+Maj!$D$74+Juni!$D$73+Juli!$D$74</f>
        <v>0</v>
      </c>
    </row>
    <row r="41" spans="1:48" ht="24" customHeight="1">
      <c r="A41" s="548" t="s">
        <v>326</v>
      </c>
      <c r="B41" s="549"/>
      <c r="C41" s="549"/>
      <c r="D41" s="549"/>
      <c r="E41" s="550"/>
      <c r="F41" s="549"/>
      <c r="G41" s="551">
        <f>August!$D$68+September!$D$62+Oktober!$D$63+November!$D$62+December!$D$63+Januar!$D$63+Februar!$D$61+Marts!$D$63+April!$D$62+Maj!$D$63+Juni!$D$62+Juli!$D$63</f>
        <v>10</v>
      </c>
      <c r="I41" s="552" t="s">
        <v>327</v>
      </c>
      <c r="J41" s="553"/>
      <c r="K41" s="553"/>
      <c r="L41" s="553"/>
      <c r="M41" s="554"/>
      <c r="N41" s="553"/>
      <c r="O41" s="555">
        <f>August!$D$69+September!$D$63+Oktober!$D$64+November!$D$63+December!$D$64+Januar!$D$64+Februar!$D$62+Marts!$D$64+April!$D$63+Maj!$D$64+Juni!$D$63+Juli!$D$64</f>
        <v>11</v>
      </c>
      <c r="Q41" s="556" t="s">
        <v>328</v>
      </c>
      <c r="R41" s="557"/>
      <c r="S41" s="557"/>
      <c r="T41" s="557"/>
      <c r="U41" s="558"/>
      <c r="V41" s="557"/>
      <c r="W41" s="559">
        <f>August!$D$70+September!$D$64+Oktober!$D$65+November!$D$64+December!$D$65+Januar!$D$65+Februar!$D$63+Marts!$D$65+April!$D$64+Maj!$D$65+Juni!$D$64+Juli!$D$65</f>
        <v>10</v>
      </c>
      <c r="Y41" s="560" t="s">
        <v>329</v>
      </c>
      <c r="Z41" s="561"/>
      <c r="AA41" s="561"/>
      <c r="AB41" s="561"/>
      <c r="AC41" s="562"/>
      <c r="AD41" s="561"/>
      <c r="AE41" s="563">
        <f>August!$D$71+September!$D$65+Oktober!$D$66+November!$D$65+December!$D$66+Januar!$D$66+Februar!$D$64+Marts!$D$66+April!$D$65+Maj!$D$66+Juni!$D$65+Juli!$D$66</f>
        <v>12</v>
      </c>
      <c r="AG41" s="564" t="s">
        <v>330</v>
      </c>
      <c r="AH41" s="565"/>
      <c r="AI41" s="565"/>
      <c r="AJ41" s="565"/>
      <c r="AK41" s="566"/>
      <c r="AL41" s="565"/>
      <c r="AM41" s="567">
        <f>August!$D$72+September!$D$66+Oktober!$D$67+November!$D$66+December!$D$67+Januar!$D$67+Februar!$D$65+Marts!$D$67+April!$D$66+Maj!$D$67+Juni!$D$66+Juli!$D$67</f>
        <v>0</v>
      </c>
      <c r="AP41" s="568" t="s">
        <v>331</v>
      </c>
      <c r="AQ41" s="569"/>
      <c r="AR41" s="569"/>
      <c r="AS41" s="569"/>
      <c r="AT41" s="570"/>
      <c r="AU41" s="569"/>
      <c r="AV41" s="571">
        <f>August!$D$73+September!$D$67+Oktober!$D$68+November!$D$67+December!$D$68+Januar!$D$68+Februar!$D$66+Marts!$D$68+April!$D$67+Maj!$D$68+Juni!$D$67+Juli!$D$68</f>
        <v>0</v>
      </c>
    </row>
    <row r="43" spans="1:48" ht="23" customHeight="1">
      <c r="A43" s="1111" t="s">
        <v>359</v>
      </c>
      <c r="B43" s="1112"/>
      <c r="C43" s="1112"/>
      <c r="D43" s="1112"/>
      <c r="E43" s="1112"/>
      <c r="F43" s="1112"/>
      <c r="G43" s="1113"/>
      <c r="H43" s="588"/>
      <c r="I43" s="1114" t="s">
        <v>360</v>
      </c>
      <c r="J43" s="1115"/>
      <c r="K43" s="1115"/>
      <c r="L43" s="1115"/>
      <c r="M43" s="1115"/>
      <c r="N43" s="1115"/>
      <c r="O43" s="1116"/>
      <c r="P43" s="588"/>
      <c r="Q43" s="1117" t="s">
        <v>361</v>
      </c>
      <c r="R43" s="1118"/>
      <c r="S43" s="1118"/>
      <c r="T43" s="1118"/>
      <c r="U43" s="1118"/>
      <c r="V43" s="1118"/>
      <c r="W43" s="1119"/>
      <c r="X43" s="588"/>
      <c r="Y43" s="1120" t="s">
        <v>362</v>
      </c>
      <c r="Z43" s="1121"/>
      <c r="AA43" s="1121"/>
      <c r="AB43" s="1121"/>
      <c r="AC43" s="1121"/>
      <c r="AD43" s="1121"/>
      <c r="AE43" s="1122"/>
      <c r="AF43" s="588"/>
      <c r="AG43" s="1123" t="s">
        <v>517</v>
      </c>
      <c r="AH43" s="1124"/>
      <c r="AI43" s="1124"/>
      <c r="AJ43" s="1124"/>
      <c r="AK43" s="1124"/>
      <c r="AL43" s="1124"/>
      <c r="AM43" s="1125"/>
      <c r="AP43" s="1106" t="s">
        <v>518</v>
      </c>
      <c r="AQ43" s="1107"/>
      <c r="AR43" s="1107"/>
      <c r="AS43" s="1107"/>
      <c r="AT43" s="1107"/>
      <c r="AU43" s="1107"/>
      <c r="AV43" s="1108"/>
    </row>
    <row r="44" spans="1:48" ht="23" customHeight="1">
      <c r="A44" s="596" t="s">
        <v>354</v>
      </c>
      <c r="B44" s="597"/>
      <c r="C44" s="597"/>
      <c r="D44" s="597"/>
      <c r="E44" s="597"/>
      <c r="F44" s="597"/>
      <c r="G44" s="598">
        <f>August!AJ46+September!AJ40+Oktober!AJ41+November!AJ40+December!AJ41+Januar!AJ41+Februar!AJ39+Marts!AJ41+April!AJ40+Maj!AJ41+Juni!AJ40+Juli!AJ41</f>
        <v>30</v>
      </c>
      <c r="H44" s="588"/>
      <c r="I44" s="520" t="s">
        <v>354</v>
      </c>
      <c r="J44" s="594"/>
      <c r="K44" s="594"/>
      <c r="L44" s="594"/>
      <c r="M44" s="594"/>
      <c r="N44" s="594"/>
      <c r="O44" s="595">
        <f>August!$AO$46+September!$AO$40+Oktober!$AO$41+November!$AO$40+December!$AO$41+Januar!$AO$41+Februar!$AO$39+Marts!$AO$41+April!$AO$40+Maj!$AO$41+Juni!$AO$40+Juli!$AO$41</f>
        <v>11</v>
      </c>
      <c r="P44" s="588"/>
      <c r="Q44" s="524" t="s">
        <v>354</v>
      </c>
      <c r="R44" s="592"/>
      <c r="S44" s="592"/>
      <c r="T44" s="592"/>
      <c r="U44" s="592"/>
      <c r="V44" s="592"/>
      <c r="W44" s="593">
        <f>August!$AT$46+September!$AT$40+Oktober!$AT$41+November!$AT$40+December!$AT$41+Januar!$AT$41+Februar!$AT$39+Marts!$AT$41+April!$AT$40+Maj!$AT$41+Juni!$AT$40+Juli!$AT$41</f>
        <v>0</v>
      </c>
      <c r="X44" s="588"/>
      <c r="Y44" s="589" t="s">
        <v>354</v>
      </c>
      <c r="Z44" s="590"/>
      <c r="AA44" s="590"/>
      <c r="AB44" s="590"/>
      <c r="AC44" s="590"/>
      <c r="AD44" s="590"/>
      <c r="AE44" s="591">
        <f>August!$AY$46+September!$AY$40+Oktober!$AY$41+November!$AY$40+December!$AY$41+Januar!$AY$41+Februar!$AY$39+Marts!$AY$41+April!$AY$40+Maj!$AY$41+Juni!$AY$40+Juli!$AY$41</f>
        <v>0</v>
      </c>
      <c r="AF44" s="588"/>
      <c r="AG44" s="688" t="s">
        <v>354</v>
      </c>
      <c r="AH44" s="689"/>
      <c r="AI44" s="689"/>
      <c r="AJ44" s="689"/>
      <c r="AK44" s="689"/>
      <c r="AL44" s="689"/>
      <c r="AM44" s="690">
        <f>August!BD46+September!BD40+Oktober!BD41+November!BD40+December!BD41+Januar!BD41+Februar!BD39+Marts!BD41+April!BD40+Maj!BD41+Juni!BD40+Juli!BD41</f>
        <v>0</v>
      </c>
      <c r="AP44" s="694" t="s">
        <v>354</v>
      </c>
      <c r="AQ44" s="695"/>
      <c r="AR44" s="695"/>
      <c r="AS44" s="695"/>
      <c r="AT44" s="695"/>
      <c r="AU44" s="695"/>
      <c r="AV44" s="696">
        <f>August!BI46+September!BI40+Oktober!BI41+November!BI40+December!BI41+Januar!BI41+Februar!BI39+Marts!BI41+April!BI40+Maj!BI41+Juni!BI40+Juli!BI41</f>
        <v>0</v>
      </c>
    </row>
    <row r="45" spans="1:48" ht="23" customHeight="1">
      <c r="A45" s="596" t="s">
        <v>355</v>
      </c>
      <c r="B45" s="597"/>
      <c r="C45" s="597"/>
      <c r="D45" s="597"/>
      <c r="E45" s="597"/>
      <c r="F45" s="597"/>
      <c r="G45" s="598">
        <f>August!$AK$46+September!$AK$40+Oktober!$AK$41+November!$AK$40+December!$AK$41+Januar!$AK$41+Februar!$AK$39+Marts!$AK$41+April!$AK$40+Maj!$AK$41+Juni!$AK$40+Juli!$AK$41</f>
        <v>29</v>
      </c>
      <c r="H45" s="588"/>
      <c r="I45" s="520" t="s">
        <v>355</v>
      </c>
      <c r="J45" s="594"/>
      <c r="K45" s="594"/>
      <c r="L45" s="594"/>
      <c r="M45" s="594"/>
      <c r="N45" s="594"/>
      <c r="O45" s="595">
        <f>August!$AP$46+September!$AP$40+Oktober!$AP$41+November!$AP$40+December!$AP$41+Januar!$AP$41+Februar!$AP$39+Marts!$AP$41+April!$AP$40+Maj!$AP$41+Juni!$AP$40+Juli!$AP$41</f>
        <v>14</v>
      </c>
      <c r="P45" s="588"/>
      <c r="Q45" s="524" t="s">
        <v>355</v>
      </c>
      <c r="R45" s="592"/>
      <c r="S45" s="592"/>
      <c r="T45" s="592"/>
      <c r="U45" s="592"/>
      <c r="V45" s="592"/>
      <c r="W45" s="593">
        <f>August!$AU$46+September!$AU$40+Oktober!$AU$41+November!$AU$40+December!$AU$41+Januar!$AU$41+Februar!$AU$39+Marts!$AU$41+April!$AU$40+Maj!$AU$41+Juni!$AU$40+Juli!$AU$41</f>
        <v>0</v>
      </c>
      <c r="X45" s="588"/>
      <c r="Y45" s="589" t="s">
        <v>355</v>
      </c>
      <c r="Z45" s="590"/>
      <c r="AA45" s="590"/>
      <c r="AB45" s="590"/>
      <c r="AC45" s="590"/>
      <c r="AD45" s="590"/>
      <c r="AE45" s="591">
        <f>August!$AZ$46+September!$AZ$40+Oktober!$AZ$41+November!$AZ$40+December!$AZ$41+Januar!$AZ$41+Februar!$AZ$39+Marts!$AZ$41+April!$AZ$40+Maj!$AZ$41+Juni!$AZ$40+Juli!$AZ$41</f>
        <v>0</v>
      </c>
      <c r="AF45" s="588"/>
      <c r="AG45" s="688" t="s">
        <v>355</v>
      </c>
      <c r="AH45" s="689"/>
      <c r="AI45" s="689"/>
      <c r="AJ45" s="689"/>
      <c r="AK45" s="689"/>
      <c r="AL45" s="689"/>
      <c r="AM45" s="690">
        <f>August!BE46+September!BE40+Oktober!BE41+November!BE40+December!BE41+Januar!BE41+Februar!BE39+Marts!BE41+April!BE40+Maj!BE41+Juni!BE40+Juli!BE41</f>
        <v>0</v>
      </c>
      <c r="AP45" s="694" t="s">
        <v>355</v>
      </c>
      <c r="AQ45" s="695"/>
      <c r="AR45" s="695"/>
      <c r="AS45" s="695"/>
      <c r="AT45" s="695"/>
      <c r="AU45" s="695"/>
      <c r="AV45" s="696">
        <f>August!BJ46+September!BJ40+Oktober!BJ41+November!BJ40+December!BJ41+Januar!BJ41+Februar!BJ39+Marts!BJ41+April!BJ40+Maj!BJ41+Juni!BJ40+Juli!BJ41</f>
        <v>0</v>
      </c>
    </row>
    <row r="46" spans="1:48" ht="23" customHeight="1">
      <c r="A46" s="596" t="s">
        <v>356</v>
      </c>
      <c r="B46" s="597"/>
      <c r="C46" s="597"/>
      <c r="D46" s="597"/>
      <c r="E46" s="597"/>
      <c r="F46" s="597"/>
      <c r="G46" s="598">
        <f>August!$AL$46+September!$AL$40+Oktober!$AL$41+November!$AL$40+December!$AL$41+Januar!$AL$41+Februar!$AL$39+Marts!$AL$41+April!$AL$40+Maj!$AL$41+Juni!$AL$40+Juli!$AL$41</f>
        <v>29</v>
      </c>
      <c r="H46" s="588"/>
      <c r="I46" s="520" t="s">
        <v>356</v>
      </c>
      <c r="J46" s="594"/>
      <c r="K46" s="594"/>
      <c r="L46" s="594"/>
      <c r="M46" s="594"/>
      <c r="N46" s="594"/>
      <c r="O46" s="595">
        <f>August!$AQ$46+September!$AQ$40+Oktober!$AQ$41+November!$AQ$40+December!$AQ$41+Januar!$AQ$41+Februar!$AQ$39+Marts!$AQ$41+April!$AQ$40+Maj!$AQ$41+Juni!$AQ$40+Juli!$AQ$41</f>
        <v>14</v>
      </c>
      <c r="P46" s="588"/>
      <c r="Q46" s="524" t="s">
        <v>356</v>
      </c>
      <c r="R46" s="592"/>
      <c r="S46" s="592"/>
      <c r="T46" s="592"/>
      <c r="U46" s="592"/>
      <c r="V46" s="592"/>
      <c r="W46" s="593">
        <f>August!$AV$46+September!$AV$40+Oktober!$AV$41+November!$AV$40+December!$AV$41+Januar!$AV$41+Februar!$AV$39+Marts!$AV$41+April!$AV$40+Maj!$AV$41+Juni!$AV$40+Juli!$AV$41</f>
        <v>0</v>
      </c>
      <c r="X46" s="588"/>
      <c r="Y46" s="589" t="s">
        <v>356</v>
      </c>
      <c r="Z46" s="590"/>
      <c r="AA46" s="590"/>
      <c r="AB46" s="590"/>
      <c r="AC46" s="590"/>
      <c r="AD46" s="590"/>
      <c r="AE46" s="591">
        <f>August!$BA$46+September!$BA$40+Oktober!$BA$41+November!$BA$40+December!$BA$41+Januar!$BA$41+Februar!$BA$39+Marts!$BA$41+April!$BA$40+Maj!$BA$41+Juni!$BA$40+Juli!$BA$41</f>
        <v>0</v>
      </c>
      <c r="AF46" s="588"/>
      <c r="AG46" s="688" t="s">
        <v>356</v>
      </c>
      <c r="AH46" s="689"/>
      <c r="AI46" s="689"/>
      <c r="AJ46" s="689"/>
      <c r="AK46" s="689"/>
      <c r="AL46" s="689"/>
      <c r="AM46" s="690">
        <f>August!BF46+September!BF40+Oktober!BF41+November!BF40+December!BF41+Januar!BF41+Februar!BF39+Marts!BF41+April!BF40+Maj!BF41+Juni!BF40+Juli!BF41</f>
        <v>0</v>
      </c>
      <c r="AP46" s="694" t="s">
        <v>356</v>
      </c>
      <c r="AQ46" s="695"/>
      <c r="AR46" s="695"/>
      <c r="AS46" s="695"/>
      <c r="AT46" s="695"/>
      <c r="AU46" s="695"/>
      <c r="AV46" s="696">
        <f>August!BK46+September!BK40+Oktober!BK41+November!BK40+December!BK41+Januar!BK41+Februar!BK39+Marts!BK41+April!BK40+Maj!BK41+Juni!BK40+Juli!BK41</f>
        <v>0</v>
      </c>
    </row>
    <row r="47" spans="1:48" ht="23" customHeight="1">
      <c r="A47" s="596" t="s">
        <v>357</v>
      </c>
      <c r="B47" s="597"/>
      <c r="C47" s="597"/>
      <c r="D47" s="597"/>
      <c r="E47" s="597"/>
      <c r="F47" s="597"/>
      <c r="G47" s="598">
        <f>August!$AM$46+September!$AM$40+Oktober!$AM$41+November!$AM$40+December!$AM$41+Januar!$AM$41+Februar!$AM$39+Marts!$AM$41+April!$AM$40+Maj!$AM$41+Juni!$AM$40+Juli!$AM$41</f>
        <v>30</v>
      </c>
      <c r="H47" s="588"/>
      <c r="I47" s="520" t="s">
        <v>357</v>
      </c>
      <c r="J47" s="594"/>
      <c r="K47" s="594"/>
      <c r="L47" s="594"/>
      <c r="M47" s="594"/>
      <c r="N47" s="594"/>
      <c r="O47" s="595">
        <f>August!$AR$46+September!$AR$40+Oktober!$AR$41+November!$AR$40+December!$AR$41+Januar!$AR$41+Februar!$AR$39+Marts!$AR$41+April!$AR$40+Maj!$AR$41+Juni!$AR$40+Juli!$AR$41</f>
        <v>12</v>
      </c>
      <c r="P47" s="588"/>
      <c r="Q47" s="524" t="s">
        <v>357</v>
      </c>
      <c r="R47" s="592"/>
      <c r="S47" s="592"/>
      <c r="T47" s="592"/>
      <c r="U47" s="592"/>
      <c r="V47" s="592"/>
      <c r="W47" s="593">
        <f>August!$AW$46+September!$AW$40+Oktober!$AW$41+November!$AW$40+December!$AW$41+Januar!$AW$41+Februar!$AW$39+Marts!$AW$41+April!$AW$40+Maj!$AW$41+Juni!$AW$40+Juli!$AW$41</f>
        <v>0</v>
      </c>
      <c r="X47" s="588"/>
      <c r="Y47" s="589" t="s">
        <v>357</v>
      </c>
      <c r="Z47" s="590"/>
      <c r="AA47" s="590"/>
      <c r="AB47" s="590"/>
      <c r="AC47" s="590"/>
      <c r="AD47" s="590"/>
      <c r="AE47" s="591">
        <f>August!$BB$46+September!$BB$40+Oktober!$BB$41+November!$BB$40+December!$BB$41+Januar!$BB$41+Februar!$BB$39+Marts!$BB$41+April!$BB$40+Maj!$BB$41+Juni!$BB$40+Juli!$BB$41</f>
        <v>0</v>
      </c>
      <c r="AF47" s="588"/>
      <c r="AG47" s="688" t="s">
        <v>357</v>
      </c>
      <c r="AH47" s="689"/>
      <c r="AI47" s="689"/>
      <c r="AJ47" s="689"/>
      <c r="AK47" s="689"/>
      <c r="AL47" s="689"/>
      <c r="AM47" s="690">
        <f>August!BG46+September!BG40+Oktober!BG41+November!BG40+December!BG41+Januar!BG41+Februar!BG39+Marts!BG41+April!BG40+Maj!BG41+Juni!BG40+Juli!BG41</f>
        <v>0</v>
      </c>
      <c r="AP47" s="694" t="s">
        <v>357</v>
      </c>
      <c r="AQ47" s="695"/>
      <c r="AR47" s="695"/>
      <c r="AS47" s="695"/>
      <c r="AT47" s="695"/>
      <c r="AU47" s="695"/>
      <c r="AV47" s="696">
        <f>August!BL46+September!BL40+Oktober!BL41+November!BL40+December!BL41+Januar!BL41+Februar!BL39+Marts!BL41+April!BL40+Maj!BL41+Juni!BL40+Juli!BL41</f>
        <v>0</v>
      </c>
    </row>
    <row r="48" spans="1:48" ht="23" customHeight="1">
      <c r="A48" s="596" t="s">
        <v>358</v>
      </c>
      <c r="B48" s="597"/>
      <c r="C48" s="597"/>
      <c r="D48" s="597"/>
      <c r="E48" s="597"/>
      <c r="F48" s="597"/>
      <c r="G48" s="598">
        <f>August!$AN$46+September!$AN$40+Oktober!$AN$41+November!$AN$40+December!$AN$41+Januar!$AN$41+Februar!$AN$39+Marts!$AN$41+April!$AN$40+Maj!$AN$41+Juni!$AN$40+Juli!$AN$41</f>
        <v>0</v>
      </c>
      <c r="H48" s="588"/>
      <c r="I48" s="520" t="s">
        <v>358</v>
      </c>
      <c r="J48" s="594"/>
      <c r="K48" s="594"/>
      <c r="L48" s="594"/>
      <c r="M48" s="594"/>
      <c r="N48" s="594"/>
      <c r="O48" s="595">
        <f>August!$AS$46+September!$AS$40+Oktober!$AS$41+November!$AS$40+December!$AS$41+Januar!$AS$41+Februar!$AS$39+Marts!$AS$41+April!$AS$40+Maj!$AS$41+Juni!$AT$40+Juli!$AS$41</f>
        <v>0</v>
      </c>
      <c r="P48" s="588"/>
      <c r="Q48" s="524" t="s">
        <v>358</v>
      </c>
      <c r="R48" s="592"/>
      <c r="S48" s="592"/>
      <c r="T48" s="592"/>
      <c r="U48" s="592"/>
      <c r="V48" s="592"/>
      <c r="W48" s="593">
        <f>August!$AX$46+September!$AX$40+Oktober!$AX$41+November!$AX$40+December!$AX$41+Januar!$AX$41+Februar!$AX$39+Marts!$AX$41+April!$AX$40+Maj!$AX$41+Juni!$AX$40+Juli!$AX$41</f>
        <v>0</v>
      </c>
      <c r="X48" s="588"/>
      <c r="Y48" s="589" t="s">
        <v>358</v>
      </c>
      <c r="Z48" s="590"/>
      <c r="AA48" s="590"/>
      <c r="AB48" s="590"/>
      <c r="AC48" s="590"/>
      <c r="AD48" s="590"/>
      <c r="AE48" s="591">
        <f>August!$BC$46+September!$BC$40+Oktober!$BC$41+November!$BC$40+December!$BC$41+Januar!$BC$41+Februar!$BC$39+Marts!$BC$41+April!$BC$40+Maj!$BC$41+Juni!$BC$40+Juli!$BC$41</f>
        <v>0</v>
      </c>
      <c r="AF48" s="588"/>
      <c r="AG48" s="688" t="s">
        <v>358</v>
      </c>
      <c r="AH48" s="689"/>
      <c r="AI48" s="689"/>
      <c r="AJ48" s="689"/>
      <c r="AK48" s="689"/>
      <c r="AL48" s="689"/>
      <c r="AM48" s="690">
        <f>August!BH46+September!BH40+Oktober!BH41+November!BH40+December!BH41+Januar!BH41+Februar!BH39+Marts!BH41+April!BH40+Maj!BH41+Juni!BH40+Juli!BH41</f>
        <v>0</v>
      </c>
      <c r="AP48" s="694" t="s">
        <v>358</v>
      </c>
      <c r="AQ48" s="695"/>
      <c r="AR48" s="695"/>
      <c r="AS48" s="695"/>
      <c r="AT48" s="695"/>
      <c r="AU48" s="695"/>
      <c r="AV48" s="696">
        <f>August!BM46+September!BM40+Oktober!BM41+November!BM40+December!BM41+Januar!BM41+Februar!BM39+Marts!BM41+April!BM40+Maj!BM41+Juni!BM40+Juli!BM41</f>
        <v>0</v>
      </c>
    </row>
    <row r="49" spans="1:32" ht="23" customHeight="1">
      <c r="A49" s="588"/>
      <c r="B49" s="588"/>
      <c r="C49" s="588"/>
      <c r="D49" s="588"/>
      <c r="E49" s="588"/>
      <c r="F49" s="588"/>
      <c r="G49" s="588"/>
      <c r="H49" s="588"/>
      <c r="I49" s="588"/>
      <c r="J49" s="588"/>
      <c r="K49" s="588"/>
      <c r="L49" s="588"/>
      <c r="M49" s="588"/>
      <c r="N49" s="588"/>
      <c r="O49" s="588"/>
      <c r="P49" s="588"/>
      <c r="Q49" s="588"/>
      <c r="R49" s="588"/>
      <c r="S49" s="588"/>
      <c r="T49" s="588"/>
      <c r="U49" s="588"/>
      <c r="V49" s="588"/>
      <c r="W49" s="588"/>
      <c r="X49" s="588"/>
      <c r="Y49" s="588"/>
      <c r="Z49" s="588"/>
      <c r="AA49" s="588"/>
      <c r="AB49" s="588"/>
      <c r="AC49" s="588"/>
      <c r="AD49" s="588"/>
      <c r="AE49" s="588"/>
      <c r="AF49" s="588"/>
    </row>
  </sheetData>
  <sheetProtection sheet="1" formatCells="0" formatColumns="0" formatRows="0" insertColumns="0"/>
  <mergeCells count="7">
    <mergeCell ref="AP43:AV43"/>
    <mergeCell ref="AU37:AV37"/>
    <mergeCell ref="A43:G43"/>
    <mergeCell ref="I43:O43"/>
    <mergeCell ref="Q43:W43"/>
    <mergeCell ref="Y43:AE43"/>
    <mergeCell ref="AG43:AM43"/>
  </mergeCells>
  <phoneticPr fontId="4" type="noConversion"/>
  <conditionalFormatting sqref="E3:F32 H3:H32">
    <cfRule type="expression" dxfId="786" priority="350">
      <formula>OR(#REF!="Skema 3")</formula>
    </cfRule>
    <cfRule type="expression" dxfId="785" priority="485">
      <formula>OR(#REF!="weekend")</formula>
    </cfRule>
    <cfRule type="expression" dxfId="784" priority="484">
      <formula>OR(#REF!="feriedag")</formula>
    </cfRule>
    <cfRule type="expression" dxfId="783" priority="483">
      <formula>OR(#REF!="fagdag")</formula>
    </cfRule>
    <cfRule type="expression" dxfId="782" priority="482">
      <formula>OR(#REF!="emnedag")</formula>
    </cfRule>
    <cfRule type="expression" dxfId="781" priority="481">
      <formula>OR(#REF!="lejrskole")</formula>
    </cfRule>
    <cfRule type="expression" dxfId="780" priority="480">
      <formula>OR(#REF!="ekskursion")</formula>
    </cfRule>
    <cfRule type="expression" dxfId="779" priority="479">
      <formula>OR(#REF!="Nul-dag")</formula>
    </cfRule>
    <cfRule type="expression" dxfId="778" priority="478">
      <formula>OR(#REF!="SH-dag")</formula>
    </cfRule>
    <cfRule type="expression" dxfId="777" priority="477">
      <formula>OR(#REF!="pæd.dag")</formula>
    </cfRule>
    <cfRule type="expression" dxfId="776" priority="476">
      <formula>OR(#REF!="Skema 4")</formula>
    </cfRule>
    <cfRule type="expression" dxfId="775" priority="348">
      <formula>OR(#REF!="Skema 1")</formula>
    </cfRule>
    <cfRule type="expression" dxfId="774" priority="364">
      <formula>OR(#REF!="Ikke relevant")</formula>
    </cfRule>
    <cfRule type="expression" dxfId="773" priority="308">
      <formula>OR(#REF!="Orlov")</formula>
    </cfRule>
    <cfRule type="expression" dxfId="772" priority="349">
      <formula>OR(#REF!="Skema 2")</formula>
    </cfRule>
  </conditionalFormatting>
  <printOptions horizontalCentered="1" verticalCentered="1"/>
  <pageMargins left="0.19685039370078741" right="0.19685039370078741" top="0.39370078740157483" bottom="0.39370078740157483" header="0" footer="0"/>
  <pageSetup paperSize="9" scale="52"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expression" priority="496" id="{EAC82C95-1DEB-E64D-81BF-C87ED2E9AF0F}">
            <xm:f>OR(August!$C15="weekend")</xm:f>
            <x14:dxf>
              <font>
                <color theme="1"/>
              </font>
              <fill>
                <patternFill>
                  <bgColor theme="0" tint="-0.14996795556505021"/>
                </patternFill>
              </fill>
            </x14:dxf>
          </x14:cfRule>
          <x14:cfRule type="expression" priority="495" id="{9C74EDFC-6C3D-4748-BD87-F32A20D4629E}">
            <xm:f>OR(August!$C15="feriedag")</xm:f>
            <x14:dxf>
              <font>
                <color theme="1"/>
              </font>
              <fill>
                <patternFill>
                  <bgColor theme="6" tint="0.39994506668294322"/>
                </patternFill>
              </fill>
            </x14:dxf>
          </x14:cfRule>
          <x14:cfRule type="expression" priority="494" id="{058D7F2D-609A-1448-A8C4-F8D1C6547438}">
            <xm:f>OR(August!$C15="ferieåbning")</xm:f>
            <x14:dxf>
              <font>
                <color theme="1"/>
              </font>
              <fill>
                <patternFill>
                  <bgColor theme="9" tint="0.59996337778862885"/>
                </patternFill>
              </fill>
            </x14:dxf>
          </x14:cfRule>
          <x14:cfRule type="expression" priority="493" id="{36471A8C-38C8-864D-80A0-417376D2D0CB}">
            <xm:f>OR(August!$C15="Anderledes dag")</xm:f>
            <x14:dxf>
              <font>
                <color theme="1"/>
              </font>
              <fill>
                <patternFill>
                  <bgColor theme="5" tint="0.59996337778862885"/>
                </patternFill>
              </fill>
            </x14:dxf>
          </x14:cfRule>
          <x14:cfRule type="expression" priority="492" id="{FED3E8BE-7925-F74E-9860-2990D79E0BAC}">
            <xm:f>OR(August!$C15="Koloni")</xm:f>
            <x14:dxf>
              <font>
                <color theme="1"/>
              </font>
              <fill>
                <patternFill>
                  <bgColor theme="8" tint="0.59996337778862885"/>
                </patternFill>
              </fill>
            </x14:dxf>
          </x14:cfRule>
          <x14:cfRule type="expression" priority="491" id="{F64A6795-1CA1-934D-9945-114DD9BD0BC6}">
            <xm:f>OR(August!$C15="ekskursion")</xm:f>
            <x14:dxf>
              <font>
                <color theme="1"/>
              </font>
              <fill>
                <patternFill>
                  <bgColor rgb="FFFFFF00"/>
                </patternFill>
              </fill>
            </x14:dxf>
          </x14:cfRule>
          <x14:cfRule type="expression" priority="490" id="{78B80DDE-7CA5-2D41-8B78-5F17E19A9795}">
            <xm:f>OR(August!$C15="Nul-dag")</xm:f>
            <x14:dxf>
              <font>
                <color theme="1"/>
              </font>
              <fill>
                <patternFill>
                  <bgColor theme="5" tint="0.79998168889431442"/>
                </patternFill>
              </fill>
            </x14:dxf>
          </x14:cfRule>
          <x14:cfRule type="expression" priority="488" id="{3282FFA5-E7FF-C44E-BDD5-E3260CA910FA}">
            <xm:f>OR(August!$C15="SH-dag")</xm:f>
            <x14:dxf>
              <font>
                <color theme="1"/>
              </font>
              <fill>
                <patternFill>
                  <bgColor rgb="FFFF2F82"/>
                </patternFill>
              </fill>
            </x14:dxf>
          </x14:cfRule>
          <x14:cfRule type="expression" priority="487" id="{74F1BFCC-B98D-8E4D-A11A-CDA31D415826}">
            <xm:f>OR(August!$C15="pæd.dag")</xm:f>
            <x14:dxf>
              <font>
                <color theme="1"/>
              </font>
              <fill>
                <patternFill>
                  <bgColor theme="7" tint="0.39994506668294322"/>
                </patternFill>
              </fill>
            </x14:dxf>
          </x14:cfRule>
          <x14:cfRule type="expression" priority="486" id="{077259EC-C35A-AF4C-81A6-6D49EBF5F89B}">
            <xm:f>OR(August!$C15="Normal uge 4")</xm:f>
            <x14:dxf>
              <font>
                <color theme="0"/>
              </font>
              <fill>
                <patternFill patternType="solid">
                  <bgColor theme="4" tint="-0.24994659260841701"/>
                </patternFill>
              </fill>
            </x14:dxf>
          </x14:cfRule>
          <x14:cfRule type="expression" priority="292" id="{0A0DD49D-91BA-D54A-8EC4-B1352C7D8D3B}">
            <xm:f>OR(August!$C15="Rul 1")</xm:f>
            <x14:dxf>
              <font>
                <color theme="1"/>
              </font>
              <fill>
                <patternFill patternType="solid">
                  <bgColor theme="2"/>
                </patternFill>
              </fill>
            </x14:dxf>
          </x14:cfRule>
          <x14:cfRule type="expression" priority="293" id="{2A89909D-5D27-344A-AA40-FA38C046517D}">
            <xm:f>OR(August!$C15="Rul 2")</xm:f>
            <x14:dxf>
              <font>
                <color theme="1"/>
              </font>
              <fill>
                <patternFill patternType="solid">
                  <bgColor theme="2" tint="-9.9948118533890809E-2"/>
                </patternFill>
              </fill>
            </x14:dxf>
          </x14:cfRule>
          <x14:cfRule type="expression" priority="294" id="{A316BD4A-31BB-664C-B841-DACDB2E1D7A7}">
            <xm:f>OR(August!$C15="Rul 3")</xm:f>
            <x14:dxf>
              <font>
                <color theme="1"/>
              </font>
              <fill>
                <patternFill patternType="solid">
                  <bgColor theme="2" tint="-0.24994659260841701"/>
                </patternFill>
              </fill>
            </x14:dxf>
          </x14:cfRule>
          <x14:cfRule type="expression" priority="295" id="{4946EC3D-4D82-4A49-9A72-883F244F0BDB}">
            <xm:f>OR(August!$C15="Rul 4")</xm:f>
            <x14:dxf>
              <font>
                <color theme="1"/>
              </font>
              <fill>
                <patternFill patternType="solid">
                  <bgColor theme="2" tint="-0.499984740745262"/>
                </patternFill>
              </fill>
            </x14:dxf>
          </x14:cfRule>
          <x14:cfRule type="expression" priority="296" id="{0CB67E41-238F-C444-8653-414AAD7BDB93}">
            <xm:f>OR(August!$C15="Rul 5")</xm:f>
            <x14:dxf>
              <font>
                <color theme="0"/>
              </font>
              <fill>
                <patternFill patternType="solid">
                  <bgColor theme="2" tint="-0.749961851863155"/>
                </patternFill>
              </fill>
            </x14:dxf>
          </x14:cfRule>
          <x14:cfRule type="expression" priority="297" id="{10F827DB-1AA4-4449-84D0-D62C048A02F3}">
            <xm:f>OR(August!$C15="Rul 6")</xm:f>
            <x14:dxf>
              <font>
                <color theme="0"/>
              </font>
              <fill>
                <patternFill patternType="solid">
                  <bgColor theme="2" tint="-0.89996032593768116"/>
                </patternFill>
              </fill>
            </x14:dxf>
          </x14:cfRule>
          <x14:cfRule type="expression" priority="353" id="{49ECD701-DA1A-4C49-9E77-F7C0B5FBFA03}">
            <xm:f>OR(August!$C15="Normal uge 3")</xm:f>
            <x14:dxf>
              <font>
                <color theme="0"/>
              </font>
              <fill>
                <patternFill patternType="solid">
                  <bgColor theme="4" tint="0.39994506668294322"/>
                </patternFill>
              </fill>
            </x14:dxf>
          </x14:cfRule>
          <x14:cfRule type="expression" priority="309" id="{FAF1E807-6E02-3A42-B546-AE75E1CBB7D4}">
            <xm:f>OR(August!$C15="Orlov")</xm:f>
            <x14:dxf>
              <font>
                <color theme="0"/>
              </font>
              <fill>
                <patternFill patternType="solid">
                  <bgColor theme="6" tint="-0.24994659260841701"/>
                </patternFill>
              </fill>
            </x14:dxf>
          </x14:cfRule>
          <x14:cfRule type="expression" priority="365" id="{D54F4020-584C-4F4A-A11D-2CCC77621B47}">
            <xm:f>OR(August!$C15="Ikke relevant")</xm:f>
            <x14:dxf>
              <font>
                <color theme="0"/>
              </font>
              <fill>
                <patternFill>
                  <bgColor theme="1"/>
                </patternFill>
              </fill>
            </x14:dxf>
          </x14:cfRule>
          <x14:cfRule type="expression" priority="352" id="{256222D4-8801-FD4F-9264-2C914F58C83F}">
            <xm:f>OR(August!$C15="Normal uge 2")</xm:f>
            <x14:dxf>
              <font>
                <color theme="1"/>
              </font>
              <fill>
                <patternFill patternType="solid">
                  <bgColor theme="4" tint="0.59996337778862885"/>
                </patternFill>
              </fill>
            </x14:dxf>
          </x14:cfRule>
          <x14:cfRule type="expression" priority="24" id="{3980B379-D7F1-0D44-822F-4087F7340C4F}">
            <xm:f>OR(August!$C15="Normal uge 5")</xm:f>
            <x14:dxf>
              <font>
                <color theme="0"/>
              </font>
              <fill>
                <patternFill patternType="solid">
                  <bgColor theme="9" tint="-0.24994659260841701"/>
                </patternFill>
              </fill>
            </x14:dxf>
          </x14:cfRule>
          <x14:cfRule type="expression" priority="351" id="{E3AA92ED-C77F-0548-A9C9-760193646B5C}">
            <xm:f>OR(August!$C15="Normal uge 1")</xm:f>
            <x14:dxf>
              <font>
                <color theme="1"/>
              </font>
              <fill>
                <patternFill patternType="solid">
                  <bgColor theme="4" tint="0.79998168889431442"/>
                </patternFill>
              </fill>
            </x14:dxf>
          </x14:cfRule>
          <x14:cfRule type="expression" priority="23" stopIfTrue="1" id="{046CE400-C48A-B242-9BCB-FEE0A5D77BF1}">
            <xm:f>OR(August!$C15="Normal uge 6")</xm:f>
            <x14:dxf>
              <font>
                <color theme="0"/>
              </font>
              <fill>
                <patternFill patternType="solid">
                  <bgColor theme="9" tint="-0.499984740745262"/>
                </patternFill>
              </fill>
            </x14:dxf>
          </x14:cfRule>
          <xm:sqref>A3:D33</xm:sqref>
        </x14:conditionalFormatting>
        <x14:conditionalFormatting xmlns:xm="http://schemas.microsoft.com/office/excel/2006/main">
          <x14:cfRule type="expression" priority="22" stopIfTrue="1" id="{C5FFF770-C2E9-6647-8738-DF97A9318042}">
            <xm:f>OR(September!$C10="Normal uge 5")</xm:f>
            <x14:dxf>
              <font>
                <color theme="0"/>
              </font>
              <fill>
                <patternFill patternType="solid">
                  <bgColor theme="9" tint="-0.24994659260841701"/>
                </patternFill>
              </fill>
            </x14:dxf>
          </x14:cfRule>
          <x14:cfRule type="expression" priority="21" id="{4B448821-BF57-1841-AB27-116EF5CE0FD5}">
            <xm:f>OR(September!$C10="Normal uge 6")</xm:f>
            <x14:dxf>
              <font>
                <color theme="0"/>
              </font>
              <fill>
                <patternFill patternType="solid">
                  <bgColor theme="9" tint="-0.499984740745262"/>
                </patternFill>
              </fill>
            </x14:dxf>
          </x14:cfRule>
          <x14:cfRule type="expression" priority="271" id="{8A2484B0-4DA5-9244-A2EC-DAB1DA128062}">
            <xm:f>OR(September!$C10="Rul 1")</xm:f>
            <x14:dxf>
              <font>
                <color theme="1"/>
              </font>
              <fill>
                <patternFill patternType="solid">
                  <bgColor theme="2"/>
                </patternFill>
              </fill>
            </x14:dxf>
          </x14:cfRule>
          <x14:cfRule type="expression" priority="272" id="{4A862551-9F5F-4045-9B5D-E0CE79A209EB}">
            <xm:f>OR(September!$C10="Rul 2")</xm:f>
            <x14:dxf>
              <font>
                <color theme="1"/>
              </font>
              <fill>
                <patternFill patternType="solid">
                  <bgColor theme="2" tint="-9.9948118533890809E-2"/>
                </patternFill>
              </fill>
            </x14:dxf>
          </x14:cfRule>
          <x14:cfRule type="expression" priority="273" id="{C00B4DD1-999A-B847-A517-6028DDFA6389}">
            <xm:f>OR(September!$C10="Rul 3")</xm:f>
            <x14:dxf>
              <font>
                <color theme="1"/>
              </font>
              <fill>
                <patternFill patternType="solid">
                  <bgColor theme="2" tint="-0.24994659260841701"/>
                </patternFill>
              </fill>
            </x14:dxf>
          </x14:cfRule>
          <x14:cfRule type="expression" priority="274" id="{13B84EC2-5B88-AE42-99AE-2A22BCBF86CE}">
            <xm:f>OR(September!$C10="Rul 4")</xm:f>
            <x14:dxf>
              <font>
                <color theme="1"/>
              </font>
              <fill>
                <patternFill patternType="solid">
                  <bgColor theme="2" tint="-0.499984740745262"/>
                </patternFill>
              </fill>
            </x14:dxf>
          </x14:cfRule>
          <x14:cfRule type="expression" priority="275" id="{B8ED9378-49CD-2845-AF79-8AF1FAC07A67}">
            <xm:f>OR(September!$C10="Rul 5")</xm:f>
            <x14:dxf>
              <font>
                <color theme="0"/>
              </font>
              <fill>
                <patternFill patternType="solid">
                  <bgColor theme="2" tint="-0.749961851863155"/>
                </patternFill>
              </fill>
            </x14:dxf>
          </x14:cfRule>
          <x14:cfRule type="expression" priority="276" id="{DD73693E-4180-2643-95C1-FCF8FD7B066B}">
            <xm:f>OR(September!$C10="Rul 6")</xm:f>
            <x14:dxf>
              <font>
                <color theme="0"/>
              </font>
              <fill>
                <patternFill patternType="solid">
                  <bgColor theme="2" tint="-0.89996032593768116"/>
                </patternFill>
              </fill>
            </x14:dxf>
          </x14:cfRule>
          <x14:cfRule type="expression" priority="277" id="{B4A999E0-D158-5944-89FA-34D0F6AF27C8}">
            <xm:f>OR(September!$C10="Orlov")</xm:f>
            <x14:dxf>
              <font>
                <color theme="0"/>
              </font>
              <fill>
                <patternFill patternType="solid">
                  <bgColor theme="6" tint="-0.24994659260841701"/>
                </patternFill>
              </fill>
            </x14:dxf>
          </x14:cfRule>
          <x14:cfRule type="expression" priority="278" id="{15674ACC-8E81-024F-A7AE-9C183B78EECD}">
            <xm:f>OR(September!$C10="Normal uge 1")</xm:f>
            <x14:dxf>
              <font>
                <color theme="1"/>
              </font>
              <fill>
                <patternFill patternType="solid">
                  <bgColor theme="4" tint="0.79998168889431442"/>
                </patternFill>
              </fill>
            </x14:dxf>
          </x14:cfRule>
          <x14:cfRule type="expression" priority="279" id="{8434F6D0-079A-854C-874D-35F175DF3B87}">
            <xm:f>OR(September!$C10="Normal uge 2")</xm:f>
            <x14:dxf>
              <font>
                <color theme="1"/>
              </font>
              <fill>
                <patternFill patternType="solid">
                  <bgColor theme="4" tint="0.59996337778862885"/>
                </patternFill>
              </fill>
            </x14:dxf>
          </x14:cfRule>
          <x14:cfRule type="expression" priority="280" id="{79260291-2186-FA43-9A46-5CEB46A99D28}">
            <xm:f>OR(September!$C10="Normal uge 3")</xm:f>
            <x14:dxf>
              <font>
                <color theme="0"/>
              </font>
              <fill>
                <patternFill patternType="solid">
                  <bgColor theme="4" tint="0.39994506668294322"/>
                </patternFill>
              </fill>
            </x14:dxf>
          </x14:cfRule>
          <x14:cfRule type="expression" priority="291" id="{EF42F37A-B3C4-924C-92B1-0457D19BC985}">
            <xm:f>OR(September!$C10="weekend")</xm:f>
            <x14:dxf>
              <font>
                <color theme="1"/>
              </font>
              <fill>
                <patternFill>
                  <bgColor theme="0" tint="-0.14996795556505021"/>
                </patternFill>
              </fill>
            </x14:dxf>
          </x14:cfRule>
          <x14:cfRule type="expression" priority="290" id="{1EB32EA6-A8D2-3E49-8AE8-08DDD89D2994}">
            <xm:f>OR(September!$C10="feriedag")</xm:f>
            <x14:dxf>
              <font>
                <color theme="1"/>
              </font>
              <fill>
                <patternFill>
                  <bgColor theme="6" tint="0.39994506668294322"/>
                </patternFill>
              </fill>
            </x14:dxf>
          </x14:cfRule>
          <x14:cfRule type="expression" priority="289" id="{9E94CC50-34F8-AC4C-BC31-104894A13174}">
            <xm:f>OR(September!$C10="ferieåbning")</xm:f>
            <x14:dxf>
              <font>
                <color theme="1"/>
              </font>
              <fill>
                <patternFill>
                  <bgColor theme="9" tint="0.59996337778862885"/>
                </patternFill>
              </fill>
            </x14:dxf>
          </x14:cfRule>
          <x14:cfRule type="expression" priority="288" id="{DEA17BAE-3911-5647-B075-EA681C7A65ED}">
            <xm:f>OR(September!$C10="Anderledes dag")</xm:f>
            <x14:dxf>
              <font>
                <color theme="1"/>
              </font>
              <fill>
                <patternFill>
                  <bgColor theme="5" tint="0.59996337778862885"/>
                </patternFill>
              </fill>
            </x14:dxf>
          </x14:cfRule>
          <x14:cfRule type="expression" priority="287" id="{7FA3219C-1AE2-B349-86AD-257DCB323C2B}">
            <xm:f>OR(September!$C10="Koloni")</xm:f>
            <x14:dxf>
              <font>
                <color theme="1"/>
              </font>
              <fill>
                <patternFill>
                  <bgColor theme="8" tint="0.59996337778862885"/>
                </patternFill>
              </fill>
            </x14:dxf>
          </x14:cfRule>
          <x14:cfRule type="expression" priority="286" id="{4286A347-6D76-644B-BC25-821E05F97E9A}">
            <xm:f>OR(September!$C10="ekskursion")</xm:f>
            <x14:dxf>
              <font>
                <color theme="1"/>
              </font>
              <fill>
                <patternFill>
                  <bgColor rgb="FFFFFF00"/>
                </patternFill>
              </fill>
            </x14:dxf>
          </x14:cfRule>
          <x14:cfRule type="expression" priority="285" id="{4F2316AD-DFF2-6143-828D-FD5AD05C3B26}">
            <xm:f>OR(September!$C10="Nul-dag")</xm:f>
            <x14:dxf>
              <font>
                <color theme="1"/>
              </font>
              <fill>
                <patternFill>
                  <bgColor theme="5" tint="0.79998168889431442"/>
                </patternFill>
              </fill>
            </x14:dxf>
          </x14:cfRule>
          <x14:cfRule type="expression" priority="284" id="{73B84094-791A-B54F-8167-EFD84B790030}">
            <xm:f>OR(September!$C10="SH-dag")</xm:f>
            <x14:dxf>
              <font>
                <color theme="1"/>
              </font>
              <fill>
                <patternFill>
                  <bgColor rgb="FFFF2F82"/>
                </patternFill>
              </fill>
            </x14:dxf>
          </x14:cfRule>
          <x14:cfRule type="expression" priority="283" id="{15774085-CEF8-9C48-A09E-EE89A4941D2B}">
            <xm:f>OR(September!$C10="pæd.dag")</xm:f>
            <x14:dxf>
              <font>
                <color theme="1"/>
              </font>
              <fill>
                <patternFill>
                  <bgColor theme="7" tint="0.39994506668294322"/>
                </patternFill>
              </fill>
            </x14:dxf>
          </x14:cfRule>
          <x14:cfRule type="expression" priority="282" id="{58E6BD7F-6D21-8042-A854-547A33DFA76A}">
            <xm:f>OR(September!$C10="Normal uge 4")</xm:f>
            <x14:dxf>
              <font>
                <color theme="0"/>
              </font>
              <fill>
                <patternFill patternType="solid">
                  <bgColor theme="4" tint="-0.24994659260841701"/>
                </patternFill>
              </fill>
            </x14:dxf>
          </x14:cfRule>
          <x14:cfRule type="expression" priority="281" id="{A85BF887-49C8-2743-B6D0-1A153F92401F}">
            <xm:f>OR(September!$C10="Ikke relevant")</xm:f>
            <x14:dxf>
              <font>
                <color theme="0"/>
              </font>
              <fill>
                <patternFill>
                  <bgColor theme="1"/>
                </patternFill>
              </fill>
            </x14:dxf>
          </x14:cfRule>
          <xm:sqref>E3:H32</xm:sqref>
        </x14:conditionalFormatting>
        <x14:conditionalFormatting xmlns:xm="http://schemas.microsoft.com/office/excel/2006/main">
          <x14:cfRule type="expression" priority="240" id="{9D79DD9E-CC64-974C-BF6B-AD1C747588E8}">
            <xm:f>OR(Oktober!$C10="Rul 6")</xm:f>
            <x14:dxf>
              <font>
                <color theme="0"/>
              </font>
              <fill>
                <patternFill patternType="solid">
                  <bgColor theme="2" tint="-0.89996032593768116"/>
                </patternFill>
              </fill>
            </x14:dxf>
          </x14:cfRule>
          <x14:cfRule type="expression" priority="236" id="{B1BC1F36-DAB1-5C44-A880-A318F67E2DF0}">
            <xm:f>OR(Oktober!$C10="Rul 2")</xm:f>
            <x14:dxf>
              <font>
                <color theme="1"/>
              </font>
              <fill>
                <patternFill patternType="solid">
                  <bgColor theme="2" tint="-9.9948118533890809E-2"/>
                </patternFill>
              </fill>
            </x14:dxf>
          </x14:cfRule>
          <x14:cfRule type="expression" priority="242" id="{28935E1D-DB3C-2549-9954-382B0C91BE73}">
            <xm:f>OR(Oktober!$C10="Normal uge 1")</xm:f>
            <x14:dxf>
              <font>
                <color theme="1"/>
              </font>
              <fill>
                <patternFill patternType="solid">
                  <bgColor theme="4" tint="0.79998168889431442"/>
                </patternFill>
              </fill>
            </x14:dxf>
          </x14:cfRule>
          <x14:cfRule type="expression" priority="243" id="{D546A531-58E6-1247-BF98-65CD83283FAD}">
            <xm:f>OR(Oktober!$C10="Normal uge 2")</xm:f>
            <x14:dxf>
              <font>
                <color theme="1"/>
              </font>
              <fill>
                <patternFill patternType="solid">
                  <bgColor theme="4" tint="0.59996337778862885"/>
                </patternFill>
              </fill>
            </x14:dxf>
          </x14:cfRule>
          <x14:cfRule type="expression" priority="244" id="{A5C9DA0C-00F7-FD4A-B477-B82B3E354DD5}">
            <xm:f>OR(Oktober!$C10="Normal uge 3")</xm:f>
            <x14:dxf>
              <font>
                <color theme="0"/>
              </font>
              <fill>
                <patternFill patternType="solid">
                  <bgColor theme="4" tint="0.39994506668294322"/>
                </patternFill>
              </fill>
            </x14:dxf>
          </x14:cfRule>
          <x14:cfRule type="expression" priority="245" id="{1C868962-6A58-AD4E-B740-FAE28608F293}">
            <xm:f>OR(Oktober!$C10="Ikke relevant")</xm:f>
            <x14:dxf>
              <font>
                <color theme="0"/>
              </font>
              <fill>
                <patternFill>
                  <bgColor theme="1"/>
                </patternFill>
              </fill>
            </x14:dxf>
          </x14:cfRule>
          <x14:cfRule type="expression" priority="246" id="{E9F9ABCF-78BE-F34B-8B68-3DEF4148F5A4}">
            <xm:f>OR(Oktober!$C10="Normal uge 4")</xm:f>
            <x14:dxf>
              <font>
                <color theme="0"/>
              </font>
              <fill>
                <patternFill patternType="solid">
                  <bgColor theme="4" tint="-0.24994659260841701"/>
                </patternFill>
              </fill>
            </x14:dxf>
          </x14:cfRule>
          <x14:cfRule type="expression" priority="247" id="{85BE0E36-19B1-6B4F-AFF2-1CC5D91BD912}">
            <xm:f>OR(Oktober!$C10="pæd.dag")</xm:f>
            <x14:dxf>
              <font>
                <color theme="1"/>
              </font>
              <fill>
                <patternFill>
                  <bgColor theme="7" tint="0.39994506668294322"/>
                </patternFill>
              </fill>
            </x14:dxf>
          </x14:cfRule>
          <x14:cfRule type="expression" priority="248" id="{73C380C3-174C-7144-BF1E-7418EC5453F3}">
            <xm:f>OR(Oktober!$C10="SH-dag")</xm:f>
            <x14:dxf>
              <font>
                <color theme="1"/>
              </font>
              <fill>
                <patternFill>
                  <bgColor rgb="FFFF2F82"/>
                </patternFill>
              </fill>
            </x14:dxf>
          </x14:cfRule>
          <x14:cfRule type="expression" priority="249" id="{22CF24CD-49D6-3D4D-B49D-B39D1F9A75D8}">
            <xm:f>OR(Oktober!$C10="Nul-dag")</xm:f>
            <x14:dxf>
              <font>
                <color theme="1"/>
              </font>
              <fill>
                <patternFill>
                  <bgColor theme="5" tint="0.79998168889431442"/>
                </patternFill>
              </fill>
            </x14:dxf>
          </x14:cfRule>
          <x14:cfRule type="expression" priority="250" id="{8FC37DBC-91A7-5845-9295-2AA4EF46056F}">
            <xm:f>OR(Oktober!$C10="ekskursion")</xm:f>
            <x14:dxf>
              <font>
                <color theme="1"/>
              </font>
              <fill>
                <patternFill>
                  <bgColor rgb="FFFFFF00"/>
                </patternFill>
              </fill>
            </x14:dxf>
          </x14:cfRule>
          <x14:cfRule type="expression" priority="251" id="{DD02BA74-6569-9A48-997E-CF5FAAF32A61}">
            <xm:f>OR(Oktober!$C10="Koloni")</xm:f>
            <x14:dxf>
              <font>
                <color theme="1"/>
              </font>
              <fill>
                <patternFill>
                  <bgColor theme="8" tint="0.59996337778862885"/>
                </patternFill>
              </fill>
            </x14:dxf>
          </x14:cfRule>
          <x14:cfRule type="expression" priority="252" id="{5817B673-F8F8-F941-9E0A-5D84C7FBF347}">
            <xm:f>OR(Oktober!$C10="Anderledes dag")</xm:f>
            <x14:dxf>
              <font>
                <color theme="1"/>
              </font>
              <fill>
                <patternFill>
                  <bgColor theme="5" tint="0.59996337778862885"/>
                </patternFill>
              </fill>
            </x14:dxf>
          </x14:cfRule>
          <x14:cfRule type="expression" priority="253" id="{9496B15E-2164-C14C-9EDD-556A7E73CCCD}">
            <xm:f>OR(Oktober!$C10="ferieåbning")</xm:f>
            <x14:dxf>
              <font>
                <color theme="1"/>
              </font>
              <fill>
                <patternFill>
                  <bgColor theme="9" tint="0.59996337778862885"/>
                </patternFill>
              </fill>
            </x14:dxf>
          </x14:cfRule>
          <x14:cfRule type="expression" priority="254" id="{87AB2218-DAC6-1842-806A-66EBB92A3BDA}">
            <xm:f>OR(Oktober!$C10="feriedag")</xm:f>
            <x14:dxf>
              <font>
                <color theme="1"/>
              </font>
              <fill>
                <patternFill>
                  <bgColor theme="6" tint="0.39994506668294322"/>
                </patternFill>
              </fill>
            </x14:dxf>
          </x14:cfRule>
          <x14:cfRule type="expression" priority="255" id="{B6647FFC-397E-5442-8E4B-8C1AD3CCED4C}">
            <xm:f>OR(Oktober!$C10="weekend")</xm:f>
            <x14:dxf>
              <font>
                <color theme="1"/>
              </font>
              <fill>
                <patternFill>
                  <bgColor theme="0" tint="-0.14996795556505021"/>
                </patternFill>
              </fill>
            </x14:dxf>
          </x14:cfRule>
          <x14:cfRule type="expression" priority="20" stopIfTrue="1" id="{A75F1A01-62A8-9347-93F5-992A95B75412}">
            <xm:f>OR(Oktober!$C10="Normal uge 5")</xm:f>
            <x14:dxf>
              <font>
                <color theme="0"/>
              </font>
              <fill>
                <patternFill patternType="solid">
                  <bgColor theme="9" tint="-0.24994659260841701"/>
                </patternFill>
              </fill>
            </x14:dxf>
          </x14:cfRule>
          <x14:cfRule type="expression" priority="19" id="{4775C170-FCA1-FB4B-B325-56B4EC5DDF72}">
            <xm:f>OR(Oktober!$C10="Normal uge 6")</xm:f>
            <x14:dxf>
              <font>
                <color theme="0"/>
              </font>
              <fill>
                <patternFill patternType="solid">
                  <bgColor theme="9" tint="-0.499984740745262"/>
                </patternFill>
              </fill>
            </x14:dxf>
          </x14:cfRule>
          <x14:cfRule type="expression" priority="239" id="{13C14DF9-2A20-2D4B-8619-2304B2F694FF}">
            <xm:f>OR(Oktober!$C10="Rul 5")</xm:f>
            <x14:dxf>
              <font>
                <color theme="0"/>
              </font>
              <fill>
                <patternFill patternType="solid">
                  <bgColor theme="2" tint="-0.749961851863155"/>
                </patternFill>
              </fill>
            </x14:dxf>
          </x14:cfRule>
          <x14:cfRule type="expression" priority="238" id="{C945DE71-0151-1C45-AEC1-8CE44323FAC4}">
            <xm:f>OR(Oktober!$C10="Rul 4")</xm:f>
            <x14:dxf>
              <font>
                <color theme="1"/>
              </font>
              <fill>
                <patternFill patternType="solid">
                  <bgColor theme="2" tint="-0.499984740745262"/>
                </patternFill>
              </fill>
            </x14:dxf>
          </x14:cfRule>
          <x14:cfRule type="expression" priority="237" id="{4F544D67-F596-EC49-A612-ED191DDF6374}">
            <xm:f>OR(Oktober!$C10="Rul 3")</xm:f>
            <x14:dxf>
              <font>
                <color theme="1"/>
              </font>
              <fill>
                <patternFill patternType="solid">
                  <bgColor theme="2" tint="-0.24994659260841701"/>
                </patternFill>
              </fill>
            </x14:dxf>
          </x14:cfRule>
          <x14:cfRule type="expression" priority="241" id="{25A9C0C4-3E5B-6745-9160-3A6BFC27F162}">
            <xm:f>OR(Oktober!$C10="Orlov")</xm:f>
            <x14:dxf>
              <font>
                <color theme="0"/>
              </font>
              <fill>
                <patternFill patternType="solid">
                  <bgColor theme="6" tint="-0.24994659260841701"/>
                </patternFill>
              </fill>
            </x14:dxf>
          </x14:cfRule>
          <x14:cfRule type="expression" priority="235" id="{B613CC25-8256-1F48-9B49-F0BFAF907C18}">
            <xm:f>OR(Oktober!$C10="Rul 1")</xm:f>
            <x14:dxf>
              <font>
                <color theme="1"/>
              </font>
              <fill>
                <patternFill patternType="solid">
                  <bgColor theme="2"/>
                </patternFill>
              </fill>
            </x14:dxf>
          </x14:cfRule>
          <xm:sqref>I3:L33</xm:sqref>
        </x14:conditionalFormatting>
        <x14:conditionalFormatting xmlns:xm="http://schemas.microsoft.com/office/excel/2006/main">
          <x14:cfRule type="expression" priority="213" id="{6F09A75D-BA54-0146-8A85-A41265D4F27C}">
            <xm:f>OR(November!$C10="weekend")</xm:f>
            <x14:dxf>
              <font>
                <color theme="1"/>
              </font>
              <fill>
                <patternFill>
                  <bgColor theme="0" tint="-0.14996795556505021"/>
                </patternFill>
              </fill>
            </x14:dxf>
          </x14:cfRule>
          <x14:cfRule type="expression" priority="212" id="{E0D426A0-2FE3-AD46-9DC5-D86268346F64}">
            <xm:f>OR(November!$C10="feriedag")</xm:f>
            <x14:dxf>
              <font>
                <color theme="1"/>
              </font>
              <fill>
                <patternFill>
                  <bgColor theme="6" tint="0.39994506668294322"/>
                </patternFill>
              </fill>
            </x14:dxf>
          </x14:cfRule>
          <x14:cfRule type="expression" priority="211" id="{7C44E801-C97E-144D-851E-A932B37C4B7C}">
            <xm:f>OR(November!$C10="ferieåbning")</xm:f>
            <x14:dxf>
              <font>
                <color theme="1"/>
              </font>
              <fill>
                <patternFill>
                  <bgColor theme="9" tint="0.59996337778862885"/>
                </patternFill>
              </fill>
            </x14:dxf>
          </x14:cfRule>
          <x14:cfRule type="expression" priority="210" id="{10B0C629-5229-5741-8814-47C23653F585}">
            <xm:f>OR(November!$C10="Anderledes dag")</xm:f>
            <x14:dxf>
              <font>
                <color theme="1"/>
              </font>
              <fill>
                <patternFill>
                  <bgColor theme="5" tint="0.59996337778862885"/>
                </patternFill>
              </fill>
            </x14:dxf>
          </x14:cfRule>
          <x14:cfRule type="expression" priority="17" stopIfTrue="1" id="{12B65225-6904-CC4C-8658-0DD67F5D1E60}">
            <xm:f>OR(November!$C10="Normal uge 6")</xm:f>
            <x14:dxf>
              <font>
                <color theme="0"/>
              </font>
              <fill>
                <patternFill patternType="solid">
                  <bgColor theme="9" tint="-0.499984740745262"/>
                </patternFill>
              </fill>
            </x14:dxf>
          </x14:cfRule>
          <x14:cfRule type="expression" priority="18" stopIfTrue="1" id="{1CA40EBA-855A-CC46-B377-BBB9A52CFB8C}">
            <xm:f>OR(November!$C10="Normal uge 5")</xm:f>
            <x14:dxf>
              <font>
                <color theme="0"/>
              </font>
              <fill>
                <patternFill patternType="solid">
                  <bgColor theme="9" tint="-0.24994659260841701"/>
                </patternFill>
              </fill>
            </x14:dxf>
          </x14:cfRule>
          <x14:cfRule type="expression" priority="209" id="{424CA31F-F876-044A-8C78-B97F3ED4E77F}">
            <xm:f>OR(November!$C10="Koloni")</xm:f>
            <x14:dxf>
              <font>
                <color theme="1"/>
              </font>
              <fill>
                <patternFill>
                  <bgColor theme="8" tint="0.59996337778862885"/>
                </patternFill>
              </fill>
            </x14:dxf>
          </x14:cfRule>
          <x14:cfRule type="expression" priority="208" id="{AE4A69DD-8974-384D-88EA-85B8037F6619}">
            <xm:f>OR(November!$C10="ekskursion")</xm:f>
            <x14:dxf>
              <font>
                <color theme="1"/>
              </font>
              <fill>
                <patternFill>
                  <bgColor rgb="FFFFFF00"/>
                </patternFill>
              </fill>
            </x14:dxf>
          </x14:cfRule>
          <x14:cfRule type="expression" priority="206" id="{92B11184-5B7D-8149-BF15-373E3D53B745}">
            <xm:f>OR(November!$C10="SH-dag")</xm:f>
            <x14:dxf>
              <font>
                <color theme="1"/>
              </font>
              <fill>
                <patternFill>
                  <bgColor rgb="FFFF2F82"/>
                </patternFill>
              </fill>
            </x14:dxf>
          </x14:cfRule>
          <x14:cfRule type="expression" priority="205" id="{3B001809-7899-1345-9BA5-AC7E3D02373E}">
            <xm:f>OR(November!$C10="pæd.dag")</xm:f>
            <x14:dxf>
              <font>
                <color theme="1"/>
              </font>
              <fill>
                <patternFill>
                  <bgColor theme="7" tint="0.39994506668294322"/>
                </patternFill>
              </fill>
            </x14:dxf>
          </x14:cfRule>
          <x14:cfRule type="expression" priority="204" id="{07CB9E71-DDBD-AF45-8CF4-8ECD9331321F}">
            <xm:f>OR(November!$C10="Normal uge 4")</xm:f>
            <x14:dxf>
              <font>
                <color theme="0"/>
              </font>
              <fill>
                <patternFill patternType="solid">
                  <bgColor theme="4" tint="-0.24994659260841701"/>
                </patternFill>
              </fill>
            </x14:dxf>
          </x14:cfRule>
          <x14:cfRule type="expression" priority="203" id="{35DA9DEE-C7EF-FC45-918C-F90373E0AEE4}">
            <xm:f>OR(November!$C10="Ikke relevant")</xm:f>
            <x14:dxf>
              <font>
                <color theme="0"/>
              </font>
              <fill>
                <patternFill>
                  <bgColor theme="1"/>
                </patternFill>
              </fill>
            </x14:dxf>
          </x14:cfRule>
          <x14:cfRule type="expression" priority="202" id="{81399C38-2A1F-5746-905C-5B3B84819EEE}">
            <xm:f>OR(November!$C10="Normal uge 3")</xm:f>
            <x14:dxf>
              <font>
                <color theme="0"/>
              </font>
              <fill>
                <patternFill patternType="solid">
                  <bgColor theme="4" tint="0.39994506668294322"/>
                </patternFill>
              </fill>
            </x14:dxf>
          </x14:cfRule>
          <x14:cfRule type="expression" priority="201" id="{808C1E30-2409-C640-9FEB-8252B2B5E5CA}">
            <xm:f>OR(November!$C10="Normal uge 2")</xm:f>
            <x14:dxf>
              <font>
                <color theme="1"/>
              </font>
              <fill>
                <patternFill patternType="solid">
                  <bgColor theme="4" tint="0.59996337778862885"/>
                </patternFill>
              </fill>
            </x14:dxf>
          </x14:cfRule>
          <x14:cfRule type="expression" priority="200" id="{63FB16C5-0BF4-A447-856A-E44B2ED49842}">
            <xm:f>OR(November!$C10="Normal uge 1")</xm:f>
            <x14:dxf>
              <font>
                <color theme="1"/>
              </font>
              <fill>
                <patternFill patternType="solid">
                  <bgColor theme="4" tint="0.79998168889431442"/>
                </patternFill>
              </fill>
            </x14:dxf>
          </x14:cfRule>
          <x14:cfRule type="expression" priority="199" id="{3A05D56C-AEAD-D847-BE32-3AC30DEF14E2}">
            <xm:f>OR(November!$C10="Orlov")</xm:f>
            <x14:dxf>
              <font>
                <color theme="0"/>
              </font>
              <fill>
                <patternFill patternType="solid">
                  <bgColor theme="6" tint="-0.24994659260841701"/>
                </patternFill>
              </fill>
            </x14:dxf>
          </x14:cfRule>
          <x14:cfRule type="expression" priority="198" id="{165ED119-5A45-2B4A-8105-66D3A0140689}">
            <xm:f>OR(November!$C10="Rul 6")</xm:f>
            <x14:dxf>
              <font>
                <color theme="0"/>
              </font>
              <fill>
                <patternFill patternType="solid">
                  <bgColor theme="2" tint="-0.89996032593768116"/>
                </patternFill>
              </fill>
            </x14:dxf>
          </x14:cfRule>
          <x14:cfRule type="expression" priority="197" id="{BC677A7B-CC72-2641-890F-724D180E4868}">
            <xm:f>OR(November!$C10="Rul 5")</xm:f>
            <x14:dxf>
              <font>
                <color theme="0"/>
              </font>
              <fill>
                <patternFill patternType="solid">
                  <bgColor theme="2" tint="-0.749961851863155"/>
                </patternFill>
              </fill>
            </x14:dxf>
          </x14:cfRule>
          <x14:cfRule type="expression" priority="196" id="{6FF21E42-E4A6-9447-8B43-275F4FC50A8B}">
            <xm:f>OR(November!$C10="Rul 4")</xm:f>
            <x14:dxf>
              <font>
                <color theme="1"/>
              </font>
              <fill>
                <patternFill patternType="solid">
                  <bgColor theme="2" tint="-0.499984740745262"/>
                </patternFill>
              </fill>
            </x14:dxf>
          </x14:cfRule>
          <x14:cfRule type="expression" priority="195" id="{C947C6C5-1819-8D4B-99C7-DE66D40F5858}">
            <xm:f>OR(November!$C10="Rul 3")</xm:f>
            <x14:dxf>
              <font>
                <color theme="1"/>
              </font>
              <fill>
                <patternFill patternType="solid">
                  <bgColor theme="2" tint="-0.24994659260841701"/>
                </patternFill>
              </fill>
            </x14:dxf>
          </x14:cfRule>
          <x14:cfRule type="expression" priority="194" id="{A01D1035-F19B-A042-86DD-7FC4E4F2F106}">
            <xm:f>OR(November!$C10="Rul 2")</xm:f>
            <x14:dxf>
              <font>
                <color theme="1"/>
              </font>
              <fill>
                <patternFill patternType="solid">
                  <bgColor theme="2" tint="-9.9948118533890809E-2"/>
                </patternFill>
              </fill>
            </x14:dxf>
          </x14:cfRule>
          <x14:cfRule type="expression" priority="193" id="{51A5BC38-7D7B-5A41-B143-F2FFF684B5AA}">
            <xm:f>OR(November!$C10="Rul 1")</xm:f>
            <x14:dxf>
              <font>
                <color theme="1"/>
              </font>
              <fill>
                <patternFill patternType="solid">
                  <bgColor theme="2"/>
                </patternFill>
              </fill>
            </x14:dxf>
          </x14:cfRule>
          <x14:cfRule type="expression" priority="207" id="{53A8A721-84E5-0540-99F6-1651359930EE}">
            <xm:f>OR(November!$C10="Nul-dag")</xm:f>
            <x14:dxf>
              <font>
                <color theme="1"/>
              </font>
              <fill>
                <patternFill>
                  <bgColor theme="5" tint="0.79998168889431442"/>
                </patternFill>
              </fill>
            </x14:dxf>
          </x14:cfRule>
          <xm:sqref>M3:P32</xm:sqref>
        </x14:conditionalFormatting>
        <x14:conditionalFormatting xmlns:xm="http://schemas.microsoft.com/office/excel/2006/main">
          <x14:cfRule type="expression" priority="176" id="{2DD60D8D-31C8-2D4A-9BEF-FAAAB885EB5E}">
            <xm:f>OR(December!$C10="Rul 5")</xm:f>
            <x14:dxf>
              <font>
                <color theme="0"/>
              </font>
              <fill>
                <patternFill patternType="solid">
                  <bgColor theme="2" tint="-0.749961851863155"/>
                </patternFill>
              </fill>
            </x14:dxf>
          </x14:cfRule>
          <x14:cfRule type="expression" priority="16" id="{14E59A13-74CF-B344-B49F-48499C0577A0}">
            <xm:f>OR(December!$C10="Normal uge 5")</xm:f>
            <x14:dxf>
              <font>
                <color theme="0"/>
              </font>
              <fill>
                <patternFill patternType="solid">
                  <bgColor theme="9" tint="-0.24994659260841701"/>
                </patternFill>
              </fill>
            </x14:dxf>
          </x14:cfRule>
          <x14:cfRule type="expression" priority="175" id="{C11037B7-ED9C-3347-B110-C878FBB168A5}">
            <xm:f>OR(December!$C10="Rul 4")</xm:f>
            <x14:dxf>
              <font>
                <color theme="1"/>
              </font>
              <fill>
                <patternFill patternType="solid">
                  <bgColor theme="2" tint="-0.499984740745262"/>
                </patternFill>
              </fill>
            </x14:dxf>
          </x14:cfRule>
          <x14:cfRule type="expression" priority="174" id="{D80E8CE9-4F38-B34C-A50F-53344682619D}">
            <xm:f>OR(December!$C10="Rul 3")</xm:f>
            <x14:dxf>
              <font>
                <color theme="1"/>
              </font>
              <fill>
                <patternFill patternType="solid">
                  <bgColor theme="2" tint="-0.24994659260841701"/>
                </patternFill>
              </fill>
            </x14:dxf>
          </x14:cfRule>
          <x14:cfRule type="expression" priority="173" stopIfTrue="1" id="{D22E6669-D0FE-8E45-9344-F8E3C1FAB8A5}">
            <xm:f>OR(December!$C10="Rul 2")</xm:f>
            <x14:dxf>
              <font>
                <color theme="1"/>
              </font>
              <fill>
                <patternFill patternType="solid">
                  <bgColor theme="2" tint="-9.9948118533890809E-2"/>
                </patternFill>
              </fill>
            </x14:dxf>
          </x14:cfRule>
          <x14:cfRule type="expression" priority="172" id="{E5B41D73-80B2-3A47-987B-495D8BFCAD68}">
            <xm:f>OR(December!$C10="Rul 1")</xm:f>
            <x14:dxf>
              <font>
                <color theme="1"/>
              </font>
              <fill>
                <patternFill patternType="solid">
                  <bgColor theme="2"/>
                </patternFill>
              </fill>
            </x14:dxf>
          </x14:cfRule>
          <x14:cfRule type="expression" priority="177" id="{67E8704C-40EC-6640-ABDF-9043421A0C8D}">
            <xm:f>OR(December!$C10="Rul 6")</xm:f>
            <x14:dxf>
              <font>
                <color theme="0"/>
              </font>
              <fill>
                <patternFill patternType="solid">
                  <bgColor theme="2" tint="-0.89996032593768116"/>
                </patternFill>
              </fill>
            </x14:dxf>
          </x14:cfRule>
          <x14:cfRule type="expression" priority="178" id="{B9EE867C-6DEB-4C44-925A-9543B47E4165}">
            <xm:f>OR(December!$C10="Orlov")</xm:f>
            <x14:dxf>
              <font>
                <color theme="0"/>
              </font>
              <fill>
                <patternFill patternType="solid">
                  <bgColor theme="6" tint="-0.24994659260841701"/>
                </patternFill>
              </fill>
            </x14:dxf>
          </x14:cfRule>
          <x14:cfRule type="expression" priority="179" id="{CF96D155-D259-814B-9EA9-00BAA076ED96}">
            <xm:f>OR(December!$C10="Normal uge 1")</xm:f>
            <x14:dxf>
              <font>
                <color theme="1"/>
              </font>
              <fill>
                <patternFill patternType="solid">
                  <bgColor theme="4" tint="0.79998168889431442"/>
                </patternFill>
              </fill>
            </x14:dxf>
          </x14:cfRule>
          <x14:cfRule type="expression" priority="180" id="{C87A20D4-B989-8C43-8988-D4B6236D4314}">
            <xm:f>OR(December!$C10="Normal uge 2")</xm:f>
            <x14:dxf>
              <font>
                <color theme="1"/>
              </font>
              <fill>
                <patternFill patternType="solid">
                  <bgColor theme="4" tint="0.59996337778862885"/>
                </patternFill>
              </fill>
            </x14:dxf>
          </x14:cfRule>
          <x14:cfRule type="expression" priority="181" id="{910AAC87-0FD5-464C-B4B7-CD283BA7340D}">
            <xm:f>OR(December!$C10="Normal uge 3")</xm:f>
            <x14:dxf>
              <font>
                <color theme="0"/>
              </font>
              <fill>
                <patternFill patternType="solid">
                  <bgColor theme="4" tint="0.39994506668294322"/>
                </patternFill>
              </fill>
            </x14:dxf>
          </x14:cfRule>
          <x14:cfRule type="expression" priority="182" id="{CF602155-52E8-BD47-9664-CC853D146EB2}">
            <xm:f>OR(December!$C10="Ikke relevant")</xm:f>
            <x14:dxf>
              <font>
                <color theme="0"/>
              </font>
              <fill>
                <patternFill>
                  <bgColor theme="1"/>
                </patternFill>
              </fill>
            </x14:dxf>
          </x14:cfRule>
          <x14:cfRule type="expression" priority="183" id="{93CA2AD1-0181-1046-B35F-05043D7BEA9D}">
            <xm:f>OR(December!$C10="Normal uge 4")</xm:f>
            <x14:dxf>
              <font>
                <color theme="0"/>
              </font>
              <fill>
                <patternFill patternType="solid">
                  <bgColor theme="4" tint="-0.24994659260841701"/>
                </patternFill>
              </fill>
            </x14:dxf>
          </x14:cfRule>
          <x14:cfRule type="expression" priority="184" id="{5869F6DE-2125-6E4A-BF5D-720F7B4BA169}">
            <xm:f>OR(December!$C10="pæd.dag")</xm:f>
            <x14:dxf>
              <font>
                <color theme="1"/>
              </font>
              <fill>
                <patternFill>
                  <bgColor theme="7" tint="0.39994506668294322"/>
                </patternFill>
              </fill>
            </x14:dxf>
          </x14:cfRule>
          <x14:cfRule type="expression" priority="185" id="{5D67AD57-F894-A642-86C6-5A2A7D404523}">
            <xm:f>OR(December!$C10="SH-dag")</xm:f>
            <x14:dxf>
              <font>
                <color theme="1"/>
              </font>
              <fill>
                <patternFill>
                  <bgColor rgb="FFFF2F82"/>
                </patternFill>
              </fill>
            </x14:dxf>
          </x14:cfRule>
          <x14:cfRule type="expression" priority="186" id="{F7CF4D25-B16A-174A-9A05-065E8E49BE2B}">
            <xm:f>OR(December!$C10="Nul-dag")</xm:f>
            <x14:dxf>
              <font>
                <color theme="1"/>
              </font>
              <fill>
                <patternFill>
                  <bgColor theme="5" tint="0.79998168889431442"/>
                </patternFill>
              </fill>
            </x14:dxf>
          </x14:cfRule>
          <x14:cfRule type="expression" priority="187" id="{4FC6BC1A-D545-3849-91F1-5B3F20354F2A}">
            <xm:f>OR(December!$C10="ekskursion")</xm:f>
            <x14:dxf>
              <font>
                <color theme="1"/>
              </font>
              <fill>
                <patternFill>
                  <bgColor rgb="FFFFFF00"/>
                </patternFill>
              </fill>
            </x14:dxf>
          </x14:cfRule>
          <x14:cfRule type="expression" priority="188" id="{0D332B5A-8D0F-DB4E-95EB-EB95764E218F}">
            <xm:f>OR(December!$C10="Koloni")</xm:f>
            <x14:dxf>
              <font>
                <color theme="1"/>
              </font>
              <fill>
                <patternFill>
                  <bgColor theme="8" tint="0.59996337778862885"/>
                </patternFill>
              </fill>
            </x14:dxf>
          </x14:cfRule>
          <x14:cfRule type="expression" priority="189" id="{5E52E974-5EEC-D145-9BB9-FADEC1E2DF1D}">
            <xm:f>OR(December!$C10="Anderledes dag")</xm:f>
            <x14:dxf>
              <font>
                <color theme="1"/>
              </font>
              <fill>
                <patternFill>
                  <bgColor theme="5" tint="0.59996337778862885"/>
                </patternFill>
              </fill>
            </x14:dxf>
          </x14:cfRule>
          <x14:cfRule type="expression" priority="190" id="{B4B3201D-A4A9-544C-B992-3F82B547BF07}">
            <xm:f>OR(December!$C10="ferieåbning")</xm:f>
            <x14:dxf>
              <font>
                <color theme="1"/>
              </font>
              <fill>
                <patternFill>
                  <bgColor theme="9" tint="0.59996337778862885"/>
                </patternFill>
              </fill>
            </x14:dxf>
          </x14:cfRule>
          <x14:cfRule type="expression" priority="191" id="{D73917A2-3D71-1247-AC23-2CE263313DB9}">
            <xm:f>OR(December!$C10="feriedag")</xm:f>
            <x14:dxf>
              <font>
                <color theme="1"/>
              </font>
              <fill>
                <patternFill>
                  <bgColor theme="6" tint="0.39994506668294322"/>
                </patternFill>
              </fill>
            </x14:dxf>
          </x14:cfRule>
          <x14:cfRule type="expression" priority="192" id="{2C4C88AE-FFB3-1D4A-9C59-A3CEACA826C4}">
            <xm:f>OR(December!$C10="weekend")</xm:f>
            <x14:dxf>
              <font>
                <color theme="1"/>
              </font>
              <fill>
                <patternFill>
                  <bgColor theme="0" tint="-0.14996795556505021"/>
                </patternFill>
              </fill>
            </x14:dxf>
          </x14:cfRule>
          <x14:cfRule type="expression" priority="15" stopIfTrue="1" id="{CAFCE064-A83B-EA43-A08B-C169D2DD873A}">
            <xm:f>OR(December!$C10="Normal uge 6")</xm:f>
            <x14:dxf>
              <font>
                <color theme="0"/>
              </font>
              <fill>
                <patternFill patternType="solid">
                  <bgColor theme="9" tint="-0.499984740745262"/>
                </patternFill>
              </fill>
            </x14:dxf>
          </x14:cfRule>
          <xm:sqref>Q3:T33</xm:sqref>
        </x14:conditionalFormatting>
        <x14:conditionalFormatting xmlns:xm="http://schemas.microsoft.com/office/excel/2006/main">
          <x14:cfRule type="expression" priority="154" id="{3BAFA6A2-3224-254B-825D-5837F924D417}">
            <xm:f>OR(Januar!$C10="Rul 4")</xm:f>
            <x14:dxf>
              <font>
                <color theme="1"/>
              </font>
              <fill>
                <patternFill patternType="solid">
                  <bgColor theme="2" tint="-0.499984740745262"/>
                </patternFill>
              </fill>
            </x14:dxf>
          </x14:cfRule>
          <x14:cfRule type="expression" priority="171" id="{C639BB3F-342A-F446-89AE-1580720B30CA}">
            <xm:f>OR(Januar!$C10="weekend")</xm:f>
            <x14:dxf>
              <font>
                <color theme="1"/>
              </font>
              <fill>
                <patternFill>
                  <bgColor theme="0" tint="-0.14996795556505021"/>
                </patternFill>
              </fill>
            </x14:dxf>
          </x14:cfRule>
          <x14:cfRule type="expression" priority="14" stopIfTrue="1" id="{A7B4C2AA-7083-C84C-9F04-B4380E78C91B}">
            <xm:f>OR(Januar!$C10="Normal uge 5")</xm:f>
            <x14:dxf>
              <font>
                <color theme="0"/>
              </font>
              <fill>
                <patternFill patternType="solid">
                  <bgColor theme="9" tint="-0.24994659260841701"/>
                </patternFill>
              </fill>
            </x14:dxf>
          </x14:cfRule>
          <x14:cfRule type="expression" priority="13" stopIfTrue="1" id="{97B98F68-427B-7741-95DA-C88D7FE7E1D6}">
            <xm:f>OR(Januar!$C10="Normal uge 6")</xm:f>
            <x14:dxf>
              <font>
                <color theme="0"/>
              </font>
              <fill>
                <patternFill patternType="solid">
                  <bgColor theme="9" tint="-0.499984740745262"/>
                </patternFill>
              </fill>
            </x14:dxf>
          </x14:cfRule>
          <x14:cfRule type="expression" priority="170" id="{F1799453-940E-3846-94D3-4B4C34E5B9B6}">
            <xm:f>OR(Januar!$C10="feriedag")</xm:f>
            <x14:dxf>
              <font>
                <color theme="1"/>
              </font>
              <fill>
                <patternFill>
                  <bgColor theme="6" tint="0.39994506668294322"/>
                </patternFill>
              </fill>
            </x14:dxf>
          </x14:cfRule>
          <x14:cfRule type="expression" priority="169" id="{DDD9E5E4-0F7E-FF4E-BB26-D6068686E134}">
            <xm:f>OR(Januar!$C10="ferieåbning")</xm:f>
            <x14:dxf>
              <font>
                <color theme="1"/>
              </font>
              <fill>
                <patternFill>
                  <bgColor theme="9" tint="0.59996337778862885"/>
                </patternFill>
              </fill>
            </x14:dxf>
          </x14:cfRule>
          <x14:cfRule type="expression" priority="168" id="{D28D3831-D04E-EA45-A018-89A5E88C465B}">
            <xm:f>OR(Januar!$C10="Anderledes dag")</xm:f>
            <x14:dxf>
              <font>
                <color theme="1"/>
              </font>
              <fill>
                <patternFill>
                  <bgColor theme="5" tint="0.59996337778862885"/>
                </patternFill>
              </fill>
            </x14:dxf>
          </x14:cfRule>
          <x14:cfRule type="expression" priority="167" id="{7409F930-B5EC-774C-A9D5-86A220C842E0}">
            <xm:f>OR(Januar!$C10="Koloni")</xm:f>
            <x14:dxf>
              <font>
                <color theme="1"/>
              </font>
              <fill>
                <patternFill>
                  <bgColor theme="8" tint="0.59996337778862885"/>
                </patternFill>
              </fill>
            </x14:dxf>
          </x14:cfRule>
          <x14:cfRule type="expression" priority="166" id="{76358AE3-D92A-3A40-9742-9D6F7431D143}">
            <xm:f>OR(Januar!$C10="ekskursion")</xm:f>
            <x14:dxf>
              <font>
                <color theme="1"/>
              </font>
              <fill>
                <patternFill>
                  <bgColor rgb="FFFFFF00"/>
                </patternFill>
              </fill>
            </x14:dxf>
          </x14:cfRule>
          <x14:cfRule type="expression" priority="165" id="{8D12663C-3EEC-EC41-9135-DA69D901CB7D}">
            <xm:f>OR(Januar!$C10="Nul-dag")</xm:f>
            <x14:dxf>
              <font>
                <color theme="1"/>
              </font>
              <fill>
                <patternFill>
                  <bgColor theme="5" tint="0.79998168889431442"/>
                </patternFill>
              </fill>
            </x14:dxf>
          </x14:cfRule>
          <x14:cfRule type="expression" priority="164" id="{E4C7788D-EC68-6E4C-BBFF-14836112ED40}">
            <xm:f>OR(Januar!$C10="SH-dag")</xm:f>
            <x14:dxf>
              <font>
                <color theme="1"/>
              </font>
              <fill>
                <patternFill>
                  <bgColor rgb="FFFF2F82"/>
                </patternFill>
              </fill>
            </x14:dxf>
          </x14:cfRule>
          <x14:cfRule type="expression" priority="163" id="{55A1AF1F-2E97-D74E-A4A4-612E97EECC91}">
            <xm:f>OR(Januar!$C10="pæd.dag")</xm:f>
            <x14:dxf>
              <font>
                <color theme="1"/>
              </font>
              <fill>
                <patternFill>
                  <bgColor theme="7" tint="0.39994506668294322"/>
                </patternFill>
              </fill>
            </x14:dxf>
          </x14:cfRule>
          <x14:cfRule type="expression" priority="162" id="{D323EB46-1792-8D43-B0CC-F1F3020A7257}">
            <xm:f>OR(Januar!$C10="Normal uge 4")</xm:f>
            <x14:dxf>
              <font>
                <color theme="0"/>
              </font>
              <fill>
                <patternFill patternType="solid">
                  <bgColor theme="4" tint="-0.24994659260841701"/>
                </patternFill>
              </fill>
            </x14:dxf>
          </x14:cfRule>
          <x14:cfRule type="expression" priority="161" id="{F13FE09A-F033-5E45-B7F4-582DB6855A33}">
            <xm:f>OR(Januar!$C10="Ikke relevant")</xm:f>
            <x14:dxf>
              <font>
                <color theme="0"/>
              </font>
              <fill>
                <patternFill>
                  <bgColor theme="1"/>
                </patternFill>
              </fill>
            </x14:dxf>
          </x14:cfRule>
          <x14:cfRule type="expression" priority="160" id="{7709D0ED-B7F4-7F41-8A82-784006C67390}">
            <xm:f>OR(Januar!$C10="Normal uge 3")</xm:f>
            <x14:dxf>
              <font>
                <color theme="0"/>
              </font>
              <fill>
                <patternFill patternType="solid">
                  <bgColor theme="4" tint="0.39994506668294322"/>
                </patternFill>
              </fill>
            </x14:dxf>
          </x14:cfRule>
          <x14:cfRule type="expression" priority="159" id="{36387AC7-38E2-3747-9C99-720CD39080DE}">
            <xm:f>OR(Januar!$C10="Normal uge 2")</xm:f>
            <x14:dxf>
              <font>
                <color theme="1"/>
              </font>
              <fill>
                <patternFill patternType="solid">
                  <bgColor theme="4" tint="0.59996337778862885"/>
                </patternFill>
              </fill>
            </x14:dxf>
          </x14:cfRule>
          <x14:cfRule type="expression" priority="158" id="{D746EBEA-F9E5-7C45-9E0B-10BDD6045E72}">
            <xm:f>OR(Januar!$C10="Normal uge 1")</xm:f>
            <x14:dxf>
              <font>
                <color theme="1"/>
              </font>
              <fill>
                <patternFill patternType="solid">
                  <bgColor theme="4" tint="0.79998168889431442"/>
                </patternFill>
              </fill>
            </x14:dxf>
          </x14:cfRule>
          <x14:cfRule type="expression" priority="157" id="{57CB9F84-6470-4B4C-A67A-B3327B96E335}">
            <xm:f>OR(Januar!$C10="Orlov")</xm:f>
            <x14:dxf>
              <font>
                <color theme="0"/>
              </font>
              <fill>
                <patternFill patternType="solid">
                  <bgColor theme="6" tint="-0.24994659260841701"/>
                </patternFill>
              </fill>
            </x14:dxf>
          </x14:cfRule>
          <x14:cfRule type="expression" priority="156" id="{EBEA0FB3-B188-BE40-9720-DEBA27ED45CF}">
            <xm:f>OR(Januar!$C10="Rul 6")</xm:f>
            <x14:dxf>
              <font>
                <color theme="0"/>
              </font>
              <fill>
                <patternFill patternType="solid">
                  <bgColor theme="2" tint="-0.89996032593768116"/>
                </patternFill>
              </fill>
            </x14:dxf>
          </x14:cfRule>
          <x14:cfRule type="expression" priority="155" id="{C21DF057-94D0-5F4E-9881-748C94FC8E24}">
            <xm:f>OR(Januar!$C10="Rul 5")</xm:f>
            <x14:dxf>
              <font>
                <color theme="0"/>
              </font>
              <fill>
                <patternFill patternType="solid">
                  <bgColor theme="2" tint="-0.749961851863155"/>
                </patternFill>
              </fill>
            </x14:dxf>
          </x14:cfRule>
          <x14:cfRule type="expression" priority="151" id="{B8679B30-6C7F-7241-B449-55BD8CC6D054}">
            <xm:f>OR(Januar!$C10="Rul 1")</xm:f>
            <x14:dxf>
              <font>
                <color theme="1"/>
              </font>
              <fill>
                <patternFill patternType="solid">
                  <bgColor theme="2"/>
                </patternFill>
              </fill>
            </x14:dxf>
          </x14:cfRule>
          <x14:cfRule type="expression" priority="152" id="{BF1EDA2C-C522-B844-9F9E-59DFFAD8D805}">
            <xm:f>OR(Januar!$C10="Rul 2")</xm:f>
            <x14:dxf>
              <font>
                <color theme="1"/>
              </font>
              <fill>
                <patternFill patternType="solid">
                  <bgColor theme="2" tint="-9.9948118533890809E-2"/>
                </patternFill>
              </fill>
            </x14:dxf>
          </x14:cfRule>
          <x14:cfRule type="expression" priority="153" id="{513792C6-0B30-8A45-96A7-E50A2F4D7F85}">
            <xm:f>OR(Januar!$C10="Rul 3")</xm:f>
            <x14:dxf>
              <font>
                <color theme="1"/>
              </font>
              <fill>
                <patternFill patternType="solid">
                  <bgColor theme="2" tint="-0.24994659260841701"/>
                </patternFill>
              </fill>
            </x14:dxf>
          </x14:cfRule>
          <xm:sqref>U3:X33</xm:sqref>
        </x14:conditionalFormatting>
        <x14:conditionalFormatting xmlns:xm="http://schemas.microsoft.com/office/excel/2006/main">
          <x14:cfRule type="expression" priority="67" id="{797F8E51-F10E-A64F-A257-A05C8AE9C3A4}">
            <xm:f>OR(Februar!$C10="Rul 1")</xm:f>
            <x14:dxf>
              <font>
                <color theme="1"/>
              </font>
              <fill>
                <patternFill patternType="solid">
                  <bgColor theme="2"/>
                </patternFill>
              </fill>
            </x14:dxf>
          </x14:cfRule>
          <x14:cfRule type="expression" priority="83" id="{9911FF63-9D62-1C45-8E5E-55401E267B97}">
            <xm:f>OR(Februar!$C10="Koloni")</xm:f>
            <x14:dxf>
              <font>
                <color theme="1"/>
              </font>
              <fill>
                <patternFill>
                  <bgColor theme="8" tint="0.59996337778862885"/>
                </patternFill>
              </fill>
            </x14:dxf>
          </x14:cfRule>
          <x14:cfRule type="expression" priority="82" id="{CF84852B-8754-9D41-A3BE-23D91A2D8C0A}">
            <xm:f>OR(Februar!$C10="ekskursion")</xm:f>
            <x14:dxf>
              <font>
                <color theme="1"/>
              </font>
              <fill>
                <patternFill>
                  <bgColor rgb="FFFFFF00"/>
                </patternFill>
              </fill>
            </x14:dxf>
          </x14:cfRule>
          <x14:cfRule type="expression" priority="81" id="{80FDA74B-101D-0E4A-B160-0CA68628DDFA}">
            <xm:f>OR(Februar!$C10="Nul-dag")</xm:f>
            <x14:dxf>
              <font>
                <color theme="1"/>
              </font>
              <fill>
                <patternFill>
                  <bgColor theme="5" tint="0.79998168889431442"/>
                </patternFill>
              </fill>
            </x14:dxf>
          </x14:cfRule>
          <x14:cfRule type="expression" priority="80" id="{8B80894F-66C2-8445-B102-2896D6A7093D}">
            <xm:f>OR(Februar!$C10="SH-dag")</xm:f>
            <x14:dxf>
              <font>
                <color theme="1"/>
              </font>
              <fill>
                <patternFill>
                  <bgColor rgb="FFFF2F82"/>
                </patternFill>
              </fill>
            </x14:dxf>
          </x14:cfRule>
          <x14:cfRule type="expression" priority="79" id="{CB2BE47A-49CC-E84D-BD33-330AAE527469}">
            <xm:f>OR(Februar!$C10="pæd.dag")</xm:f>
            <x14:dxf>
              <font>
                <color theme="1"/>
              </font>
              <fill>
                <patternFill>
                  <bgColor theme="7" tint="0.39994506668294322"/>
                </patternFill>
              </fill>
            </x14:dxf>
          </x14:cfRule>
          <x14:cfRule type="expression" priority="78" id="{0856ED7F-CA5B-B141-A535-820384641D7C}">
            <xm:f>OR(Februar!$C10="Normal uge 4")</xm:f>
            <x14:dxf>
              <font>
                <color theme="0"/>
              </font>
              <fill>
                <patternFill patternType="solid">
                  <bgColor theme="4" tint="-0.24994659260841701"/>
                </patternFill>
              </fill>
            </x14:dxf>
          </x14:cfRule>
          <x14:cfRule type="expression" priority="11" stopIfTrue="1" id="{FE38A566-7C56-5D4C-9653-CC9A3B0BFA78}">
            <xm:f>OR(Februar!$C10="Normal uge 6")</xm:f>
            <x14:dxf>
              <font>
                <color theme="0"/>
              </font>
              <fill>
                <patternFill patternType="solid">
                  <bgColor theme="9" tint="-0.499984740745262"/>
                </patternFill>
              </fill>
            </x14:dxf>
          </x14:cfRule>
          <x14:cfRule type="expression" priority="77" id="{57044A44-2B34-AC4E-A6A5-0EC59C3A7B39}">
            <xm:f>OR(Februar!$C10="Ikke relevant")</xm:f>
            <x14:dxf>
              <font>
                <color theme="0"/>
              </font>
              <fill>
                <patternFill>
                  <bgColor theme="1"/>
                </patternFill>
              </fill>
            </x14:dxf>
          </x14:cfRule>
          <x14:cfRule type="expression" priority="76" id="{261BA2DD-F280-5449-929B-72BD3E809F9F}">
            <xm:f>OR(Februar!$C10="Normal uge 3")</xm:f>
            <x14:dxf>
              <font>
                <color theme="0"/>
              </font>
              <fill>
                <patternFill patternType="solid">
                  <bgColor theme="4" tint="0.39994506668294322"/>
                </patternFill>
              </fill>
            </x14:dxf>
          </x14:cfRule>
          <x14:cfRule type="expression" priority="75" id="{0594403B-733A-1C49-A048-CC822AD529F0}">
            <xm:f>OR(Februar!$C10="Normal uge 2")</xm:f>
            <x14:dxf>
              <font>
                <color theme="1"/>
              </font>
              <fill>
                <patternFill patternType="solid">
                  <bgColor theme="4" tint="0.59996337778862885"/>
                </patternFill>
              </fill>
            </x14:dxf>
          </x14:cfRule>
          <x14:cfRule type="expression" priority="74" id="{93F707C5-ACFD-DF45-A27E-CD14BFF8338D}">
            <xm:f>OR(Februar!$C10="Normal uge 1")</xm:f>
            <x14:dxf>
              <font>
                <color theme="1"/>
              </font>
              <fill>
                <patternFill patternType="solid">
                  <bgColor theme="4" tint="0.79998168889431442"/>
                </patternFill>
              </fill>
            </x14:dxf>
          </x14:cfRule>
          <x14:cfRule type="expression" priority="73" id="{AAD223B6-B551-8F4B-BD0F-9539A50724AA}">
            <xm:f>OR(Februar!$C10="Orlov")</xm:f>
            <x14:dxf>
              <font>
                <color theme="0"/>
              </font>
              <fill>
                <patternFill patternType="solid">
                  <bgColor theme="6" tint="-0.24994659260841701"/>
                </patternFill>
              </fill>
            </x14:dxf>
          </x14:cfRule>
          <x14:cfRule type="expression" priority="72" id="{F404B31F-C72F-5E4E-9511-28F6D039C39B}">
            <xm:f>OR(Februar!$C10="Rul 6")</xm:f>
            <x14:dxf>
              <font>
                <color theme="0"/>
              </font>
              <fill>
                <patternFill patternType="solid">
                  <bgColor theme="2" tint="-0.89996032593768116"/>
                </patternFill>
              </fill>
            </x14:dxf>
          </x14:cfRule>
          <x14:cfRule type="expression" priority="71" id="{600AA77F-1E6F-8445-B65B-F1302A6ED817}">
            <xm:f>OR(Februar!$C10="Rul 5")</xm:f>
            <x14:dxf>
              <font>
                <color theme="0"/>
              </font>
              <fill>
                <patternFill patternType="solid">
                  <bgColor theme="2" tint="-0.749961851863155"/>
                </patternFill>
              </fill>
            </x14:dxf>
          </x14:cfRule>
          <x14:cfRule type="expression" priority="70" id="{B660896F-FBA0-2B49-B69A-1E52EBB5FE90}">
            <xm:f>OR(Februar!$C10="Rul 4")</xm:f>
            <x14:dxf>
              <font>
                <color theme="1"/>
              </font>
              <fill>
                <patternFill patternType="solid">
                  <bgColor theme="2" tint="-0.499984740745262"/>
                </patternFill>
              </fill>
            </x14:dxf>
          </x14:cfRule>
          <x14:cfRule type="expression" priority="69" id="{D612AFF0-EDFC-134C-86B0-637241866D9B}">
            <xm:f>OR(Februar!$C10="Rul 3")</xm:f>
            <x14:dxf>
              <font>
                <color theme="1"/>
              </font>
              <fill>
                <patternFill patternType="solid">
                  <bgColor theme="2" tint="-0.24994659260841701"/>
                </patternFill>
              </fill>
            </x14:dxf>
          </x14:cfRule>
          <x14:cfRule type="expression" priority="68" id="{F1B7B122-51B0-1240-9DC3-0CC5D2C3B0A4}">
            <xm:f>OR(Februar!$C10="Rul 2")</xm:f>
            <x14:dxf>
              <font>
                <color theme="1"/>
              </font>
              <fill>
                <patternFill patternType="solid">
                  <bgColor theme="2" tint="-9.9948118533890809E-2"/>
                </patternFill>
              </fill>
            </x14:dxf>
          </x14:cfRule>
          <x14:cfRule type="expression" priority="84" id="{50D1F161-FEFA-1D44-B411-B2018E7F97DD}">
            <xm:f>OR(Februar!$C10="Anderledes dag")</xm:f>
            <x14:dxf>
              <font>
                <color theme="1"/>
              </font>
              <fill>
                <patternFill>
                  <bgColor theme="5" tint="0.59996337778862885"/>
                </patternFill>
              </fill>
            </x14:dxf>
          </x14:cfRule>
          <x14:cfRule type="expression" priority="85" id="{35D59D4F-654C-664D-B1DA-7DD49F53AE7A}">
            <xm:f>OR(Februar!$C10="ferieåbning")</xm:f>
            <x14:dxf>
              <font>
                <color theme="1"/>
              </font>
              <fill>
                <patternFill>
                  <bgColor theme="9" tint="0.59996337778862885"/>
                </patternFill>
              </fill>
            </x14:dxf>
          </x14:cfRule>
          <x14:cfRule type="expression" priority="86" id="{34620D91-0530-E145-BC8F-D63E71E84D5C}">
            <xm:f>OR(Februar!$C10="feriedag")</xm:f>
            <x14:dxf>
              <font>
                <color theme="1"/>
              </font>
              <fill>
                <patternFill>
                  <bgColor theme="6" tint="0.39994506668294322"/>
                </patternFill>
              </fill>
            </x14:dxf>
          </x14:cfRule>
          <x14:cfRule type="expression" priority="87" id="{7198D06F-1973-0A47-9EE5-202CDA53964C}">
            <xm:f>OR(Februar!$C10="weekend")</xm:f>
            <x14:dxf>
              <font>
                <color theme="1"/>
              </font>
              <fill>
                <patternFill>
                  <bgColor theme="0" tint="-0.14996795556505021"/>
                </patternFill>
              </fill>
            </x14:dxf>
          </x14:cfRule>
          <x14:cfRule type="expression" priority="12" stopIfTrue="1" id="{D7311EE9-ED06-4843-AFC2-6362CD7A7281}">
            <xm:f>OR(Februar!$C10="Normal uge 5")</xm:f>
            <x14:dxf>
              <font>
                <color theme="0"/>
              </font>
              <fill>
                <patternFill patternType="solid">
                  <bgColor theme="9" tint="-0.24994659260841701"/>
                </patternFill>
              </fill>
            </x14:dxf>
          </x14:cfRule>
          <xm:sqref>Y3:AB31</xm:sqref>
        </x14:conditionalFormatting>
        <x14:conditionalFormatting xmlns:xm="http://schemas.microsoft.com/office/excel/2006/main">
          <x14:cfRule type="expression" priority="150" id="{0BD79AE0-9C4E-0E41-A4CF-D2FCD89BC484}">
            <xm:f>OR(Marts!$C10="weekend")</xm:f>
            <x14:dxf>
              <font>
                <color theme="1"/>
              </font>
              <fill>
                <patternFill>
                  <bgColor theme="0" tint="-0.14996795556505021"/>
                </patternFill>
              </fill>
            </x14:dxf>
          </x14:cfRule>
          <x14:cfRule type="expression" priority="149" id="{75B88595-978D-E447-9253-B4C10547DACF}">
            <xm:f>OR(Marts!$C10="feriedag")</xm:f>
            <x14:dxf>
              <font>
                <color theme="1"/>
              </font>
              <fill>
                <patternFill>
                  <bgColor theme="6" tint="0.39994506668294322"/>
                </patternFill>
              </fill>
            </x14:dxf>
          </x14:cfRule>
          <x14:cfRule type="expression" priority="148" id="{325D87C6-4C30-204F-986C-53BF0EDF7957}">
            <xm:f>OR(Marts!$C10="ferieåbning")</xm:f>
            <x14:dxf>
              <font>
                <color theme="1"/>
              </font>
              <fill>
                <patternFill>
                  <bgColor theme="9" tint="0.59996337778862885"/>
                </patternFill>
              </fill>
            </x14:dxf>
          </x14:cfRule>
          <x14:cfRule type="expression" priority="147" id="{14E2C782-7CA8-D44E-A4C3-28128EDC1F55}">
            <xm:f>OR(Marts!$C10="Anderledes dag")</xm:f>
            <x14:dxf>
              <font>
                <color theme="1"/>
              </font>
              <fill>
                <patternFill>
                  <bgColor theme="5" tint="0.59996337778862885"/>
                </patternFill>
              </fill>
            </x14:dxf>
          </x14:cfRule>
          <x14:cfRule type="expression" priority="146" id="{CA51F688-6F49-0340-9BDE-309C8D260DA1}">
            <xm:f>OR(Marts!$C10="Koloni")</xm:f>
            <x14:dxf>
              <font>
                <color theme="1"/>
              </font>
              <fill>
                <patternFill>
                  <bgColor theme="8" tint="0.59996337778862885"/>
                </patternFill>
              </fill>
            </x14:dxf>
          </x14:cfRule>
          <x14:cfRule type="expression" priority="145" id="{83317EBE-C06F-BC41-BE15-D879AF867EB0}">
            <xm:f>OR(Marts!$C10="ekskursion")</xm:f>
            <x14:dxf>
              <font>
                <color theme="1"/>
              </font>
              <fill>
                <patternFill>
                  <bgColor rgb="FFFFFF00"/>
                </patternFill>
              </fill>
            </x14:dxf>
          </x14:cfRule>
          <x14:cfRule type="expression" priority="144" id="{D382E98A-7DFD-0C4D-8AD8-04879EED32A2}">
            <xm:f>OR(Marts!$C10="Nul-dag")</xm:f>
            <x14:dxf>
              <font>
                <color theme="1"/>
              </font>
              <fill>
                <patternFill>
                  <bgColor theme="5" tint="0.79998168889431442"/>
                </patternFill>
              </fill>
            </x14:dxf>
          </x14:cfRule>
          <x14:cfRule type="expression" priority="143" id="{4CCA7F2F-4E19-3446-B6AF-A66E9A51D9FB}">
            <xm:f>OR(Marts!$C10="SH-dag")</xm:f>
            <x14:dxf>
              <font>
                <color theme="1"/>
              </font>
              <fill>
                <patternFill>
                  <bgColor rgb="FFFF2F82"/>
                </patternFill>
              </fill>
            </x14:dxf>
          </x14:cfRule>
          <x14:cfRule type="expression" priority="142" id="{28AB30D6-B00A-AB40-BAFB-55395B2F57F9}">
            <xm:f>OR(Marts!$C10="pæd.dag")</xm:f>
            <x14:dxf>
              <font>
                <color theme="1"/>
              </font>
              <fill>
                <patternFill>
                  <bgColor theme="7" tint="0.39994506668294322"/>
                </patternFill>
              </fill>
            </x14:dxf>
          </x14:cfRule>
          <x14:cfRule type="expression" priority="141" id="{E114257F-B949-BD4F-BCE8-F490335A2B15}">
            <xm:f>OR(Marts!$C10="Normal uge 4")</xm:f>
            <x14:dxf>
              <font>
                <color theme="0"/>
              </font>
              <fill>
                <patternFill patternType="solid">
                  <bgColor theme="4" tint="-0.24994659260841701"/>
                </patternFill>
              </fill>
            </x14:dxf>
          </x14:cfRule>
          <x14:cfRule type="expression" priority="140" id="{751D9AE5-CB0E-0445-8A2E-6572F24C613B}">
            <xm:f>OR(Marts!$C10="Ikke relevant")</xm:f>
            <x14:dxf>
              <font>
                <color theme="0"/>
              </font>
              <fill>
                <patternFill>
                  <bgColor theme="1"/>
                </patternFill>
              </fill>
            </x14:dxf>
          </x14:cfRule>
          <x14:cfRule type="expression" priority="139" id="{AEF9F827-56B5-C645-ABE5-A12AC316AA7E}">
            <xm:f>OR(Marts!$C10="Normal uge 3")</xm:f>
            <x14:dxf>
              <font>
                <color theme="0"/>
              </font>
              <fill>
                <patternFill patternType="solid">
                  <bgColor theme="4" tint="0.39994506668294322"/>
                </patternFill>
              </fill>
            </x14:dxf>
          </x14:cfRule>
          <x14:cfRule type="expression" priority="138" id="{1D3894C2-4A1A-B842-AB99-87F1D5D05396}">
            <xm:f>OR(Marts!$C10="Normal uge 2")</xm:f>
            <x14:dxf>
              <font>
                <color theme="1"/>
              </font>
              <fill>
                <patternFill patternType="solid">
                  <bgColor theme="4" tint="0.59996337778862885"/>
                </patternFill>
              </fill>
            </x14:dxf>
          </x14:cfRule>
          <x14:cfRule type="expression" priority="137" id="{A7010D9C-DF42-A348-8193-9768E4E02188}">
            <xm:f>OR(Marts!$C10="Normal uge 1")</xm:f>
            <x14:dxf>
              <font>
                <color theme="1"/>
              </font>
              <fill>
                <patternFill patternType="solid">
                  <bgColor theme="4" tint="0.79998168889431442"/>
                </patternFill>
              </fill>
            </x14:dxf>
          </x14:cfRule>
          <x14:cfRule type="expression" priority="136" id="{829DE6CC-4864-DC41-810C-2D1013AE8B64}">
            <xm:f>OR(Marts!$C10="Orlov")</xm:f>
            <x14:dxf>
              <font>
                <color theme="0"/>
              </font>
              <fill>
                <patternFill patternType="solid">
                  <bgColor theme="6" tint="-0.24994659260841701"/>
                </patternFill>
              </fill>
            </x14:dxf>
          </x14:cfRule>
          <x14:cfRule type="expression" priority="135" id="{04B5FB5D-773A-E442-AB94-E4E220A7F533}">
            <xm:f>OR(Marts!$C10="Rul 6")</xm:f>
            <x14:dxf>
              <font>
                <color theme="0"/>
              </font>
              <fill>
                <patternFill patternType="solid">
                  <bgColor theme="2" tint="-0.89996032593768116"/>
                </patternFill>
              </fill>
            </x14:dxf>
          </x14:cfRule>
          <x14:cfRule type="expression" priority="134" id="{F1F14172-66C3-6947-A165-5F9212AFCA77}">
            <xm:f>OR(Marts!$C10="Rul 5")</xm:f>
            <x14:dxf>
              <font>
                <color theme="0"/>
              </font>
              <fill>
                <patternFill patternType="solid">
                  <bgColor theme="2" tint="-0.749961851863155"/>
                </patternFill>
              </fill>
            </x14:dxf>
          </x14:cfRule>
          <x14:cfRule type="expression" priority="133" id="{BF3E0083-50B9-9E48-976A-D8F64301C908}">
            <xm:f>OR(Marts!$C10="Rul 4")</xm:f>
            <x14:dxf>
              <font>
                <color theme="1"/>
              </font>
              <fill>
                <patternFill patternType="solid">
                  <bgColor theme="2" tint="-0.499984740745262"/>
                </patternFill>
              </fill>
            </x14:dxf>
          </x14:cfRule>
          <x14:cfRule type="expression" priority="132" id="{F837581E-F7FF-F24F-A49F-9AC8BC8C640A}">
            <xm:f>OR(Marts!$C10="Rul 3")</xm:f>
            <x14:dxf>
              <font>
                <color theme="1"/>
              </font>
              <fill>
                <patternFill patternType="solid">
                  <bgColor theme="2" tint="-0.24994659260841701"/>
                </patternFill>
              </fill>
            </x14:dxf>
          </x14:cfRule>
          <x14:cfRule type="expression" priority="131" id="{A007A305-4231-5F45-B71A-F8E9F98C21C6}">
            <xm:f>OR(Marts!$C10="Rul 2")</xm:f>
            <x14:dxf>
              <font>
                <color theme="1"/>
              </font>
              <fill>
                <patternFill patternType="solid">
                  <bgColor theme="2" tint="-9.9948118533890809E-2"/>
                </patternFill>
              </fill>
            </x14:dxf>
          </x14:cfRule>
          <x14:cfRule type="expression" priority="130" id="{08E03F19-14A1-074F-ADE7-983D330BA45F}">
            <xm:f>OR(Marts!$C10="Rul 1")</xm:f>
            <x14:dxf>
              <font>
                <color theme="1"/>
              </font>
              <fill>
                <patternFill patternType="solid">
                  <bgColor theme="2"/>
                </patternFill>
              </fill>
            </x14:dxf>
          </x14:cfRule>
          <x14:cfRule type="expression" priority="10" stopIfTrue="1" id="{17E52058-FDA4-6546-A6CB-E5504C816C88}">
            <xm:f>OR(Marts!$C10="Normal uge 5")</xm:f>
            <x14:dxf>
              <font>
                <color theme="0"/>
              </font>
              <fill>
                <patternFill patternType="solid">
                  <bgColor theme="9" tint="-0.24994659260841701"/>
                </patternFill>
              </fill>
            </x14:dxf>
          </x14:cfRule>
          <x14:cfRule type="expression" priority="9" stopIfTrue="1" id="{17C96F5D-76F5-F443-8506-6B1BEC523968}">
            <xm:f>OR(Marts!$C10="Normal uge 6")</xm:f>
            <x14:dxf>
              <font>
                <color theme="0"/>
              </font>
              <fill>
                <patternFill patternType="solid">
                  <bgColor theme="9" tint="-0.499984740745262"/>
                </patternFill>
              </fill>
            </x14:dxf>
          </x14:cfRule>
          <xm:sqref>AC3:AF33</xm:sqref>
        </x14:conditionalFormatting>
        <x14:conditionalFormatting xmlns:xm="http://schemas.microsoft.com/office/excel/2006/main">
          <x14:cfRule type="expression" priority="7" stopIfTrue="1" id="{B0CC67BF-5BAD-4147-9D67-66299749FADD}">
            <xm:f>OR(April!$C10="Normal uge 6")</xm:f>
            <x14:dxf>
              <font>
                <color theme="0"/>
              </font>
              <fill>
                <patternFill patternType="solid">
                  <bgColor theme="9" tint="-0.499984740745262"/>
                </patternFill>
              </fill>
            </x14:dxf>
          </x14:cfRule>
          <x14:cfRule type="expression" priority="61" id="{CFA94594-C163-334A-A566-013990E0420A}">
            <xm:f>OR(April!$C10="ekskursion")</xm:f>
            <x14:dxf>
              <font>
                <color theme="1"/>
              </font>
              <fill>
                <patternFill>
                  <bgColor rgb="FFFFFF00"/>
                </patternFill>
              </fill>
            </x14:dxf>
          </x14:cfRule>
          <x14:cfRule type="expression" priority="62" id="{0103C1AD-79ED-E141-9F9F-A1B28C0A1ADF}">
            <xm:f>OR(April!$C10="Koloni")</xm:f>
            <x14:dxf>
              <font>
                <color theme="1"/>
              </font>
              <fill>
                <patternFill>
                  <bgColor theme="8" tint="0.59996337778862885"/>
                </patternFill>
              </fill>
            </x14:dxf>
          </x14:cfRule>
          <x14:cfRule type="expression" priority="63" id="{A696BD49-D3A5-F348-9FF6-868BB2BFFC3F}">
            <xm:f>OR(April!$C10="Anderledes dag")</xm:f>
            <x14:dxf>
              <font>
                <color theme="1"/>
              </font>
              <fill>
                <patternFill>
                  <bgColor theme="5" tint="0.59996337778862885"/>
                </patternFill>
              </fill>
            </x14:dxf>
          </x14:cfRule>
          <x14:cfRule type="expression" priority="64" id="{114E397D-C633-654A-B088-E38EE3180D2D}">
            <xm:f>OR(April!$C10="ferieåbning")</xm:f>
            <x14:dxf>
              <font>
                <color theme="1"/>
              </font>
              <fill>
                <patternFill>
                  <bgColor theme="9" tint="0.59996337778862885"/>
                </patternFill>
              </fill>
            </x14:dxf>
          </x14:cfRule>
          <x14:cfRule type="expression" priority="65" id="{F5D725C2-90D3-FE4D-BDB5-F88D8A62F7BE}">
            <xm:f>OR(April!$C10="feriedag")</xm:f>
            <x14:dxf>
              <font>
                <color theme="1"/>
              </font>
              <fill>
                <patternFill>
                  <bgColor theme="6" tint="0.39994506668294322"/>
                </patternFill>
              </fill>
            </x14:dxf>
          </x14:cfRule>
          <x14:cfRule type="expression" priority="66" id="{D54244E8-74F9-B240-B674-1C7F1B687A7F}">
            <xm:f>OR(April!$C10="weekend")</xm:f>
            <x14:dxf>
              <font>
                <color theme="1"/>
              </font>
              <fill>
                <patternFill>
                  <bgColor theme="0" tint="-0.14996795556505021"/>
                </patternFill>
              </fill>
            </x14:dxf>
          </x14:cfRule>
          <x14:cfRule type="expression" priority="60" id="{329F1B36-0C93-1F49-9840-D045260289ED}">
            <xm:f>OR(April!$C10="Nul-dag")</xm:f>
            <x14:dxf>
              <font>
                <color theme="1"/>
              </font>
              <fill>
                <patternFill>
                  <bgColor theme="5" tint="0.79998168889431442"/>
                </patternFill>
              </fill>
            </x14:dxf>
          </x14:cfRule>
          <x14:cfRule type="expression" priority="59" id="{DAC5B431-C518-3E41-9BBA-39053E2C3632}">
            <xm:f>OR(April!$C10="SH-dag")</xm:f>
            <x14:dxf>
              <font>
                <color theme="1"/>
              </font>
              <fill>
                <patternFill>
                  <bgColor rgb="FFFF2F82"/>
                </patternFill>
              </fill>
            </x14:dxf>
          </x14:cfRule>
          <x14:cfRule type="expression" priority="58" id="{DBAE4964-A473-4D45-A06F-B8487F7BAFC2}">
            <xm:f>OR(April!$C10="pæd.dag")</xm:f>
            <x14:dxf>
              <font>
                <color theme="1"/>
              </font>
              <fill>
                <patternFill>
                  <bgColor theme="7" tint="0.39994506668294322"/>
                </patternFill>
              </fill>
            </x14:dxf>
          </x14:cfRule>
          <x14:cfRule type="expression" priority="57" id="{2F24B313-1CD3-0C4E-AD9F-CF5655D8B186}">
            <xm:f>OR(April!$C10="Normal uge 4")</xm:f>
            <x14:dxf>
              <font>
                <color theme="0"/>
              </font>
              <fill>
                <patternFill patternType="solid">
                  <bgColor theme="4" tint="-0.24994659260841701"/>
                </patternFill>
              </fill>
            </x14:dxf>
          </x14:cfRule>
          <x14:cfRule type="expression" priority="56" id="{2C650879-E906-5441-8E50-CD33CC859A59}">
            <xm:f>OR(April!$C10="Ikke relevant")</xm:f>
            <x14:dxf>
              <font>
                <color theme="0"/>
              </font>
              <fill>
                <patternFill>
                  <bgColor theme="1"/>
                </patternFill>
              </fill>
            </x14:dxf>
          </x14:cfRule>
          <x14:cfRule type="expression" priority="55" id="{29031AF9-4948-0644-9200-051B2009C35D}">
            <xm:f>OR(April!$C10="Normal uge 3")</xm:f>
            <x14:dxf>
              <font>
                <color theme="0"/>
              </font>
              <fill>
                <patternFill patternType="solid">
                  <bgColor theme="4" tint="0.39994506668294322"/>
                </patternFill>
              </fill>
            </x14:dxf>
          </x14:cfRule>
          <x14:cfRule type="expression" priority="54" id="{F3FBEF88-3156-F946-8B8E-AE6E72DF7692}">
            <xm:f>OR(April!$C10="Normal uge 2")</xm:f>
            <x14:dxf>
              <font>
                <color theme="1"/>
              </font>
              <fill>
                <patternFill patternType="solid">
                  <bgColor theme="4" tint="0.59996337778862885"/>
                </patternFill>
              </fill>
            </x14:dxf>
          </x14:cfRule>
          <x14:cfRule type="expression" priority="53" id="{90F8141B-4A8B-054C-9EFB-BDEEAC20167A}">
            <xm:f>OR(April!$C10="Normal uge 1")</xm:f>
            <x14:dxf>
              <font>
                <color theme="1"/>
              </font>
              <fill>
                <patternFill patternType="solid">
                  <bgColor theme="4" tint="0.79998168889431442"/>
                </patternFill>
              </fill>
            </x14:dxf>
          </x14:cfRule>
          <x14:cfRule type="expression" priority="52" id="{5888B55B-FA40-4E4B-87A3-4DBB9209A7BF}">
            <xm:f>OR(April!$C10="Orlov")</xm:f>
            <x14:dxf>
              <font>
                <color theme="0"/>
              </font>
              <fill>
                <patternFill patternType="solid">
                  <bgColor theme="6" tint="-0.24994659260841701"/>
                </patternFill>
              </fill>
            </x14:dxf>
          </x14:cfRule>
          <x14:cfRule type="expression" priority="51" id="{722444AC-D001-1849-8B1E-D52337BDC929}">
            <xm:f>OR(April!$C10="Rul 6")</xm:f>
            <x14:dxf>
              <font>
                <color theme="0"/>
              </font>
              <fill>
                <patternFill patternType="solid">
                  <bgColor theme="2" tint="-0.89996032593768116"/>
                </patternFill>
              </fill>
            </x14:dxf>
          </x14:cfRule>
          <x14:cfRule type="expression" priority="50" id="{BC1A2309-91C3-4F42-9E8B-9F26530CC326}">
            <xm:f>OR(April!$C10="Rul 5")</xm:f>
            <x14:dxf>
              <font>
                <color theme="0"/>
              </font>
              <fill>
                <patternFill patternType="solid">
                  <bgColor theme="2" tint="-0.749961851863155"/>
                </patternFill>
              </fill>
            </x14:dxf>
          </x14:cfRule>
          <x14:cfRule type="expression" priority="49" id="{38394693-E532-BF4B-AC0C-1BD6FF82075C}">
            <xm:f>OR(April!$C10="Rul 4")</xm:f>
            <x14:dxf>
              <font>
                <color theme="1"/>
              </font>
              <fill>
                <patternFill patternType="solid">
                  <bgColor theme="2" tint="-0.499984740745262"/>
                </patternFill>
              </fill>
            </x14:dxf>
          </x14:cfRule>
          <x14:cfRule type="expression" priority="46" id="{843B9488-F439-5444-ADC8-9D3992E8FDC6}">
            <xm:f>OR(April!$C10="Rul 1")</xm:f>
            <x14:dxf>
              <font>
                <color theme="1"/>
              </font>
              <fill>
                <patternFill patternType="solid">
                  <bgColor theme="2"/>
                </patternFill>
              </fill>
            </x14:dxf>
          </x14:cfRule>
          <x14:cfRule type="expression" priority="47" id="{052AFFC1-773F-CA40-8B85-B714AC6E88A0}">
            <xm:f>OR(April!$C10="Rul 2")</xm:f>
            <x14:dxf>
              <font>
                <color theme="1"/>
              </font>
              <fill>
                <patternFill patternType="solid">
                  <bgColor theme="2" tint="-9.9948118533890809E-2"/>
                </patternFill>
              </fill>
            </x14:dxf>
          </x14:cfRule>
          <x14:cfRule type="expression" priority="48" id="{30EF55FB-3E65-0C40-86D2-4635D59A9CDE}">
            <xm:f>OR(April!$C10="Rul 3")</xm:f>
            <x14:dxf>
              <font>
                <color theme="1"/>
              </font>
              <fill>
                <patternFill patternType="solid">
                  <bgColor theme="2" tint="-0.24994659260841701"/>
                </patternFill>
              </fill>
            </x14:dxf>
          </x14:cfRule>
          <x14:cfRule type="expression" priority="8" id="{C349BB52-64B9-F243-89EE-782D38A786C5}">
            <xm:f>OR(April!$C10="Normal uge 5")</xm:f>
            <x14:dxf>
              <font>
                <color theme="0"/>
              </font>
              <fill>
                <patternFill patternType="solid">
                  <bgColor theme="9" tint="-0.24994659260841701"/>
                </patternFill>
              </fill>
            </x14:dxf>
          </x14:cfRule>
          <xm:sqref>AG3:AJ32</xm:sqref>
        </x14:conditionalFormatting>
        <x14:conditionalFormatting xmlns:xm="http://schemas.microsoft.com/office/excel/2006/main">
          <x14:cfRule type="expression" priority="126" id="{751D1C95-F89A-D546-B7F4-A2BCA7AB40C3}">
            <xm:f>OR(Maj!$C10="Anderledes dag")</xm:f>
            <x14:dxf>
              <font>
                <color theme="1"/>
              </font>
              <fill>
                <patternFill>
                  <bgColor theme="5" tint="0.59996337778862885"/>
                </patternFill>
              </fill>
            </x14:dxf>
          </x14:cfRule>
          <x14:cfRule type="expression" priority="6" id="{10AD8509-3D24-8F44-BDCF-556D507C97E3}">
            <xm:f>OR(Maj!$C10="Normal uge 5")</xm:f>
            <x14:dxf>
              <font>
                <color theme="0"/>
              </font>
              <fill>
                <patternFill patternType="solid">
                  <bgColor theme="9" tint="-0.24994659260841701"/>
                </patternFill>
              </fill>
            </x14:dxf>
          </x14:cfRule>
          <x14:cfRule type="expression" priority="128" id="{2811358B-FFDA-C146-A352-57F01D0BD894}">
            <xm:f>OR(Maj!$C10="feriedag")</xm:f>
            <x14:dxf>
              <font>
                <color theme="1"/>
              </font>
              <fill>
                <patternFill>
                  <bgColor theme="6" tint="0.39994506668294322"/>
                </patternFill>
              </fill>
            </x14:dxf>
          </x14:cfRule>
          <x14:cfRule type="expression" priority="129" id="{2F162CE7-35A6-B446-A56C-2FACE873BED1}">
            <xm:f>OR(Maj!$C10="weekend")</xm:f>
            <x14:dxf>
              <font>
                <color theme="1"/>
              </font>
              <fill>
                <patternFill>
                  <bgColor theme="0" tint="-0.14996795556505021"/>
                </patternFill>
              </fill>
            </x14:dxf>
          </x14:cfRule>
          <x14:cfRule type="expression" priority="5" id="{009ACF66-39D6-8A4E-A580-E0FA1CE31C33}">
            <xm:f>OR(Maj!$C10="Normal uge 6")</xm:f>
            <x14:dxf>
              <font>
                <color theme="0"/>
              </font>
              <fill>
                <patternFill patternType="solid">
                  <bgColor theme="9" tint="-0.499984740745262"/>
                </patternFill>
              </fill>
            </x14:dxf>
          </x14:cfRule>
          <x14:cfRule type="expression" priority="109" id="{41BD0AEE-447A-BF42-AB81-DB7A3A666161}">
            <xm:f>OR(Maj!$C10="Rul 1")</xm:f>
            <x14:dxf>
              <font>
                <color theme="1"/>
              </font>
              <fill>
                <patternFill patternType="solid">
                  <bgColor theme="2"/>
                </patternFill>
              </fill>
            </x14:dxf>
          </x14:cfRule>
          <x14:cfRule type="expression" priority="110" id="{2DBA88E8-7E6B-2749-B8EA-7783BB507288}">
            <xm:f>OR(Maj!$C10="Rul 2")</xm:f>
            <x14:dxf>
              <font>
                <color theme="1"/>
              </font>
              <fill>
                <patternFill patternType="solid">
                  <bgColor theme="2" tint="-9.9948118533890809E-2"/>
                </patternFill>
              </fill>
            </x14:dxf>
          </x14:cfRule>
          <x14:cfRule type="expression" priority="111" id="{6BD0FA37-6A51-ED46-9FEE-8803D46D574F}">
            <xm:f>OR(Maj!$C10="Rul 3")</xm:f>
            <x14:dxf>
              <font>
                <color theme="1"/>
              </font>
              <fill>
                <patternFill patternType="solid">
                  <bgColor theme="2" tint="-0.24994659260841701"/>
                </patternFill>
              </fill>
            </x14:dxf>
          </x14:cfRule>
          <x14:cfRule type="expression" priority="112" id="{9D717E1B-28D3-564F-B271-23FC1385F67A}">
            <xm:f>OR(Maj!$C10="Rul 4")</xm:f>
            <x14:dxf>
              <font>
                <color theme="1"/>
              </font>
              <fill>
                <patternFill patternType="solid">
                  <bgColor theme="2" tint="-0.499984740745262"/>
                </patternFill>
              </fill>
            </x14:dxf>
          </x14:cfRule>
          <x14:cfRule type="expression" priority="113" id="{B5866902-4E2A-3245-BCB7-75827BA76426}">
            <xm:f>OR(Maj!$C10="Rul 5")</xm:f>
            <x14:dxf>
              <font>
                <color theme="0"/>
              </font>
              <fill>
                <patternFill patternType="solid">
                  <bgColor theme="2" tint="-0.749961851863155"/>
                </patternFill>
              </fill>
            </x14:dxf>
          </x14:cfRule>
          <x14:cfRule type="expression" priority="114" id="{CE8A1F1F-0EDA-8F46-9170-09B855ADE146}">
            <xm:f>OR(Maj!$C10="Rul 6")</xm:f>
            <x14:dxf>
              <font>
                <color theme="0"/>
              </font>
              <fill>
                <patternFill patternType="solid">
                  <bgColor theme="2" tint="-0.89996032593768116"/>
                </patternFill>
              </fill>
            </x14:dxf>
          </x14:cfRule>
          <x14:cfRule type="expression" priority="115" id="{F92D4C37-2F6B-6A4B-977E-5D3664516CB4}">
            <xm:f>OR(Maj!$C10="Orlov")</xm:f>
            <x14:dxf>
              <font>
                <color theme="0"/>
              </font>
              <fill>
                <patternFill patternType="solid">
                  <bgColor theme="6" tint="-0.24994659260841701"/>
                </patternFill>
              </fill>
            </x14:dxf>
          </x14:cfRule>
          <x14:cfRule type="expression" priority="116" id="{A10FD60B-D983-7E49-8F29-E9E9CAD64219}">
            <xm:f>OR(Maj!$C10="Normal uge 1")</xm:f>
            <x14:dxf>
              <font>
                <color theme="1"/>
              </font>
              <fill>
                <patternFill patternType="solid">
                  <bgColor theme="4" tint="0.79998168889431442"/>
                </patternFill>
              </fill>
            </x14:dxf>
          </x14:cfRule>
          <x14:cfRule type="expression" priority="117" id="{4DD4CE7B-0F96-B642-890E-AB0A8F029045}">
            <xm:f>OR(Maj!$C10="Normal uge 2")</xm:f>
            <x14:dxf>
              <font>
                <color theme="1"/>
              </font>
              <fill>
                <patternFill patternType="solid">
                  <bgColor theme="4" tint="0.59996337778862885"/>
                </patternFill>
              </fill>
            </x14:dxf>
          </x14:cfRule>
          <x14:cfRule type="expression" priority="118" id="{A8D371E7-28B0-994B-97BE-BC46A50E8334}">
            <xm:f>OR(Maj!$C10="Normal uge 3")</xm:f>
            <x14:dxf>
              <font>
                <color theme="0"/>
              </font>
              <fill>
                <patternFill patternType="solid">
                  <bgColor theme="4" tint="0.39994506668294322"/>
                </patternFill>
              </fill>
            </x14:dxf>
          </x14:cfRule>
          <x14:cfRule type="expression" priority="119" id="{7D587508-3D65-A144-8D7B-32584C187BEC}">
            <xm:f>OR(Maj!$C10="Ikke relevant")</xm:f>
            <x14:dxf>
              <font>
                <color theme="0"/>
              </font>
              <fill>
                <patternFill>
                  <bgColor theme="1"/>
                </patternFill>
              </fill>
            </x14:dxf>
          </x14:cfRule>
          <x14:cfRule type="expression" priority="120" id="{5EF16FA7-8C71-EE48-87AD-BBD01B8D2BF6}">
            <xm:f>OR(Maj!$C10="Normal uge 4")</xm:f>
            <x14:dxf>
              <font>
                <color theme="0"/>
              </font>
              <fill>
                <patternFill patternType="solid">
                  <bgColor theme="4" tint="-0.24994659260841701"/>
                </patternFill>
              </fill>
            </x14:dxf>
          </x14:cfRule>
          <x14:cfRule type="expression" priority="121" id="{E9C3E1F0-84EC-074E-9BCB-60F6A8F8699D}">
            <xm:f>OR(Maj!$C10="pæd.dag")</xm:f>
            <x14:dxf>
              <font>
                <color theme="1"/>
              </font>
              <fill>
                <patternFill>
                  <bgColor theme="7" tint="0.39994506668294322"/>
                </patternFill>
              </fill>
            </x14:dxf>
          </x14:cfRule>
          <x14:cfRule type="expression" priority="122" id="{2FB6BE9B-204D-AC48-B05F-6582AE059407}">
            <xm:f>OR(Maj!$C10="SH-dag")</xm:f>
            <x14:dxf>
              <font>
                <color theme="1"/>
              </font>
              <fill>
                <patternFill>
                  <bgColor rgb="FFFF2F82"/>
                </patternFill>
              </fill>
            </x14:dxf>
          </x14:cfRule>
          <x14:cfRule type="expression" priority="123" id="{F81F56B5-4005-2C43-B1BB-3084D2F7F415}">
            <xm:f>OR(Maj!$C10="Nul-dag")</xm:f>
            <x14:dxf>
              <font>
                <color theme="1"/>
              </font>
              <fill>
                <patternFill>
                  <bgColor theme="5" tint="0.79998168889431442"/>
                </patternFill>
              </fill>
            </x14:dxf>
          </x14:cfRule>
          <x14:cfRule type="expression" priority="124" id="{E9B3ECE2-3CEE-554C-88E4-7E09B47B7D4D}">
            <xm:f>OR(Maj!$C10="ekskursion")</xm:f>
            <x14:dxf>
              <font>
                <color theme="1"/>
              </font>
              <fill>
                <patternFill>
                  <bgColor rgb="FFFFFF00"/>
                </patternFill>
              </fill>
            </x14:dxf>
          </x14:cfRule>
          <x14:cfRule type="expression" priority="125" id="{893283C8-D343-7E4A-8AEA-32156B737320}">
            <xm:f>OR(Maj!$C10="Koloni")</xm:f>
            <x14:dxf>
              <font>
                <color theme="1"/>
              </font>
              <fill>
                <patternFill>
                  <bgColor theme="8" tint="0.59996337778862885"/>
                </patternFill>
              </fill>
            </x14:dxf>
          </x14:cfRule>
          <x14:cfRule type="expression" priority="127" id="{3A14A4CA-E9C0-384C-A7F9-34DC706C5659}">
            <xm:f>OR(Maj!$C10="ferieåbning")</xm:f>
            <x14:dxf>
              <font>
                <color theme="1"/>
              </font>
              <fill>
                <patternFill>
                  <bgColor theme="9" tint="0.59996337778862885"/>
                </patternFill>
              </fill>
            </x14:dxf>
          </x14:cfRule>
          <xm:sqref>AK3:AN33</xm:sqref>
        </x14:conditionalFormatting>
        <x14:conditionalFormatting xmlns:xm="http://schemas.microsoft.com/office/excel/2006/main">
          <x14:cfRule type="expression" priority="37" id="{BD70B354-DAB9-FA4F-895A-2E6D837F3BF4}">
            <xm:f>OR(Juni!$C10="pæd.dag")</xm:f>
            <x14:dxf>
              <font>
                <color theme="1"/>
              </font>
              <fill>
                <patternFill>
                  <bgColor theme="7" tint="0.39994506668294322"/>
                </patternFill>
              </fill>
            </x14:dxf>
          </x14:cfRule>
          <x14:cfRule type="expression" priority="36" id="{3C8F3904-BF45-8A4F-A6A0-5A3591E4D131}">
            <xm:f>OR(Juni!$C10="Normal uge 4")</xm:f>
            <x14:dxf>
              <font>
                <color theme="0"/>
              </font>
              <fill>
                <patternFill patternType="solid">
                  <bgColor theme="4" tint="-0.24994659260841701"/>
                </patternFill>
              </fill>
            </x14:dxf>
          </x14:cfRule>
          <x14:cfRule type="expression" priority="35" id="{A314315A-1BAE-5347-A1CB-8E311A9B5688}">
            <xm:f>OR(Juni!$C10="Ikke relevant")</xm:f>
            <x14:dxf>
              <font>
                <color theme="0"/>
              </font>
              <fill>
                <patternFill>
                  <bgColor theme="1"/>
                </patternFill>
              </fill>
            </x14:dxf>
          </x14:cfRule>
          <x14:cfRule type="expression" priority="34" id="{51F53384-F2A8-0C49-897A-C7CF4320CEA7}">
            <xm:f>OR(Juni!$C10="Normal uge 3")</xm:f>
            <x14:dxf>
              <font>
                <color theme="0"/>
              </font>
              <fill>
                <patternFill patternType="solid">
                  <bgColor theme="4" tint="0.39994506668294322"/>
                </patternFill>
              </fill>
            </x14:dxf>
          </x14:cfRule>
          <x14:cfRule type="expression" priority="33" id="{B4DB4CD1-1542-544A-9AE8-EFE5982B78F6}">
            <xm:f>OR(Juni!$C10="Normal uge 2")</xm:f>
            <x14:dxf>
              <font>
                <color theme="1"/>
              </font>
              <fill>
                <patternFill patternType="solid">
                  <bgColor theme="4" tint="0.59996337778862885"/>
                </patternFill>
              </fill>
            </x14:dxf>
          </x14:cfRule>
          <x14:cfRule type="expression" priority="32" id="{340B740D-A0C0-B245-84E6-972836E7F022}">
            <xm:f>OR(Juni!$C10="Normal uge 1")</xm:f>
            <x14:dxf>
              <font>
                <color theme="1"/>
              </font>
              <fill>
                <patternFill patternType="solid">
                  <bgColor theme="4" tint="0.79998168889431442"/>
                </patternFill>
              </fill>
            </x14:dxf>
          </x14:cfRule>
          <x14:cfRule type="expression" priority="31" id="{4380D4EC-7343-854A-AADB-74BA73C1E9C0}">
            <xm:f>OR(Juni!$C10="Orlov")</xm:f>
            <x14:dxf>
              <font>
                <color theme="0"/>
              </font>
              <fill>
                <patternFill patternType="solid">
                  <bgColor theme="6" tint="-0.24994659260841701"/>
                </patternFill>
              </fill>
            </x14:dxf>
          </x14:cfRule>
          <x14:cfRule type="expression" priority="30" id="{2FFA1341-8FCD-2242-B86F-133AFFFBEE25}">
            <xm:f>OR(Juni!$C10="Rul 6")</xm:f>
            <x14:dxf>
              <font>
                <color theme="0"/>
              </font>
              <fill>
                <patternFill patternType="solid">
                  <bgColor theme="2" tint="-0.89996032593768116"/>
                </patternFill>
              </fill>
            </x14:dxf>
          </x14:cfRule>
          <x14:cfRule type="expression" priority="29" id="{1EB8182C-4797-7043-9101-0FE7E35AE82F}">
            <xm:f>OR(Juni!$C10="Rul 5")</xm:f>
            <x14:dxf>
              <font>
                <color theme="0"/>
              </font>
              <fill>
                <patternFill patternType="solid">
                  <bgColor theme="2" tint="-0.749961851863155"/>
                </patternFill>
              </fill>
            </x14:dxf>
          </x14:cfRule>
          <x14:cfRule type="expression" priority="28" id="{2FE33D1D-CD9B-B048-B330-0E8D9251618B}">
            <xm:f>OR(Juni!$C10="Rul 4")</xm:f>
            <x14:dxf>
              <font>
                <color theme="1"/>
              </font>
              <fill>
                <patternFill patternType="solid">
                  <bgColor theme="2" tint="-0.499984740745262"/>
                </patternFill>
              </fill>
            </x14:dxf>
          </x14:cfRule>
          <x14:cfRule type="expression" priority="27" id="{8805A661-61EC-4B4D-80AD-F1F4EB1AFA6C}">
            <xm:f>OR(Juni!$C10="Rul 3")</xm:f>
            <x14:dxf>
              <font>
                <color theme="1"/>
              </font>
              <fill>
                <patternFill patternType="solid">
                  <bgColor theme="2" tint="-0.24994659260841701"/>
                </patternFill>
              </fill>
            </x14:dxf>
          </x14:cfRule>
          <x14:cfRule type="expression" priority="26" id="{C22133A6-9797-2545-BB9D-C33C1E22E86C}">
            <xm:f>OR(Juni!$C10="Rul 2")</xm:f>
            <x14:dxf>
              <font>
                <color theme="1"/>
              </font>
              <fill>
                <patternFill patternType="solid">
                  <bgColor theme="2" tint="-9.9948118533890809E-2"/>
                </patternFill>
              </fill>
            </x14:dxf>
          </x14:cfRule>
          <x14:cfRule type="expression" priority="25" id="{3FC8528C-D3BE-A048-BCCA-59065393E8A5}">
            <xm:f>OR(Juni!$C10="Rul 1")</xm:f>
            <x14:dxf>
              <font>
                <color theme="1"/>
              </font>
              <fill>
                <patternFill patternType="solid">
                  <bgColor theme="2"/>
                </patternFill>
              </fill>
            </x14:dxf>
          </x14:cfRule>
          <x14:cfRule type="expression" priority="4" stopIfTrue="1" id="{12EE752D-8F17-464B-B8D9-AB54EB3DE43D}">
            <xm:f>OR(Juni!$C10="Normal uge 5")</xm:f>
            <x14:dxf>
              <font>
                <color theme="0"/>
              </font>
              <fill>
                <patternFill patternType="solid">
                  <bgColor theme="9" tint="-0.24994659260841701"/>
                </patternFill>
              </fill>
            </x14:dxf>
          </x14:cfRule>
          <x14:cfRule type="expression" priority="3" stopIfTrue="1" id="{9BE667C7-DDFE-7C40-B51A-B8342C33F419}">
            <xm:f>OR(Juni!$C10="Normal uge 6")</xm:f>
            <x14:dxf>
              <font>
                <color theme="0"/>
              </font>
              <fill>
                <patternFill patternType="solid">
                  <bgColor theme="9" tint="-0.499984740745262"/>
                </patternFill>
              </fill>
            </x14:dxf>
          </x14:cfRule>
          <x14:cfRule type="expression" priority="45" id="{69600C6F-179D-CF4D-A4B3-8EBE50E8CCAB}">
            <xm:f>OR(Juni!$C10="weekend")</xm:f>
            <x14:dxf>
              <font>
                <color theme="1"/>
              </font>
              <fill>
                <patternFill>
                  <bgColor theme="0" tint="-0.14996795556505021"/>
                </patternFill>
              </fill>
            </x14:dxf>
          </x14:cfRule>
          <x14:cfRule type="expression" priority="44" id="{41FE3D25-02DA-E141-A740-4A94A9DF39BF}">
            <xm:f>OR(Juni!$C10="feriedag")</xm:f>
            <x14:dxf>
              <font>
                <color theme="1"/>
              </font>
              <fill>
                <patternFill>
                  <bgColor theme="6" tint="0.39994506668294322"/>
                </patternFill>
              </fill>
            </x14:dxf>
          </x14:cfRule>
          <x14:cfRule type="expression" priority="43" id="{A8594420-FC4D-F345-891C-6C0735EB6862}">
            <xm:f>OR(Juni!$C10="ferieåbning")</xm:f>
            <x14:dxf>
              <font>
                <color theme="1"/>
              </font>
              <fill>
                <patternFill>
                  <bgColor theme="9" tint="0.59996337778862885"/>
                </patternFill>
              </fill>
            </x14:dxf>
          </x14:cfRule>
          <x14:cfRule type="expression" priority="42" id="{CE837C34-F690-9840-B527-AEEB4A03D8B5}">
            <xm:f>OR(Juni!$C10="Anderledes dag")</xm:f>
            <x14:dxf>
              <font>
                <color theme="1"/>
              </font>
              <fill>
                <patternFill>
                  <bgColor theme="5" tint="0.59996337778862885"/>
                </patternFill>
              </fill>
            </x14:dxf>
          </x14:cfRule>
          <x14:cfRule type="expression" priority="41" id="{835FD02F-145E-9B4F-BCC7-036F9D98C367}">
            <xm:f>OR(Juni!$C10="Koloni")</xm:f>
            <x14:dxf>
              <font>
                <color theme="1"/>
              </font>
              <fill>
                <patternFill>
                  <bgColor theme="8" tint="0.59996337778862885"/>
                </patternFill>
              </fill>
            </x14:dxf>
          </x14:cfRule>
          <x14:cfRule type="expression" priority="40" id="{26868BF9-DE45-A44C-A299-911244F53C78}">
            <xm:f>OR(Juni!$C10="ekskursion")</xm:f>
            <x14:dxf>
              <font>
                <color theme="1"/>
              </font>
              <fill>
                <patternFill>
                  <bgColor rgb="FFFFFF00"/>
                </patternFill>
              </fill>
            </x14:dxf>
          </x14:cfRule>
          <x14:cfRule type="expression" priority="39" id="{1589090A-B8B9-F248-B89E-955B50AC6DE0}">
            <xm:f>OR(Juni!$C10="Nul-dag")</xm:f>
            <x14:dxf>
              <font>
                <color theme="1"/>
              </font>
              <fill>
                <patternFill>
                  <bgColor theme="5" tint="0.79998168889431442"/>
                </patternFill>
              </fill>
            </x14:dxf>
          </x14:cfRule>
          <x14:cfRule type="expression" priority="38" id="{9D7B298B-3721-2A43-8EF8-E11E9A18B795}">
            <xm:f>OR(Juni!$C10="SH-dag")</xm:f>
            <x14:dxf>
              <font>
                <color theme="1"/>
              </font>
              <fill>
                <patternFill>
                  <bgColor rgb="FFFF2F82"/>
                </patternFill>
              </fill>
            </x14:dxf>
          </x14:cfRule>
          <xm:sqref>AO3:AR32</xm:sqref>
        </x14:conditionalFormatting>
        <x14:conditionalFormatting xmlns:xm="http://schemas.microsoft.com/office/excel/2006/main">
          <x14:cfRule type="expression" priority="88" id="{58715F75-4B9F-F540-A0BE-A2A601D027C4}">
            <xm:f>OR(Juli!$C10="Rul 1")</xm:f>
            <x14:dxf>
              <font>
                <color theme="1"/>
              </font>
              <fill>
                <patternFill patternType="solid">
                  <bgColor theme="2"/>
                </patternFill>
              </fill>
            </x14:dxf>
          </x14:cfRule>
          <x14:cfRule type="expression" priority="89" id="{0A920217-D85B-004F-9BB4-D8182E483249}">
            <xm:f>OR(Juli!$C10="Rul 2")</xm:f>
            <x14:dxf>
              <font>
                <color theme="1"/>
              </font>
              <fill>
                <patternFill patternType="solid">
                  <bgColor theme="2" tint="-9.9948118533890809E-2"/>
                </patternFill>
              </fill>
            </x14:dxf>
          </x14:cfRule>
          <x14:cfRule type="expression" priority="90" id="{83A9C1A4-4AAC-9A49-8BF1-7E478F54C2CB}">
            <xm:f>OR(Juli!$C10="Rul 3")</xm:f>
            <x14:dxf>
              <font>
                <color theme="1"/>
              </font>
              <fill>
                <patternFill patternType="solid">
                  <bgColor theme="2" tint="-0.24994659260841701"/>
                </patternFill>
              </fill>
            </x14:dxf>
          </x14:cfRule>
          <x14:cfRule type="expression" priority="91" id="{3A949806-C649-8E4D-9367-7051CEB112CD}">
            <xm:f>OR(Juli!$C10="Rul 4")</xm:f>
            <x14:dxf>
              <font>
                <color theme="1"/>
              </font>
              <fill>
                <patternFill patternType="solid">
                  <bgColor theme="2" tint="-0.499984740745262"/>
                </patternFill>
              </fill>
            </x14:dxf>
          </x14:cfRule>
          <x14:cfRule type="expression" priority="92" id="{FEA7EED4-7CD7-4A43-A8AD-8D2CA2AC4314}">
            <xm:f>OR(Juli!$C10="Rul 5")</xm:f>
            <x14:dxf>
              <font>
                <color theme="0"/>
              </font>
              <fill>
                <patternFill patternType="solid">
                  <bgColor theme="2" tint="-0.749961851863155"/>
                </patternFill>
              </fill>
            </x14:dxf>
          </x14:cfRule>
          <x14:cfRule type="expression" priority="93" id="{D940FE81-2D1D-FD44-A560-0158384BDC0F}">
            <xm:f>OR(Juli!$C10="Rul 6")</xm:f>
            <x14:dxf>
              <font>
                <color theme="0"/>
              </font>
              <fill>
                <patternFill patternType="solid">
                  <bgColor theme="2" tint="-0.89996032593768116"/>
                </patternFill>
              </fill>
            </x14:dxf>
          </x14:cfRule>
          <x14:cfRule type="expression" priority="94" id="{AD0FE727-603F-B043-AAC9-B51B49277214}">
            <xm:f>OR(Juli!$C10="Orlov")</xm:f>
            <x14:dxf>
              <font>
                <color theme="0"/>
              </font>
              <fill>
                <patternFill patternType="solid">
                  <bgColor theme="6" tint="-0.24994659260841701"/>
                </patternFill>
              </fill>
            </x14:dxf>
          </x14:cfRule>
          <x14:cfRule type="expression" priority="95" id="{9D0BC8BD-3CBF-AF49-873D-28C5303B0391}">
            <xm:f>OR(Juli!$C10="Normal uge 1")</xm:f>
            <x14:dxf>
              <font>
                <color theme="1"/>
              </font>
              <fill>
                <patternFill patternType="solid">
                  <bgColor theme="4" tint="0.79998168889431442"/>
                </patternFill>
              </fill>
            </x14:dxf>
          </x14:cfRule>
          <x14:cfRule type="expression" priority="96" id="{1B3C92C7-6209-CE42-83F2-A8A9F23F066F}">
            <xm:f>OR(Juli!$C10="Normal uge 2")</xm:f>
            <x14:dxf>
              <font>
                <color theme="1"/>
              </font>
              <fill>
                <patternFill patternType="solid">
                  <bgColor theme="4" tint="0.59996337778862885"/>
                </patternFill>
              </fill>
            </x14:dxf>
          </x14:cfRule>
          <x14:cfRule type="expression" priority="97" id="{0DA77E16-6EF3-904E-BA17-58E9F96083AF}">
            <xm:f>OR(Juli!$C10="Normal uge 3")</xm:f>
            <x14:dxf>
              <font>
                <color theme="0"/>
              </font>
              <fill>
                <patternFill patternType="solid">
                  <bgColor theme="4" tint="0.39994506668294322"/>
                </patternFill>
              </fill>
            </x14:dxf>
          </x14:cfRule>
          <x14:cfRule type="expression" priority="98" id="{17999FBA-63CB-6241-8C09-4EEC2E83F9E1}">
            <xm:f>OR(Juli!$C10="Ikke relevant")</xm:f>
            <x14:dxf>
              <font>
                <color theme="0"/>
              </font>
              <fill>
                <patternFill>
                  <bgColor theme="1"/>
                </patternFill>
              </fill>
            </x14:dxf>
          </x14:cfRule>
          <x14:cfRule type="expression" priority="99" id="{5E904EE4-F00F-3842-873B-CFE325E8A4DE}">
            <xm:f>OR(Juli!$C10="Normal uge 4")</xm:f>
            <x14:dxf>
              <font>
                <color theme="0"/>
              </font>
              <fill>
                <patternFill patternType="solid">
                  <bgColor theme="4" tint="-0.24994659260841701"/>
                </patternFill>
              </fill>
            </x14:dxf>
          </x14:cfRule>
          <x14:cfRule type="expression" priority="100" id="{9DFE345D-6A52-CE41-9A37-C40C0FC7A358}">
            <xm:f>OR(Juli!$C10="pæd.dag")</xm:f>
            <x14:dxf>
              <font>
                <color theme="1"/>
              </font>
              <fill>
                <patternFill>
                  <bgColor theme="7" tint="0.39994506668294322"/>
                </patternFill>
              </fill>
            </x14:dxf>
          </x14:cfRule>
          <x14:cfRule type="expression" priority="101" id="{FCAA6EC3-19FA-1F41-B32E-73C1481C87DB}">
            <xm:f>OR(Juli!$C10="SH-dag")</xm:f>
            <x14:dxf>
              <font>
                <color theme="1"/>
              </font>
              <fill>
                <patternFill>
                  <bgColor rgb="FFFF2F82"/>
                </patternFill>
              </fill>
            </x14:dxf>
          </x14:cfRule>
          <x14:cfRule type="expression" priority="102" id="{52AA8651-C6B0-1B41-A26A-9C7A956C6791}">
            <xm:f>OR(Juli!$C10="Nul-dag")</xm:f>
            <x14:dxf>
              <font>
                <color theme="1"/>
              </font>
              <fill>
                <patternFill>
                  <bgColor theme="5" tint="0.79998168889431442"/>
                </patternFill>
              </fill>
            </x14:dxf>
          </x14:cfRule>
          <x14:cfRule type="expression" priority="103" id="{61572A1C-3F68-6245-B89B-680E57C9B108}">
            <xm:f>OR(Juli!$C10="ekskursion")</xm:f>
            <x14:dxf>
              <font>
                <color theme="1"/>
              </font>
              <fill>
                <patternFill>
                  <bgColor rgb="FFFFFF00"/>
                </patternFill>
              </fill>
            </x14:dxf>
          </x14:cfRule>
          <x14:cfRule type="expression" priority="104" id="{09A9A83E-5478-BC4D-B29D-3AB2717E776F}">
            <xm:f>OR(Juli!$C10="Koloni")</xm:f>
            <x14:dxf>
              <font>
                <color theme="1"/>
              </font>
              <fill>
                <patternFill>
                  <bgColor theme="8" tint="0.59996337778862885"/>
                </patternFill>
              </fill>
            </x14:dxf>
          </x14:cfRule>
          <x14:cfRule type="expression" priority="105" id="{024A8AF6-6207-674A-9E24-99D39B5D44C0}">
            <xm:f>OR(Juli!$C10="Anderledes dag")</xm:f>
            <x14:dxf>
              <font>
                <color theme="1"/>
              </font>
              <fill>
                <patternFill>
                  <bgColor theme="5" tint="0.59996337778862885"/>
                </patternFill>
              </fill>
            </x14:dxf>
          </x14:cfRule>
          <x14:cfRule type="expression" priority="106" id="{E11B54C8-6D81-3D45-B92D-3A542CB18B43}">
            <xm:f>OR(Juli!$C10="ferieåbning")</xm:f>
            <x14:dxf>
              <font>
                <color theme="1"/>
              </font>
              <fill>
                <patternFill>
                  <bgColor theme="9" tint="0.59996337778862885"/>
                </patternFill>
              </fill>
            </x14:dxf>
          </x14:cfRule>
          <x14:cfRule type="expression" priority="107" id="{BB5E066A-9574-614F-96CA-7E910C6D0A80}">
            <xm:f>OR(Juli!$C10="feriedag")</xm:f>
            <x14:dxf>
              <font>
                <color theme="1"/>
              </font>
              <fill>
                <patternFill>
                  <bgColor theme="6" tint="0.39994506668294322"/>
                </patternFill>
              </fill>
            </x14:dxf>
          </x14:cfRule>
          <x14:cfRule type="expression" priority="108" id="{441CE66B-8783-F447-919C-401BF05E2E7E}">
            <xm:f>OR(Juli!$C10="weekend")</xm:f>
            <x14:dxf>
              <font>
                <color theme="1"/>
              </font>
              <fill>
                <patternFill>
                  <bgColor theme="0" tint="-0.14996795556505021"/>
                </patternFill>
              </fill>
            </x14:dxf>
          </x14:cfRule>
          <x14:cfRule type="expression" priority="2" id="{C71662CD-F090-774D-BC4F-3098ABF2D6AD}">
            <xm:f>OR(Juli!$C10="Normal uge 5")</xm:f>
            <x14:dxf>
              <font>
                <color theme="0"/>
              </font>
              <fill>
                <patternFill patternType="solid">
                  <bgColor theme="9" tint="-0.24994659260841701"/>
                </patternFill>
              </fill>
            </x14:dxf>
          </x14:cfRule>
          <x14:cfRule type="expression" priority="1" stopIfTrue="1" id="{8F2B5D89-3655-704A-9EFC-3FE0CBD21389}">
            <xm:f>OR(Juli!$C10="Normal uge 6")</xm:f>
            <x14:dxf>
              <font>
                <color theme="0"/>
              </font>
              <fill>
                <patternFill patternType="solid">
                  <bgColor theme="9" tint="-0.499984740745262"/>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4" type="noConversion"/>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138" t="e">
        <f>_xlfn.SINGLE(Arbejdstidsoversigt!#REF!)</f>
        <v>#REF!</v>
      </c>
      <c r="D2" s="986"/>
      <c r="E2" s="987"/>
    </row>
    <row r="3" spans="2:8">
      <c r="B3" s="2" t="s">
        <v>2</v>
      </c>
      <c r="C3" s="1139" t="e">
        <f>_xlfn.SINGLE(Arbejdstidsoversigt!#REF!)</f>
        <v>#REF!</v>
      </c>
      <c r="D3" s="1139"/>
      <c r="E3" s="1139"/>
    </row>
    <row r="4" spans="2:8">
      <c r="B4" s="2" t="s">
        <v>3</v>
      </c>
      <c r="C4" s="1139" t="e">
        <f>Arbejdstidsoversigt!#REF!</f>
        <v>#REF!</v>
      </c>
      <c r="D4" s="1139"/>
      <c r="E4" s="1139"/>
    </row>
    <row r="5" spans="2:8" ht="34" customHeight="1">
      <c r="B5" s="1140" t="s">
        <v>22</v>
      </c>
      <c r="C5" s="1140"/>
      <c r="D5" s="1140"/>
      <c r="E5" s="1140"/>
    </row>
    <row r="6" spans="2:8" ht="15" customHeight="1">
      <c r="B6" s="3"/>
      <c r="C6" s="3"/>
      <c r="D6" s="3"/>
      <c r="E6" s="3"/>
    </row>
    <row r="7" spans="2:8" ht="21">
      <c r="B7" s="5" t="s">
        <v>0</v>
      </c>
    </row>
    <row r="8" spans="2:8" ht="31">
      <c r="B8" s="1143" t="s">
        <v>45</v>
      </c>
      <c r="C8" s="1144"/>
      <c r="D8" s="1144"/>
      <c r="E8" s="1144"/>
      <c r="F8" s="1144"/>
      <c r="G8" s="1144"/>
      <c r="H8" s="1145"/>
    </row>
    <row r="9" spans="2:8" ht="15" customHeight="1">
      <c r="B9" s="1146" t="s">
        <v>49</v>
      </c>
      <c r="C9" s="810"/>
      <c r="D9" s="810"/>
      <c r="E9" s="810"/>
      <c r="F9" s="810"/>
      <c r="G9" s="810"/>
      <c r="H9" s="1147"/>
    </row>
    <row r="10" spans="2:8" ht="34">
      <c r="B10" s="24" t="s">
        <v>29</v>
      </c>
      <c r="C10" s="25" t="s">
        <v>30</v>
      </c>
      <c r="D10" s="26" t="s">
        <v>31</v>
      </c>
      <c r="E10" s="26" t="s">
        <v>32</v>
      </c>
      <c r="F10" s="26" t="s">
        <v>33</v>
      </c>
      <c r="G10" s="26" t="s">
        <v>34</v>
      </c>
      <c r="H10" s="26" t="s">
        <v>35</v>
      </c>
    </row>
    <row r="11" spans="2:8" ht="15" customHeight="1">
      <c r="B11" s="23">
        <v>1</v>
      </c>
      <c r="C11" s="27">
        <v>15</v>
      </c>
      <c r="D11" s="27" t="s">
        <v>40</v>
      </c>
      <c r="E11" s="29"/>
      <c r="F11" s="29" t="s">
        <v>40</v>
      </c>
      <c r="G11" s="29"/>
      <c r="H11" s="27" t="s">
        <v>40</v>
      </c>
    </row>
    <row r="12" spans="2:8" ht="15" customHeight="1">
      <c r="B12" s="23">
        <v>2</v>
      </c>
      <c r="C12" s="27">
        <v>60</v>
      </c>
      <c r="D12" s="27" t="s">
        <v>6</v>
      </c>
      <c r="E12" s="29" t="s">
        <v>5</v>
      </c>
      <c r="F12" s="29" t="s">
        <v>8</v>
      </c>
      <c r="G12" s="29" t="s">
        <v>38</v>
      </c>
      <c r="H12" s="29" t="s">
        <v>42</v>
      </c>
    </row>
    <row r="13" spans="2:8" ht="15" customHeight="1">
      <c r="B13" s="23">
        <v>3</v>
      </c>
      <c r="C13" s="27">
        <v>60</v>
      </c>
      <c r="D13" s="27" t="s">
        <v>36</v>
      </c>
      <c r="E13" s="29" t="s">
        <v>6</v>
      </c>
      <c r="F13" s="29" t="s">
        <v>5</v>
      </c>
      <c r="G13" s="29" t="s">
        <v>38</v>
      </c>
      <c r="H13" s="29" t="s">
        <v>7</v>
      </c>
    </row>
    <row r="14" spans="2:8" ht="15" customHeight="1">
      <c r="B14" s="23">
        <v>4</v>
      </c>
      <c r="C14" s="27">
        <v>60</v>
      </c>
      <c r="D14" s="27" t="s">
        <v>8</v>
      </c>
      <c r="E14" s="29" t="s">
        <v>6</v>
      </c>
      <c r="F14" s="29" t="s">
        <v>5</v>
      </c>
      <c r="G14" s="29" t="s">
        <v>5</v>
      </c>
      <c r="H14" s="29" t="s">
        <v>7</v>
      </c>
    </row>
    <row r="15" spans="2:8" ht="15" customHeight="1">
      <c r="B15" s="23">
        <v>5</v>
      </c>
      <c r="C15" s="27">
        <v>45</v>
      </c>
      <c r="D15" s="27"/>
      <c r="E15" s="29" t="s">
        <v>39</v>
      </c>
      <c r="F15" s="29" t="s">
        <v>41</v>
      </c>
      <c r="G15" s="29"/>
      <c r="H15" s="29" t="s">
        <v>5</v>
      </c>
    </row>
    <row r="16" spans="2:8" ht="15" customHeight="1">
      <c r="B16" s="30">
        <v>6</v>
      </c>
      <c r="C16" s="27">
        <v>45</v>
      </c>
      <c r="D16" s="29" t="s">
        <v>37</v>
      </c>
      <c r="E16" s="29" t="s">
        <v>39</v>
      </c>
      <c r="F16" s="29" t="s">
        <v>41</v>
      </c>
      <c r="G16" s="29"/>
      <c r="H16" s="27"/>
    </row>
    <row r="17" spans="1:8" ht="15" customHeight="1">
      <c r="B17" s="30">
        <v>7</v>
      </c>
      <c r="C17" s="27">
        <v>45</v>
      </c>
      <c r="D17" s="29" t="s">
        <v>37</v>
      </c>
      <c r="E17" s="29"/>
      <c r="F17" s="29"/>
      <c r="G17" s="29"/>
      <c r="H17" s="27"/>
    </row>
    <row r="18" spans="1:8" ht="15" customHeight="1">
      <c r="B18" s="30">
        <v>8</v>
      </c>
      <c r="C18" s="27">
        <v>45</v>
      </c>
      <c r="D18" s="29"/>
      <c r="E18" s="29"/>
      <c r="F18" s="29"/>
      <c r="G18" s="29"/>
      <c r="H18" s="28"/>
    </row>
    <row r="19" spans="1:8" ht="15" customHeight="1">
      <c r="B19" s="1148" t="s">
        <v>52</v>
      </c>
      <c r="C19" s="1149"/>
      <c r="D19" s="29">
        <v>38</v>
      </c>
      <c r="E19" s="29">
        <v>40</v>
      </c>
      <c r="F19" s="29">
        <v>39</v>
      </c>
      <c r="G19" s="29">
        <v>39</v>
      </c>
      <c r="H19" s="29">
        <v>38</v>
      </c>
    </row>
    <row r="20" spans="1:8" ht="15" customHeight="1">
      <c r="B20" s="725" t="s">
        <v>54</v>
      </c>
      <c r="C20" s="727"/>
      <c r="D20" s="26" t="e">
        <f>(IF(D11&lt;&gt;0,D19*$C$24)+IF(D12&lt;&gt;0,$C$25*D19)+IF(D13&lt;&gt;0,D19*$C$26)+IF(D14&lt;&gt;0,D19*$C$27)+IF(D15&lt;&gt;0,D19*$C$28)+IF(D16&lt;&gt;0,D19*$C$29)+IF(D17&lt;&gt;0,D19*$C$30)+IF(D18&lt;&gt;0,D19*$C$31))/60</f>
        <v>#VALUE!</v>
      </c>
      <c r="E20" s="26" t="e">
        <f>(IF(E11&lt;&gt;0,E19*$C$24)+IF(E12&lt;&gt;0,$C$25*E19)+IF(E13&lt;&gt;0,E19*$C$26)+IF(E14&lt;&gt;0,E19*$C$27)+IF(E15&lt;&gt;0,E19*$C$28)+IF(E16&lt;&gt;0,E19*$C$29)+IF(E17&lt;&gt;0,E19*$C$30)+IF(E18&lt;&gt;0,E19*$C$31))/60</f>
        <v>#VALUE!</v>
      </c>
      <c r="F20" s="26" t="e">
        <f>(IF(F11&lt;&gt;0,F19*$C$24)+IF(F12&lt;&gt;0,$C$25*F19)+IF(F13&lt;&gt;0,F19*$C$26)+IF(F14&lt;&gt;0,F19*$C$27)+IF(F15&lt;&gt;0,F19*$C$28)+IF(F16&lt;&gt;0,F19*$C$29)+IF(F17&lt;&gt;0,F19*$C$30)+IF(F18&lt;&gt;0,F19*$C$31))/60</f>
        <v>#VALUE!</v>
      </c>
      <c r="G20" s="26" t="e">
        <f>(IF(G11&lt;&gt;0,G19*$C$24)+IF(G12&lt;&gt;0,$C$25*G19)+IF(G13&lt;&gt;0,G19*$C$26)+IF(G14&lt;&gt;0,G19*$C$27)+IF(G15&lt;&gt;0,G19*$C$28)+IF(G16&lt;&gt;0,G19*$C$29)+IF(G17&lt;&gt;0,G19*$C$30)+IF(G18&lt;&gt;0,G19*$C$31))/60</f>
        <v>#VALUE!</v>
      </c>
      <c r="H20" s="26" t="e">
        <f>(IF(H11&lt;&gt;0,H19*$C$24)+IF(H12&lt;&gt;0,$C$25*H19)+IF(H13&lt;&gt;0,H19*$C$26)+IF(H14&lt;&gt;0,H19*$C$27)+IF(H15&lt;&gt;0,H19*$C$28)+IF(H16&lt;&gt;0,H19*$C$29)+IF(H17&lt;&gt;0,H19*$C$30)+IF(H18&lt;&gt;0,H19*$C$31))/60</f>
        <v>#VALUE!</v>
      </c>
    </row>
    <row r="21" spans="1:8" ht="15" customHeight="1">
      <c r="B21" s="1150" t="s">
        <v>51</v>
      </c>
      <c r="C21" s="1129" t="s">
        <v>43</v>
      </c>
      <c r="D21" s="822"/>
      <c r="E21" s="822"/>
      <c r="F21" s="822"/>
      <c r="G21" s="1130"/>
      <c r="H21" s="26" t="e">
        <f>SUM(D20:H20)</f>
        <v>#VALUE!</v>
      </c>
    </row>
    <row r="22" spans="1:8" ht="15" customHeight="1">
      <c r="B22" s="1151"/>
      <c r="C22" s="1126" t="s">
        <v>46</v>
      </c>
      <c r="D22" s="1127"/>
      <c r="E22" s="1127"/>
      <c r="F22" s="1127"/>
      <c r="G22" s="1128"/>
      <c r="H22" s="29">
        <v>32</v>
      </c>
    </row>
    <row r="23" spans="1:8" ht="15" customHeight="1">
      <c r="B23" s="1151"/>
      <c r="C23" s="1126" t="s">
        <v>47</v>
      </c>
      <c r="D23" s="1127"/>
      <c r="E23" s="1127"/>
      <c r="F23" s="1127"/>
      <c r="G23" s="1128"/>
      <c r="H23" s="29">
        <v>12</v>
      </c>
    </row>
    <row r="24" spans="1:8" ht="15" customHeight="1">
      <c r="A24" s="1137"/>
      <c r="B24" s="1151"/>
      <c r="C24" s="1126" t="s">
        <v>48</v>
      </c>
      <c r="D24" s="1127"/>
      <c r="E24" s="1127"/>
      <c r="F24" s="1127"/>
      <c r="G24" s="1128"/>
      <c r="H24" s="29">
        <v>65</v>
      </c>
    </row>
    <row r="25" spans="1:8" ht="15" customHeight="1">
      <c r="A25" s="1137"/>
      <c r="B25" s="1152"/>
      <c r="C25" s="1129" t="s">
        <v>44</v>
      </c>
      <c r="D25" s="822"/>
      <c r="E25" s="822"/>
      <c r="F25" s="822"/>
      <c r="G25" s="1130"/>
      <c r="H25" s="26" t="e">
        <f>SUM(H21:H24)</f>
        <v>#VALUE!</v>
      </c>
    </row>
    <row r="26" spans="1:8">
      <c r="A26" s="1137"/>
      <c r="B26" s="13" t="s">
        <v>11</v>
      </c>
      <c r="C26" s="14">
        <v>5</v>
      </c>
      <c r="D26" s="14">
        <v>8</v>
      </c>
      <c r="E26" s="17">
        <f>D26*C26</f>
        <v>40</v>
      </c>
    </row>
    <row r="27" spans="1:8" ht="17" thickBot="1">
      <c r="A27" s="1137"/>
      <c r="B27" s="19"/>
      <c r="C27" s="20"/>
      <c r="D27" s="20"/>
      <c r="E27" s="21"/>
    </row>
    <row r="28" spans="1:8" ht="17" thickBot="1">
      <c r="A28" s="1137"/>
    </row>
    <row r="29" spans="1:8" ht="17" thickBot="1">
      <c r="B29" s="10" t="s">
        <v>10</v>
      </c>
      <c r="C29" s="11" t="s">
        <v>9</v>
      </c>
      <c r="D29" s="11" t="s">
        <v>12</v>
      </c>
      <c r="E29" s="12" t="s">
        <v>13</v>
      </c>
    </row>
    <row r="30" spans="1:8">
      <c r="B30" s="13" t="s">
        <v>21</v>
      </c>
      <c r="C30" s="14">
        <v>1</v>
      </c>
      <c r="D30" s="14">
        <v>7</v>
      </c>
      <c r="E30" s="17">
        <f>D30*C30</f>
        <v>7</v>
      </c>
    </row>
    <row r="31" spans="1:8">
      <c r="B31" s="15" t="s">
        <v>16</v>
      </c>
      <c r="C31" s="16">
        <v>1</v>
      </c>
      <c r="D31" s="16">
        <v>8</v>
      </c>
      <c r="E31" s="17">
        <f>D31*C31</f>
        <v>8</v>
      </c>
    </row>
    <row r="32" spans="1:8" ht="17" thickBot="1">
      <c r="B32" s="19"/>
      <c r="C32" s="20"/>
      <c r="D32" s="20"/>
      <c r="E32" s="22">
        <f>D32*C32</f>
        <v>0</v>
      </c>
    </row>
    <row r="33" spans="1:5" ht="17" thickBot="1">
      <c r="B33" s="7" t="s">
        <v>19</v>
      </c>
      <c r="C33" s="8"/>
      <c r="D33" s="8"/>
      <c r="E33" s="9" t="e">
        <f>SUM(E10:E32)</f>
        <v>#VALUE!</v>
      </c>
    </row>
    <row r="35" spans="1:5" ht="22" thickBot="1">
      <c r="A35" s="1137"/>
      <c r="B35" s="6" t="s">
        <v>14</v>
      </c>
    </row>
    <row r="36" spans="1:5" ht="17" thickBot="1">
      <c r="A36" s="1137"/>
      <c r="B36" s="1135" t="s">
        <v>14</v>
      </c>
      <c r="C36" s="1136"/>
      <c r="D36" s="12" t="s">
        <v>18</v>
      </c>
    </row>
    <row r="37" spans="1:5">
      <c r="A37" s="1137"/>
      <c r="B37" s="1141" t="s">
        <v>15</v>
      </c>
      <c r="C37" s="1142"/>
      <c r="D37" s="17"/>
      <c r="E37" s="4"/>
    </row>
    <row r="38" spans="1:5">
      <c r="A38" s="1137"/>
      <c r="B38" s="1131" t="s">
        <v>17</v>
      </c>
      <c r="C38" s="1132"/>
      <c r="D38" s="18"/>
      <c r="E38" s="4"/>
    </row>
    <row r="39" spans="1:5">
      <c r="B39" s="1131" t="s">
        <v>20</v>
      </c>
      <c r="C39" s="1132"/>
      <c r="D39" s="18"/>
      <c r="E39" s="4"/>
    </row>
    <row r="40" spans="1:5">
      <c r="B40" s="1131"/>
      <c r="C40" s="1132"/>
      <c r="D40" s="18"/>
      <c r="E40" s="4"/>
    </row>
    <row r="41" spans="1:5">
      <c r="B41" s="1131"/>
      <c r="C41" s="1132"/>
      <c r="D41" s="18"/>
      <c r="E41" s="4"/>
    </row>
    <row r="42" spans="1:5">
      <c r="B42" s="1131"/>
      <c r="C42" s="1132"/>
      <c r="D42" s="18"/>
      <c r="E42" s="4"/>
    </row>
    <row r="43" spans="1:5">
      <c r="B43" s="1131"/>
      <c r="C43" s="1132"/>
      <c r="D43" s="18"/>
      <c r="E43" s="4"/>
    </row>
    <row r="44" spans="1:5">
      <c r="B44" s="1131"/>
      <c r="C44" s="1132"/>
      <c r="D44" s="18"/>
      <c r="E44" s="4"/>
    </row>
    <row r="45" spans="1:5">
      <c r="B45" s="1131"/>
      <c r="C45" s="1132"/>
      <c r="D45" s="18"/>
      <c r="E45" s="4"/>
    </row>
    <row r="46" spans="1:5">
      <c r="B46" s="1131"/>
      <c r="C46" s="1132"/>
      <c r="D46" s="18"/>
      <c r="E46" s="4"/>
    </row>
    <row r="47" spans="1:5">
      <c r="B47" s="1131"/>
      <c r="C47" s="1132"/>
      <c r="D47" s="18"/>
      <c r="E47" s="4"/>
    </row>
    <row r="48" spans="1:5">
      <c r="B48" s="1131"/>
      <c r="C48" s="1132"/>
      <c r="D48" s="18"/>
      <c r="E48" s="4"/>
    </row>
    <row r="49" spans="2:5">
      <c r="B49" s="1131"/>
      <c r="C49" s="1132"/>
      <c r="D49" s="18"/>
      <c r="E49" s="4"/>
    </row>
    <row r="50" spans="2:5">
      <c r="B50" s="1131"/>
      <c r="C50" s="1132"/>
      <c r="D50" s="18"/>
      <c r="E50" s="4"/>
    </row>
    <row r="51" spans="2:5" ht="17" thickBot="1">
      <c r="B51" s="1133"/>
      <c r="C51" s="1134"/>
      <c r="D51" s="21"/>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4"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36"/>
  <sheetViews>
    <sheetView showGridLines="0" showZeros="0" zoomScale="80" zoomScaleNormal="80" zoomScalePageLayoutView="80" workbookViewId="0">
      <selection activeCell="I9" sqref="I9:M9"/>
    </sheetView>
  </sheetViews>
  <sheetFormatPr baseColWidth="10" defaultRowHeight="36" customHeight="1"/>
  <cols>
    <col min="1" max="2" width="4.33203125" style="48" customWidth="1"/>
    <col min="3" max="3" width="8.33203125" style="49" customWidth="1"/>
    <col min="4" max="4" width="20.1640625" style="49" customWidth="1"/>
    <col min="5" max="5" width="4" style="47" customWidth="1"/>
    <col min="6" max="7" width="4.33203125" style="48" customWidth="1"/>
    <col min="8" max="8" width="8.33203125" style="49" customWidth="1"/>
    <col min="9" max="9" width="20.1640625" style="49" customWidth="1"/>
    <col min="10" max="10" width="4" style="47" customWidth="1"/>
    <col min="11" max="12" width="4.33203125" style="48" customWidth="1"/>
    <col min="13" max="13" width="8.5" style="49" customWidth="1"/>
    <col min="14" max="14" width="20.1640625" style="49" customWidth="1"/>
    <col min="15" max="15" width="4" style="47" customWidth="1"/>
    <col min="16" max="17" width="4.33203125" style="48" customWidth="1"/>
    <col min="18" max="18" width="8.5" style="49" customWidth="1"/>
    <col min="19" max="19" width="20.1640625" style="49" customWidth="1"/>
    <col min="20" max="20" width="3.5" style="47" customWidth="1"/>
    <col min="21" max="21" width="5.6640625" style="48" customWidth="1"/>
    <col min="22" max="22" width="4.33203125" style="48" customWidth="1"/>
    <col min="23" max="23" width="8.33203125" style="49" customWidth="1"/>
    <col min="24" max="24" width="20.33203125" style="49" customWidth="1"/>
    <col min="25" max="25" width="4" style="47" customWidth="1"/>
    <col min="26" max="27" width="4.33203125" style="48" customWidth="1"/>
    <col min="28" max="28" width="8.5" style="49" customWidth="1"/>
    <col min="29" max="29" width="20.33203125" style="49" customWidth="1"/>
    <col min="30" max="30" width="3.1640625" style="47" customWidth="1"/>
    <col min="31" max="34" width="10.83203125" style="37"/>
    <col min="35" max="35" width="26.6640625" style="37" customWidth="1"/>
    <col min="36" max="16384" width="10.83203125" style="37"/>
  </cols>
  <sheetData>
    <row r="1" spans="1:30" s="35" customFormat="1" ht="36" customHeight="1">
      <c r="A1" s="349" t="str">
        <f>"Halvårskalender for "&amp;Stamoplysninger!E9&amp;" vedr. skoleåret "&amp;Vejledning!B2&amp;""</f>
        <v>Halvårskalender for Simon Hansen vedr. skoleåret 2024-2025</v>
      </c>
      <c r="B1" s="350"/>
      <c r="C1" s="351"/>
      <c r="D1" s="351"/>
      <c r="E1" s="354"/>
      <c r="F1" s="353"/>
      <c r="G1" s="350"/>
      <c r="H1" s="351"/>
      <c r="I1" s="351"/>
      <c r="J1" s="354"/>
      <c r="K1" s="353"/>
      <c r="L1" s="350"/>
      <c r="M1" s="351"/>
      <c r="N1" s="351"/>
      <c r="O1" s="354"/>
      <c r="P1" s="353"/>
      <c r="Q1" s="350"/>
      <c r="R1" s="351"/>
      <c r="S1" s="351"/>
      <c r="T1" s="354"/>
      <c r="U1" s="353"/>
      <c r="V1" s="350"/>
      <c r="W1" s="351"/>
      <c r="X1" s="351"/>
      <c r="Y1" s="354"/>
      <c r="Z1" s="353"/>
      <c r="AA1" s="350"/>
      <c r="AB1" s="351"/>
      <c r="AC1" s="351"/>
      <c r="AD1" s="352"/>
    </row>
    <row r="2" spans="1:30" s="36" customFormat="1" ht="23" customHeight="1">
      <c r="A2" s="343" t="s">
        <v>58</v>
      </c>
      <c r="B2" s="344"/>
      <c r="C2" s="345"/>
      <c r="D2" s="345"/>
      <c r="E2" s="346"/>
      <c r="F2" s="347" t="s">
        <v>59</v>
      </c>
      <c r="G2" s="344"/>
      <c r="H2" s="345"/>
      <c r="I2" s="345"/>
      <c r="J2" s="346"/>
      <c r="K2" s="348" t="s">
        <v>60</v>
      </c>
      <c r="L2" s="344"/>
      <c r="M2" s="345"/>
      <c r="N2" s="345"/>
      <c r="O2" s="346"/>
      <c r="P2" s="343" t="s">
        <v>61</v>
      </c>
      <c r="Q2" s="344"/>
      <c r="R2" s="345"/>
      <c r="S2" s="345"/>
      <c r="T2" s="346"/>
      <c r="U2" s="343" t="s">
        <v>62</v>
      </c>
      <c r="V2" s="344"/>
      <c r="W2" s="345"/>
      <c r="X2" s="345"/>
      <c r="Y2" s="346"/>
      <c r="Z2" s="343" t="s">
        <v>63</v>
      </c>
      <c r="AA2" s="344"/>
      <c r="AB2" s="345"/>
      <c r="AC2" s="345"/>
      <c r="AD2" s="346"/>
    </row>
    <row r="3" spans="1:30" ht="23" customHeight="1">
      <c r="A3" s="462">
        <f>August!A15</f>
        <v>1</v>
      </c>
      <c r="B3" s="463" t="str">
        <f>August!B15</f>
        <v>to</v>
      </c>
      <c r="C3" s="504" t="str">
        <f>August!C15</f>
        <v>Ferieåbning</v>
      </c>
      <c r="D3" s="505" t="str">
        <f>August!DL15</f>
        <v/>
      </c>
      <c r="E3" s="341" t="str">
        <f>Aar!D3</f>
        <v/>
      </c>
      <c r="F3" s="462">
        <f>September!A10</f>
        <v>1</v>
      </c>
      <c r="G3" s="463" t="str">
        <f>September!B10</f>
        <v>sø</v>
      </c>
      <c r="H3" s="506" t="str">
        <f>September!C10</f>
        <v>Weekend</v>
      </c>
      <c r="I3" s="505" t="str">
        <f>September!DL10</f>
        <v/>
      </c>
      <c r="J3" s="341" t="str">
        <f>Aar!H3</f>
        <v/>
      </c>
      <c r="K3" s="462">
        <f>Oktober!A10</f>
        <v>1</v>
      </c>
      <c r="L3" s="463" t="str">
        <f>Oktober!B10</f>
        <v>ti</v>
      </c>
      <c r="M3" s="506" t="str">
        <f>Oktober!C10</f>
        <v>Normal uge 1</v>
      </c>
      <c r="N3" s="507" t="str">
        <f>Oktober!DL10</f>
        <v/>
      </c>
      <c r="O3" s="341" t="str">
        <f>Aar!L3</f>
        <v/>
      </c>
      <c r="P3" s="462">
        <f>November!A10</f>
        <v>1</v>
      </c>
      <c r="Q3" s="463" t="str">
        <f>November!B10</f>
        <v>fr</v>
      </c>
      <c r="R3" s="506" t="str">
        <f>November!C10</f>
        <v>Rul 1</v>
      </c>
      <c r="S3" s="507" t="str">
        <f>November!DL10</f>
        <v/>
      </c>
      <c r="T3" s="340" t="str">
        <f>Aar!P3</f>
        <v/>
      </c>
      <c r="U3" s="473">
        <f>December!A10</f>
        <v>1</v>
      </c>
      <c r="V3" s="508" t="str">
        <f>December!B10</f>
        <v>sø</v>
      </c>
      <c r="W3" s="509" t="str">
        <f>December!C10</f>
        <v>Weekend</v>
      </c>
      <c r="X3" s="505" t="str">
        <f>December!DL10</f>
        <v/>
      </c>
      <c r="Y3" s="341" t="str">
        <f>Aar!T3</f>
        <v/>
      </c>
      <c r="Z3" s="462">
        <f>Januar!A10</f>
        <v>1</v>
      </c>
      <c r="AA3" s="463" t="str">
        <f>Januar!B10</f>
        <v>on</v>
      </c>
      <c r="AB3" s="506" t="str">
        <f>Januar!C10</f>
        <v>SH-dag</v>
      </c>
      <c r="AC3" s="507" t="str">
        <f>Januar!DL10</f>
        <v>Nytårsdag</v>
      </c>
      <c r="AD3" s="341" t="str">
        <f>Aar!X3</f>
        <v/>
      </c>
    </row>
    <row r="4" spans="1:30" ht="23" customHeight="1">
      <c r="A4" s="462">
        <f>August!A16</f>
        <v>2</v>
      </c>
      <c r="B4" s="463" t="str">
        <f>August!B16</f>
        <v>fr</v>
      </c>
      <c r="C4" s="504" t="str">
        <f>August!C16</f>
        <v>Ferieåbning</v>
      </c>
      <c r="D4" s="505" t="str">
        <f>August!DL16</f>
        <v/>
      </c>
      <c r="E4" s="341" t="str">
        <f>Aar!D4</f>
        <v/>
      </c>
      <c r="F4" s="462">
        <f>September!A11</f>
        <v>2</v>
      </c>
      <c r="G4" s="463" t="str">
        <f>September!B11</f>
        <v>ma</v>
      </c>
      <c r="H4" s="506" t="str">
        <f>September!C11</f>
        <v>Normal uge 1</v>
      </c>
      <c r="I4" s="505" t="str">
        <f>September!DL11</f>
        <v/>
      </c>
      <c r="J4" s="341">
        <f>Aar!H4</f>
        <v>36</v>
      </c>
      <c r="K4" s="462">
        <f>Oktober!A11</f>
        <v>2</v>
      </c>
      <c r="L4" s="463" t="str">
        <f>Oktober!B11</f>
        <v>on</v>
      </c>
      <c r="M4" s="506" t="str">
        <f>Oktober!C11</f>
        <v>Normal uge 1</v>
      </c>
      <c r="N4" s="507" t="str">
        <f>Oktober!DL11</f>
        <v/>
      </c>
      <c r="O4" s="341" t="str">
        <f>Aar!L4</f>
        <v/>
      </c>
      <c r="P4" s="462">
        <f>November!A11</f>
        <v>2</v>
      </c>
      <c r="Q4" s="463" t="str">
        <f>November!B11</f>
        <v>lø</v>
      </c>
      <c r="R4" s="506" t="str">
        <f>November!C11</f>
        <v>Weekend</v>
      </c>
      <c r="S4" s="507" t="str">
        <f>November!DL11</f>
        <v/>
      </c>
      <c r="T4" s="340" t="str">
        <f>Aar!P4</f>
        <v/>
      </c>
      <c r="U4" s="473">
        <f>December!A11</f>
        <v>2</v>
      </c>
      <c r="V4" s="508" t="str">
        <f>December!B11</f>
        <v>ma</v>
      </c>
      <c r="W4" s="509" t="str">
        <f>December!C11</f>
        <v>Normal uge 1</v>
      </c>
      <c r="X4" s="505" t="str">
        <f>December!DL11</f>
        <v/>
      </c>
      <c r="Y4" s="341">
        <f>Aar!T4</f>
        <v>49</v>
      </c>
      <c r="Z4" s="462">
        <f>Januar!A11</f>
        <v>2</v>
      </c>
      <c r="AA4" s="463" t="str">
        <f>Januar!B11</f>
        <v>to</v>
      </c>
      <c r="AB4" s="506" t="str">
        <f>Januar!C11</f>
        <v>Normal uge 1</v>
      </c>
      <c r="AC4" s="507" t="str">
        <f>Januar!DL11</f>
        <v/>
      </c>
      <c r="AD4" s="341" t="str">
        <f>Aar!X4</f>
        <v/>
      </c>
    </row>
    <row r="5" spans="1:30" ht="23" customHeight="1">
      <c r="A5" s="462">
        <f>August!A17</f>
        <v>3</v>
      </c>
      <c r="B5" s="463" t="str">
        <f>August!B17</f>
        <v>lø</v>
      </c>
      <c r="C5" s="504" t="str">
        <f>August!C17</f>
        <v>Weekend</v>
      </c>
      <c r="D5" s="505" t="str">
        <f>August!DL17</f>
        <v/>
      </c>
      <c r="E5" s="341" t="str">
        <f>Aar!D5</f>
        <v/>
      </c>
      <c r="F5" s="462">
        <f>September!A12</f>
        <v>3</v>
      </c>
      <c r="G5" s="463" t="str">
        <f>September!B12</f>
        <v>ti</v>
      </c>
      <c r="H5" s="506" t="str">
        <f>September!C12</f>
        <v>Normal uge 1</v>
      </c>
      <c r="I5" s="505" t="str">
        <f>September!DL12</f>
        <v/>
      </c>
      <c r="J5" s="341" t="str">
        <f>Aar!H5</f>
        <v/>
      </c>
      <c r="K5" s="462">
        <f>Oktober!A12</f>
        <v>3</v>
      </c>
      <c r="L5" s="463" t="str">
        <f>Oktober!B12</f>
        <v>to</v>
      </c>
      <c r="M5" s="506" t="str">
        <f>Oktober!C12</f>
        <v>Normal uge 1</v>
      </c>
      <c r="N5" s="507" t="str">
        <f>Oktober!DL12</f>
        <v/>
      </c>
      <c r="O5" s="341" t="str">
        <f>Aar!L5</f>
        <v/>
      </c>
      <c r="P5" s="462">
        <f>November!A12</f>
        <v>3</v>
      </c>
      <c r="Q5" s="463" t="str">
        <f>November!B12</f>
        <v>sø</v>
      </c>
      <c r="R5" s="506" t="str">
        <f>November!C12</f>
        <v>Weekend</v>
      </c>
      <c r="S5" s="507" t="str">
        <f>November!DL12</f>
        <v/>
      </c>
      <c r="T5" s="340" t="str">
        <f>Aar!P5</f>
        <v/>
      </c>
      <c r="U5" s="473">
        <f>December!A12</f>
        <v>3</v>
      </c>
      <c r="V5" s="508" t="str">
        <f>December!B12</f>
        <v>ti</v>
      </c>
      <c r="W5" s="509" t="str">
        <f>December!C12</f>
        <v>Normal uge 1</v>
      </c>
      <c r="X5" s="505" t="str">
        <f>December!DL12</f>
        <v/>
      </c>
      <c r="Y5" s="341" t="str">
        <f>Aar!T5</f>
        <v/>
      </c>
      <c r="Z5" s="462">
        <f>Januar!A12</f>
        <v>3</v>
      </c>
      <c r="AA5" s="463" t="str">
        <f>Januar!B12</f>
        <v>fr</v>
      </c>
      <c r="AB5" s="506" t="str">
        <f>Januar!C12</f>
        <v>Rul 2</v>
      </c>
      <c r="AC5" s="507" t="str">
        <f>Januar!DL12</f>
        <v/>
      </c>
      <c r="AD5" s="341" t="str">
        <f>Aar!X5</f>
        <v/>
      </c>
    </row>
    <row r="6" spans="1:30" ht="23" customHeight="1">
      <c r="A6" s="462">
        <f>August!A18</f>
        <v>4</v>
      </c>
      <c r="B6" s="463" t="str">
        <f>August!B18</f>
        <v>sø</v>
      </c>
      <c r="C6" s="504" t="str">
        <f>August!C18</f>
        <v>Weekend</v>
      </c>
      <c r="D6" s="505" t="str">
        <f>August!DL18</f>
        <v/>
      </c>
      <c r="E6" s="341" t="str">
        <f>Aar!D6</f>
        <v/>
      </c>
      <c r="F6" s="462">
        <f>September!A13</f>
        <v>4</v>
      </c>
      <c r="G6" s="463" t="str">
        <f>September!B13</f>
        <v>on</v>
      </c>
      <c r="H6" s="506" t="str">
        <f>September!C13</f>
        <v>Normal uge 1</v>
      </c>
      <c r="I6" s="505" t="str">
        <f>September!DL13</f>
        <v/>
      </c>
      <c r="J6" s="341" t="str">
        <f>Aar!H6</f>
        <v/>
      </c>
      <c r="K6" s="462">
        <f>Oktober!A13</f>
        <v>4</v>
      </c>
      <c r="L6" s="463" t="str">
        <f>Oktober!B13</f>
        <v>fr</v>
      </c>
      <c r="M6" s="506" t="str">
        <f>Oktober!C13</f>
        <v>Rul 1</v>
      </c>
      <c r="N6" s="507" t="str">
        <f>Oktober!DL13</f>
        <v/>
      </c>
      <c r="O6" s="341" t="str">
        <f>Aar!L6</f>
        <v/>
      </c>
      <c r="P6" s="462">
        <f>November!A13</f>
        <v>4</v>
      </c>
      <c r="Q6" s="463" t="str">
        <f>November!B13</f>
        <v>ma</v>
      </c>
      <c r="R6" s="506" t="str">
        <f>November!C13</f>
        <v>Normal uge 1</v>
      </c>
      <c r="S6" s="507" t="str">
        <f>November!DL13</f>
        <v/>
      </c>
      <c r="T6" s="340">
        <f>Aar!P6</f>
        <v>45</v>
      </c>
      <c r="U6" s="473">
        <f>December!A13</f>
        <v>4</v>
      </c>
      <c r="V6" s="508" t="str">
        <f>December!B13</f>
        <v>on</v>
      </c>
      <c r="W6" s="509" t="str">
        <f>December!C13</f>
        <v>Normal uge 1</v>
      </c>
      <c r="X6" s="505" t="str">
        <f>December!DL13</f>
        <v/>
      </c>
      <c r="Y6" s="341" t="str">
        <f>Aar!T6</f>
        <v/>
      </c>
      <c r="Z6" s="462">
        <f>Januar!A13</f>
        <v>4</v>
      </c>
      <c r="AA6" s="463" t="str">
        <f>Januar!B13</f>
        <v>lø</v>
      </c>
      <c r="AB6" s="506" t="str">
        <f>Januar!C13</f>
        <v>Weekend</v>
      </c>
      <c r="AC6" s="507" t="str">
        <f>Januar!DL13</f>
        <v/>
      </c>
      <c r="AD6" s="341" t="str">
        <f>Aar!X6</f>
        <v/>
      </c>
    </row>
    <row r="7" spans="1:30" ht="23" customHeight="1">
      <c r="A7" s="462">
        <f>August!A19</f>
        <v>5</v>
      </c>
      <c r="B7" s="463" t="str">
        <f>August!B19</f>
        <v>ma</v>
      </c>
      <c r="C7" s="504" t="str">
        <f>August!C19</f>
        <v>Ferieåbning</v>
      </c>
      <c r="D7" s="505" t="str">
        <f>August!DL19</f>
        <v/>
      </c>
      <c r="E7" s="341">
        <f>Aar!D7</f>
        <v>32</v>
      </c>
      <c r="F7" s="462">
        <f>September!A14</f>
        <v>5</v>
      </c>
      <c r="G7" s="463" t="str">
        <f>September!B14</f>
        <v>to</v>
      </c>
      <c r="H7" s="506" t="str">
        <f>September!C14</f>
        <v>Normal uge 1</v>
      </c>
      <c r="I7" s="505" t="str">
        <f>September!DL14</f>
        <v/>
      </c>
      <c r="J7" s="341" t="str">
        <f>Aar!H7</f>
        <v/>
      </c>
      <c r="K7" s="462">
        <f>Oktober!A14</f>
        <v>5</v>
      </c>
      <c r="L7" s="463" t="str">
        <f>Oktober!B14</f>
        <v>lø</v>
      </c>
      <c r="M7" s="506" t="str">
        <f>Oktober!C14</f>
        <v>Weekend</v>
      </c>
      <c r="N7" s="507" t="str">
        <f>Oktober!DL14</f>
        <v/>
      </c>
      <c r="O7" s="341" t="str">
        <f>Aar!L7</f>
        <v/>
      </c>
      <c r="P7" s="462">
        <f>November!A14</f>
        <v>5</v>
      </c>
      <c r="Q7" s="463" t="str">
        <f>November!B14</f>
        <v>ti</v>
      </c>
      <c r="R7" s="506" t="str">
        <f>November!C14</f>
        <v>Normal uge 1</v>
      </c>
      <c r="S7" s="507" t="str">
        <f>November!DL14</f>
        <v/>
      </c>
      <c r="T7" s="340" t="str">
        <f>Aar!P7</f>
        <v/>
      </c>
      <c r="U7" s="473">
        <f>December!A14</f>
        <v>5</v>
      </c>
      <c r="V7" s="508" t="str">
        <f>December!B14</f>
        <v>to</v>
      </c>
      <c r="W7" s="509" t="str">
        <f>December!C14</f>
        <v>Normal uge 1</v>
      </c>
      <c r="X7" s="505" t="str">
        <f>December!DL14</f>
        <v/>
      </c>
      <c r="Y7" s="341" t="str">
        <f>Aar!T7</f>
        <v/>
      </c>
      <c r="Z7" s="462">
        <f>Januar!A14</f>
        <v>5</v>
      </c>
      <c r="AA7" s="463" t="str">
        <f>Januar!B14</f>
        <v>sø</v>
      </c>
      <c r="AB7" s="506" t="str">
        <f>Januar!C14</f>
        <v>Weekend</v>
      </c>
      <c r="AC7" s="507" t="str">
        <f>Januar!DL14</f>
        <v/>
      </c>
      <c r="AD7" s="341" t="str">
        <f>Aar!X7</f>
        <v/>
      </c>
    </row>
    <row r="8" spans="1:30" ht="23" customHeight="1">
      <c r="A8" s="462">
        <f>August!A20</f>
        <v>6</v>
      </c>
      <c r="B8" s="463" t="str">
        <f>August!B20</f>
        <v>ti</v>
      </c>
      <c r="C8" s="504" t="str">
        <f>August!C20</f>
        <v>Ferieåbning</v>
      </c>
      <c r="D8" s="505" t="str">
        <f>August!DL20</f>
        <v/>
      </c>
      <c r="E8" s="341" t="str">
        <f>Aar!D8</f>
        <v/>
      </c>
      <c r="F8" s="462">
        <f>September!A15</f>
        <v>6</v>
      </c>
      <c r="G8" s="463" t="str">
        <f>September!B15</f>
        <v>fr</v>
      </c>
      <c r="H8" s="506" t="str">
        <f>September!C15</f>
        <v>Rul 1</v>
      </c>
      <c r="I8" s="505" t="str">
        <f>September!DL15</f>
        <v/>
      </c>
      <c r="J8" s="341" t="str">
        <f>Aar!H8</f>
        <v/>
      </c>
      <c r="K8" s="462">
        <f>Oktober!A15</f>
        <v>6</v>
      </c>
      <c r="L8" s="463" t="str">
        <f>Oktober!B15</f>
        <v>sø</v>
      </c>
      <c r="M8" s="506" t="str">
        <f>Oktober!C15</f>
        <v>Weekend</v>
      </c>
      <c r="N8" s="507" t="str">
        <f>Oktober!DL15</f>
        <v/>
      </c>
      <c r="O8" s="341" t="str">
        <f>Aar!L8</f>
        <v/>
      </c>
      <c r="P8" s="462">
        <f>November!A15</f>
        <v>6</v>
      </c>
      <c r="Q8" s="463" t="str">
        <f>November!B15</f>
        <v>on</v>
      </c>
      <c r="R8" s="506" t="str">
        <f>November!C15</f>
        <v>Normal uge 1</v>
      </c>
      <c r="S8" s="507" t="str">
        <f>November!DL15</f>
        <v/>
      </c>
      <c r="T8" s="340" t="str">
        <f>Aar!P8</f>
        <v/>
      </c>
      <c r="U8" s="473">
        <f>December!A15</f>
        <v>6</v>
      </c>
      <c r="V8" s="508" t="str">
        <f>December!B15</f>
        <v>fr</v>
      </c>
      <c r="W8" s="509" t="str">
        <f>December!C15</f>
        <v>Rul 2</v>
      </c>
      <c r="X8" s="505" t="str">
        <f>December!DL15</f>
        <v/>
      </c>
      <c r="Y8" s="341" t="str">
        <f>Aar!T8</f>
        <v/>
      </c>
      <c r="Z8" s="462">
        <f>Januar!A15</f>
        <v>6</v>
      </c>
      <c r="AA8" s="463" t="str">
        <f>Januar!B15</f>
        <v>ma</v>
      </c>
      <c r="AB8" s="506" t="str">
        <f>Januar!C15</f>
        <v>Normal uge 1</v>
      </c>
      <c r="AC8" s="507" t="str">
        <f>Januar!DL15</f>
        <v/>
      </c>
      <c r="AD8" s="341">
        <f>Aar!X8</f>
        <v>1.7142857142857142</v>
      </c>
    </row>
    <row r="9" spans="1:30" ht="23" customHeight="1">
      <c r="A9" s="462">
        <f>August!A21</f>
        <v>7</v>
      </c>
      <c r="B9" s="463" t="str">
        <f>August!B21</f>
        <v>on</v>
      </c>
      <c r="C9" s="504" t="str">
        <f>August!C21</f>
        <v>Ferieåbning</v>
      </c>
      <c r="D9" s="505" t="str">
        <f>August!DL21</f>
        <v/>
      </c>
      <c r="E9" s="341" t="str">
        <f>Aar!D9</f>
        <v/>
      </c>
      <c r="F9" s="462">
        <f>September!A16</f>
        <v>7</v>
      </c>
      <c r="G9" s="463" t="str">
        <f>September!B16</f>
        <v>lø</v>
      </c>
      <c r="H9" s="506" t="str">
        <f>September!C16</f>
        <v>Weekend</v>
      </c>
      <c r="I9" s="505" t="str">
        <f>September!DL16</f>
        <v/>
      </c>
      <c r="J9" s="341" t="str">
        <f>Aar!H9</f>
        <v/>
      </c>
      <c r="K9" s="462">
        <f>Oktober!A16</f>
        <v>7</v>
      </c>
      <c r="L9" s="463" t="str">
        <f>Oktober!B16</f>
        <v>ma</v>
      </c>
      <c r="M9" s="506" t="str">
        <f>Oktober!C16</f>
        <v>Normal uge 1</v>
      </c>
      <c r="N9" s="507" t="str">
        <f>Oktober!DL16</f>
        <v/>
      </c>
      <c r="O9" s="341">
        <f>Aar!L9</f>
        <v>41</v>
      </c>
      <c r="P9" s="462">
        <f>November!A16</f>
        <v>7</v>
      </c>
      <c r="Q9" s="463" t="str">
        <f>November!B16</f>
        <v>to</v>
      </c>
      <c r="R9" s="506" t="str">
        <f>November!C16</f>
        <v>Normal uge 1</v>
      </c>
      <c r="S9" s="507" t="str">
        <f>November!DL16</f>
        <v/>
      </c>
      <c r="T9" s="340" t="str">
        <f>Aar!P9</f>
        <v/>
      </c>
      <c r="U9" s="473">
        <f>December!A16</f>
        <v>7</v>
      </c>
      <c r="V9" s="508" t="str">
        <f>December!B16</f>
        <v>lø</v>
      </c>
      <c r="W9" s="509" t="str">
        <f>December!C16</f>
        <v>Weekend</v>
      </c>
      <c r="X9" s="505" t="str">
        <f>December!DL16</f>
        <v/>
      </c>
      <c r="Y9" s="341" t="str">
        <f>Aar!T9</f>
        <v/>
      </c>
      <c r="Z9" s="462">
        <f>Januar!A16</f>
        <v>7</v>
      </c>
      <c r="AA9" s="463" t="str">
        <f>Januar!B16</f>
        <v>ti</v>
      </c>
      <c r="AB9" s="506" t="str">
        <f>Januar!C16</f>
        <v>Normal uge 1</v>
      </c>
      <c r="AC9" s="507" t="str">
        <f>Januar!DL16</f>
        <v/>
      </c>
      <c r="AD9" s="341" t="str">
        <f>Aar!X9</f>
        <v/>
      </c>
    </row>
    <row r="10" spans="1:30" ht="23" customHeight="1">
      <c r="A10" s="462">
        <f>August!A22</f>
        <v>8</v>
      </c>
      <c r="B10" s="463" t="str">
        <f>August!B22</f>
        <v>to</v>
      </c>
      <c r="C10" s="504" t="str">
        <f>August!C22</f>
        <v>Ferieåbning</v>
      </c>
      <c r="D10" s="505" t="str">
        <f>August!DL22</f>
        <v/>
      </c>
      <c r="E10" s="341" t="str">
        <f>Aar!D10</f>
        <v/>
      </c>
      <c r="F10" s="462">
        <f>September!A17</f>
        <v>8</v>
      </c>
      <c r="G10" s="463" t="str">
        <f>September!B17</f>
        <v>sø</v>
      </c>
      <c r="H10" s="506" t="str">
        <f>September!C17</f>
        <v>Weekend</v>
      </c>
      <c r="I10" s="505" t="str">
        <f>September!DL17</f>
        <v/>
      </c>
      <c r="J10" s="341" t="str">
        <f>Aar!H10</f>
        <v/>
      </c>
      <c r="K10" s="462">
        <f>Oktober!A17</f>
        <v>8</v>
      </c>
      <c r="L10" s="463" t="str">
        <f>Oktober!B17</f>
        <v>ti</v>
      </c>
      <c r="M10" s="506" t="str">
        <f>Oktober!C17</f>
        <v>Normal uge 1</v>
      </c>
      <c r="N10" s="507" t="str">
        <f>Oktober!DL17</f>
        <v/>
      </c>
      <c r="O10" s="341" t="str">
        <f>Aar!L10</f>
        <v/>
      </c>
      <c r="P10" s="462">
        <f>November!A17</f>
        <v>8</v>
      </c>
      <c r="Q10" s="463" t="str">
        <f>November!B17</f>
        <v>fr</v>
      </c>
      <c r="R10" s="506" t="str">
        <f>November!C17</f>
        <v>Rul 2</v>
      </c>
      <c r="S10" s="507" t="str">
        <f>November!DL17</f>
        <v/>
      </c>
      <c r="T10" s="340" t="str">
        <f>Aar!P10</f>
        <v/>
      </c>
      <c r="U10" s="473">
        <f>December!A17</f>
        <v>8</v>
      </c>
      <c r="V10" s="508" t="str">
        <f>December!B17</f>
        <v>sø</v>
      </c>
      <c r="W10" s="509" t="str">
        <f>December!C17</f>
        <v>Weekend</v>
      </c>
      <c r="X10" s="505" t="str">
        <f>December!DL17</f>
        <v/>
      </c>
      <c r="Y10" s="341" t="str">
        <f>Aar!T10</f>
        <v/>
      </c>
      <c r="Z10" s="462">
        <f>Januar!A17</f>
        <v>8</v>
      </c>
      <c r="AA10" s="463" t="str">
        <f>Januar!B17</f>
        <v>on</v>
      </c>
      <c r="AB10" s="506" t="str">
        <f>Januar!C17</f>
        <v>Normal uge 1</v>
      </c>
      <c r="AC10" s="507" t="str">
        <f>Januar!DL17</f>
        <v/>
      </c>
      <c r="AD10" s="341" t="str">
        <f>Aar!X10</f>
        <v/>
      </c>
    </row>
    <row r="11" spans="1:30" ht="23" customHeight="1">
      <c r="A11" s="462">
        <f>August!A23</f>
        <v>9</v>
      </c>
      <c r="B11" s="463" t="str">
        <f>August!B23</f>
        <v>fr</v>
      </c>
      <c r="C11" s="504" t="str">
        <f>August!C23</f>
        <v>Rul 1</v>
      </c>
      <c r="D11" s="505" t="str">
        <f>August!DL23</f>
        <v/>
      </c>
      <c r="E11" s="341" t="str">
        <f>Aar!D11</f>
        <v/>
      </c>
      <c r="F11" s="462">
        <f>September!A18</f>
        <v>9</v>
      </c>
      <c r="G11" s="463" t="str">
        <f>September!B18</f>
        <v>ma</v>
      </c>
      <c r="H11" s="506" t="str">
        <f>September!C18</f>
        <v>Normal uge 1</v>
      </c>
      <c r="I11" s="505" t="str">
        <f>September!DL18</f>
        <v/>
      </c>
      <c r="J11" s="341">
        <f>Aar!H11</f>
        <v>37</v>
      </c>
      <c r="K11" s="462">
        <f>Oktober!A18</f>
        <v>9</v>
      </c>
      <c r="L11" s="463" t="str">
        <f>Oktober!B18</f>
        <v>on</v>
      </c>
      <c r="M11" s="506" t="str">
        <f>Oktober!C18</f>
        <v>Normal uge 1</v>
      </c>
      <c r="N11" s="507" t="str">
        <f>Oktober!DL18</f>
        <v>P-møde 16:30 - 19:30</v>
      </c>
      <c r="O11" s="341" t="str">
        <f>Aar!L11</f>
        <v/>
      </c>
      <c r="P11" s="462">
        <f>November!A18</f>
        <v>9</v>
      </c>
      <c r="Q11" s="463" t="str">
        <f>November!B18</f>
        <v>lø</v>
      </c>
      <c r="R11" s="506" t="str">
        <f>November!C18</f>
        <v>Weekend</v>
      </c>
      <c r="S11" s="507" t="str">
        <f>November!DL18</f>
        <v/>
      </c>
      <c r="T11" s="340" t="str">
        <f>Aar!P11</f>
        <v/>
      </c>
      <c r="U11" s="473">
        <f>December!A18</f>
        <v>9</v>
      </c>
      <c r="V11" s="508" t="str">
        <f>December!B18</f>
        <v>ma</v>
      </c>
      <c r="W11" s="509" t="str">
        <f>December!C18</f>
        <v>Normal uge 1</v>
      </c>
      <c r="X11" s="505" t="str">
        <f>December!DL18</f>
        <v/>
      </c>
      <c r="Y11" s="341">
        <f>Aar!T11</f>
        <v>50</v>
      </c>
      <c r="Z11" s="462">
        <f>Januar!A18</f>
        <v>9</v>
      </c>
      <c r="AA11" s="463" t="str">
        <f>Januar!B18</f>
        <v>to</v>
      </c>
      <c r="AB11" s="506" t="str">
        <f>Januar!C18</f>
        <v>Normal uge 1</v>
      </c>
      <c r="AC11" s="507" t="str">
        <f>Januar!DL18</f>
        <v/>
      </c>
      <c r="AD11" s="341" t="str">
        <f>Aar!X11</f>
        <v/>
      </c>
    </row>
    <row r="12" spans="1:30" ht="23" customHeight="1">
      <c r="A12" s="462">
        <f>August!A24</f>
        <v>10</v>
      </c>
      <c r="B12" s="463" t="str">
        <f>August!B24</f>
        <v>lø</v>
      </c>
      <c r="C12" s="504" t="str">
        <f>August!C24</f>
        <v>Weekend</v>
      </c>
      <c r="D12" s="505" t="str">
        <f>August!DL24</f>
        <v/>
      </c>
      <c r="E12" s="341" t="str">
        <f>Aar!D12</f>
        <v/>
      </c>
      <c r="F12" s="462">
        <f>September!A19</f>
        <v>10</v>
      </c>
      <c r="G12" s="463" t="str">
        <f>September!B19</f>
        <v>ti</v>
      </c>
      <c r="H12" s="506" t="str">
        <f>September!C19</f>
        <v>Normal uge 1</v>
      </c>
      <c r="I12" s="505" t="str">
        <f>September!DL19</f>
        <v/>
      </c>
      <c r="J12" s="341" t="str">
        <f>Aar!H12</f>
        <v/>
      </c>
      <c r="K12" s="462">
        <f>Oktober!A19</f>
        <v>10</v>
      </c>
      <c r="L12" s="463" t="str">
        <f>Oktober!B19</f>
        <v>to</v>
      </c>
      <c r="M12" s="506" t="str">
        <f>Oktober!C19</f>
        <v>Normal uge 1</v>
      </c>
      <c r="N12" s="507" t="str">
        <f>Oktober!DL19</f>
        <v/>
      </c>
      <c r="O12" s="341" t="str">
        <f>Aar!L12</f>
        <v/>
      </c>
      <c r="P12" s="462">
        <f>November!A19</f>
        <v>10</v>
      </c>
      <c r="Q12" s="463" t="str">
        <f>November!B19</f>
        <v>sø</v>
      </c>
      <c r="R12" s="506" t="str">
        <f>November!C19</f>
        <v>Weekend</v>
      </c>
      <c r="S12" s="507" t="str">
        <f>November!DL19</f>
        <v/>
      </c>
      <c r="T12" s="340" t="str">
        <f>Aar!P12</f>
        <v/>
      </c>
      <c r="U12" s="473">
        <f>December!A19</f>
        <v>10</v>
      </c>
      <c r="V12" s="508" t="str">
        <f>December!B19</f>
        <v>ti</v>
      </c>
      <c r="W12" s="509" t="str">
        <f>December!C19</f>
        <v>Normal uge 1</v>
      </c>
      <c r="X12" s="505" t="str">
        <f>December!DL19</f>
        <v/>
      </c>
      <c r="Y12" s="341" t="str">
        <f>Aar!T12</f>
        <v/>
      </c>
      <c r="Z12" s="462">
        <f>Januar!A19</f>
        <v>10</v>
      </c>
      <c r="AA12" s="463" t="str">
        <f>Januar!B19</f>
        <v>fr</v>
      </c>
      <c r="AB12" s="506" t="str">
        <f>Januar!C19</f>
        <v>Rul 3</v>
      </c>
      <c r="AC12" s="507" t="str">
        <f>Januar!DL19</f>
        <v/>
      </c>
      <c r="AD12" s="341" t="str">
        <f>Aar!X12</f>
        <v/>
      </c>
    </row>
    <row r="13" spans="1:30" ht="23" customHeight="1">
      <c r="A13" s="462">
        <f>August!A25</f>
        <v>11</v>
      </c>
      <c r="B13" s="463" t="str">
        <f>August!B25</f>
        <v>sø</v>
      </c>
      <c r="C13" s="504" t="str">
        <f>August!C25</f>
        <v>Weekend</v>
      </c>
      <c r="D13" s="505" t="str">
        <f>August!DL25</f>
        <v/>
      </c>
      <c r="E13" s="341" t="str">
        <f>Aar!D13</f>
        <v/>
      </c>
      <c r="F13" s="462">
        <f>September!A20</f>
        <v>11</v>
      </c>
      <c r="G13" s="463" t="str">
        <f>September!B20</f>
        <v>on</v>
      </c>
      <c r="H13" s="506" t="str">
        <f>September!C20</f>
        <v>Normal uge 1</v>
      </c>
      <c r="I13" s="505" t="str">
        <f>September!DL20</f>
        <v/>
      </c>
      <c r="J13" s="341" t="str">
        <f>Aar!H13</f>
        <v/>
      </c>
      <c r="K13" s="462">
        <f>Oktober!A20</f>
        <v>11</v>
      </c>
      <c r="L13" s="463" t="str">
        <f>Oktober!B20</f>
        <v>fr</v>
      </c>
      <c r="M13" s="506" t="str">
        <f>Oktober!C20</f>
        <v>Rul 2</v>
      </c>
      <c r="N13" s="507" t="str">
        <f>Oktober!DL20</f>
        <v/>
      </c>
      <c r="O13" s="341" t="str">
        <f>Aar!L13</f>
        <v/>
      </c>
      <c r="P13" s="462">
        <f>November!A20</f>
        <v>11</v>
      </c>
      <c r="Q13" s="463" t="str">
        <f>November!B20</f>
        <v>ma</v>
      </c>
      <c r="R13" s="506" t="str">
        <f>November!C20</f>
        <v>Normal uge 1</v>
      </c>
      <c r="S13" s="507" t="str">
        <f>November!DL20</f>
        <v/>
      </c>
      <c r="T13" s="340">
        <f>Aar!P13</f>
        <v>46</v>
      </c>
      <c r="U13" s="473">
        <f>December!A20</f>
        <v>11</v>
      </c>
      <c r="V13" s="508" t="str">
        <f>December!B20</f>
        <v>on</v>
      </c>
      <c r="W13" s="509" t="str">
        <f>December!C20</f>
        <v>Normal uge 1</v>
      </c>
      <c r="X13" s="505" t="str">
        <f>December!DL20</f>
        <v/>
      </c>
      <c r="Y13" s="341" t="str">
        <f>Aar!T13</f>
        <v/>
      </c>
      <c r="Z13" s="462">
        <f>Januar!A20</f>
        <v>11</v>
      </c>
      <c r="AA13" s="463" t="str">
        <f>Januar!B20</f>
        <v>lø</v>
      </c>
      <c r="AB13" s="506" t="str">
        <f>Januar!C20</f>
        <v>Weekend</v>
      </c>
      <c r="AC13" s="507" t="str">
        <f>Januar!DL20</f>
        <v/>
      </c>
      <c r="AD13" s="341" t="str">
        <f>Aar!X13</f>
        <v/>
      </c>
    </row>
    <row r="14" spans="1:30" ht="23" customHeight="1">
      <c r="A14" s="462">
        <f>August!A26</f>
        <v>12</v>
      </c>
      <c r="B14" s="463" t="str">
        <f>August!B26</f>
        <v>ma</v>
      </c>
      <c r="C14" s="504" t="str">
        <f>August!C26</f>
        <v>Normal uge 1</v>
      </c>
      <c r="D14" s="505" t="str">
        <f>August!DL26</f>
        <v/>
      </c>
      <c r="E14" s="341">
        <f>Aar!D14</f>
        <v>33</v>
      </c>
      <c r="F14" s="462">
        <f>September!A21</f>
        <v>12</v>
      </c>
      <c r="G14" s="463" t="str">
        <f>September!B21</f>
        <v>to</v>
      </c>
      <c r="H14" s="506" t="str">
        <f>September!C21</f>
        <v>Normal uge 1</v>
      </c>
      <c r="I14" s="505" t="str">
        <f>September!DL21</f>
        <v/>
      </c>
      <c r="J14" s="341" t="str">
        <f>Aar!H14</f>
        <v/>
      </c>
      <c r="K14" s="462">
        <f>Oktober!A21</f>
        <v>12</v>
      </c>
      <c r="L14" s="463" t="str">
        <f>Oktober!B21</f>
        <v>lø</v>
      </c>
      <c r="M14" s="506" t="str">
        <f>Oktober!C21</f>
        <v>Weekend</v>
      </c>
      <c r="N14" s="507" t="str">
        <f>Oktober!DL21</f>
        <v/>
      </c>
      <c r="O14" s="341" t="str">
        <f>Aar!L14</f>
        <v/>
      </c>
      <c r="P14" s="462">
        <f>November!A21</f>
        <v>12</v>
      </c>
      <c r="Q14" s="463" t="str">
        <f>November!B21</f>
        <v>ti</v>
      </c>
      <c r="R14" s="506" t="str">
        <f>November!C21</f>
        <v>Normal uge 1</v>
      </c>
      <c r="S14" s="507" t="str">
        <f>November!DL21</f>
        <v/>
      </c>
      <c r="T14" s="340" t="str">
        <f>Aar!P14</f>
        <v/>
      </c>
      <c r="U14" s="473">
        <f>December!A21</f>
        <v>12</v>
      </c>
      <c r="V14" s="508" t="str">
        <f>December!B21</f>
        <v>to</v>
      </c>
      <c r="W14" s="509" t="str">
        <f>December!C21</f>
        <v>Normal uge 1</v>
      </c>
      <c r="X14" s="505" t="str">
        <f>December!DL21</f>
        <v/>
      </c>
      <c r="Y14" s="341" t="str">
        <f>Aar!T14</f>
        <v/>
      </c>
      <c r="Z14" s="462">
        <f>Januar!A21</f>
        <v>12</v>
      </c>
      <c r="AA14" s="463" t="str">
        <f>Januar!B21</f>
        <v>sø</v>
      </c>
      <c r="AB14" s="506" t="str">
        <f>Januar!C21</f>
        <v>Weekend</v>
      </c>
      <c r="AC14" s="507" t="str">
        <f>Januar!DL21</f>
        <v/>
      </c>
      <c r="AD14" s="341" t="str">
        <f>Aar!X14</f>
        <v/>
      </c>
    </row>
    <row r="15" spans="1:30" ht="23" customHeight="1">
      <c r="A15" s="462">
        <f>August!A27</f>
        <v>13</v>
      </c>
      <c r="B15" s="463" t="str">
        <f>August!B27</f>
        <v>ti</v>
      </c>
      <c r="C15" s="504" t="str">
        <f>August!C27</f>
        <v>Normal uge 1</v>
      </c>
      <c r="D15" s="505" t="str">
        <f>August!DL27</f>
        <v/>
      </c>
      <c r="E15" s="341" t="str">
        <f>Aar!D15</f>
        <v/>
      </c>
      <c r="F15" s="462">
        <f>September!A22</f>
        <v>13</v>
      </c>
      <c r="G15" s="463" t="str">
        <f>September!B22</f>
        <v>fr</v>
      </c>
      <c r="H15" s="506" t="str">
        <f>September!C22</f>
        <v>Rul 2</v>
      </c>
      <c r="I15" s="505" t="str">
        <f>September!DL22</f>
        <v/>
      </c>
      <c r="J15" s="341" t="str">
        <f>Aar!H15</f>
        <v/>
      </c>
      <c r="K15" s="462">
        <f>Oktober!A22</f>
        <v>13</v>
      </c>
      <c r="L15" s="463" t="str">
        <f>Oktober!B22</f>
        <v>sø</v>
      </c>
      <c r="M15" s="506" t="str">
        <f>Oktober!C22</f>
        <v>Weekend</v>
      </c>
      <c r="N15" s="507" t="str">
        <f>Oktober!DL22</f>
        <v/>
      </c>
      <c r="O15" s="341" t="str">
        <f>Aar!L15</f>
        <v/>
      </c>
      <c r="P15" s="462">
        <f>November!A22</f>
        <v>13</v>
      </c>
      <c r="Q15" s="463" t="str">
        <f>November!B22</f>
        <v>on</v>
      </c>
      <c r="R15" s="506" t="str">
        <f>November!C22</f>
        <v>Normal uge 1</v>
      </c>
      <c r="S15" s="507" t="str">
        <f>November!DL22</f>
        <v/>
      </c>
      <c r="T15" s="340" t="str">
        <f>Aar!P15</f>
        <v/>
      </c>
      <c r="U15" s="473">
        <f>December!A22</f>
        <v>13</v>
      </c>
      <c r="V15" s="508" t="str">
        <f>December!B22</f>
        <v>fr</v>
      </c>
      <c r="W15" s="509" t="str">
        <f>December!C22</f>
        <v>Rul 3</v>
      </c>
      <c r="X15" s="505" t="str">
        <f>December!DL22</f>
        <v/>
      </c>
      <c r="Y15" s="341" t="str">
        <f>Aar!T15</f>
        <v/>
      </c>
      <c r="Z15" s="462">
        <f>Januar!A22</f>
        <v>13</v>
      </c>
      <c r="AA15" s="463" t="str">
        <f>Januar!B22</f>
        <v>ma</v>
      </c>
      <c r="AB15" s="506" t="str">
        <f>Januar!C22</f>
        <v>Normal uge 1</v>
      </c>
      <c r="AC15" s="507" t="str">
        <f>Januar!DL22</f>
        <v/>
      </c>
      <c r="AD15" s="341">
        <f>Aar!X15</f>
        <v>2.7142857142857144</v>
      </c>
    </row>
    <row r="16" spans="1:30" ht="23" customHeight="1">
      <c r="A16" s="462">
        <f>August!A28</f>
        <v>14</v>
      </c>
      <c r="B16" s="463" t="str">
        <f>August!B28</f>
        <v>on</v>
      </c>
      <c r="C16" s="504" t="str">
        <f>August!C28</f>
        <v>Normal uge 1</v>
      </c>
      <c r="D16" s="505" t="str">
        <f>August!DL28</f>
        <v/>
      </c>
      <c r="E16" s="341" t="str">
        <f>Aar!D16</f>
        <v/>
      </c>
      <c r="F16" s="462">
        <f>September!A23</f>
        <v>14</v>
      </c>
      <c r="G16" s="463" t="str">
        <f>September!B23</f>
        <v>lø</v>
      </c>
      <c r="H16" s="506" t="str">
        <f>September!C23</f>
        <v>Weekend</v>
      </c>
      <c r="I16" s="505" t="str">
        <f>September!DL23</f>
        <v/>
      </c>
      <c r="J16" s="341" t="str">
        <f>Aar!H16</f>
        <v/>
      </c>
      <c r="K16" s="462">
        <f>Oktober!A23</f>
        <v>14</v>
      </c>
      <c r="L16" s="463" t="str">
        <f>Oktober!B23</f>
        <v>ma</v>
      </c>
      <c r="M16" s="506" t="str">
        <f>Oktober!C23</f>
        <v>Feriedag</v>
      </c>
      <c r="N16" s="507" t="str">
        <f>Oktober!DL23</f>
        <v/>
      </c>
      <c r="O16" s="341">
        <f>Aar!L16</f>
        <v>42</v>
      </c>
      <c r="P16" s="462">
        <f>November!A23</f>
        <v>14</v>
      </c>
      <c r="Q16" s="463" t="str">
        <f>November!B23</f>
        <v>to</v>
      </c>
      <c r="R16" s="506" t="str">
        <f>November!C23</f>
        <v>Normal uge 1</v>
      </c>
      <c r="S16" s="507" t="str">
        <f>November!DL23</f>
        <v>P-møde 16:30 - 19:30</v>
      </c>
      <c r="T16" s="340" t="str">
        <f>Aar!P16</f>
        <v/>
      </c>
      <c r="U16" s="473">
        <f>December!A23</f>
        <v>14</v>
      </c>
      <c r="V16" s="508" t="str">
        <f>December!B23</f>
        <v>lø</v>
      </c>
      <c r="W16" s="509" t="str">
        <f>December!C23</f>
        <v>Weekend</v>
      </c>
      <c r="X16" s="505" t="str">
        <f>December!DL23</f>
        <v/>
      </c>
      <c r="Y16" s="341" t="str">
        <f>Aar!T16</f>
        <v/>
      </c>
      <c r="Z16" s="462">
        <f>Januar!A23</f>
        <v>14</v>
      </c>
      <c r="AA16" s="463" t="str">
        <f>Januar!B23</f>
        <v>ti</v>
      </c>
      <c r="AB16" s="506" t="str">
        <f>Januar!C23</f>
        <v>Normal uge 1</v>
      </c>
      <c r="AC16" s="507" t="str">
        <f>Januar!DL23</f>
        <v/>
      </c>
      <c r="AD16" s="341" t="str">
        <f>Aar!X16</f>
        <v/>
      </c>
    </row>
    <row r="17" spans="1:30" ht="23" customHeight="1">
      <c r="A17" s="462">
        <f>August!A29</f>
        <v>15</v>
      </c>
      <c r="B17" s="463" t="str">
        <f>August!B29</f>
        <v>to</v>
      </c>
      <c r="C17" s="504" t="str">
        <f>August!C29</f>
        <v>Normal uge 1</v>
      </c>
      <c r="D17" s="505" t="str">
        <f>August!DL29</f>
        <v/>
      </c>
      <c r="E17" s="341" t="str">
        <f>Aar!D17</f>
        <v/>
      </c>
      <c r="F17" s="462">
        <f>September!A24</f>
        <v>15</v>
      </c>
      <c r="G17" s="463" t="str">
        <f>September!B24</f>
        <v>sø</v>
      </c>
      <c r="H17" s="506" t="str">
        <f>September!C24</f>
        <v>Weekend</v>
      </c>
      <c r="I17" s="505" t="str">
        <f>September!DL24</f>
        <v/>
      </c>
      <c r="J17" s="341" t="str">
        <f>Aar!H17</f>
        <v/>
      </c>
      <c r="K17" s="462">
        <f>Oktober!A24</f>
        <v>15</v>
      </c>
      <c r="L17" s="463" t="str">
        <f>Oktober!B24</f>
        <v>ti</v>
      </c>
      <c r="M17" s="506" t="str">
        <f>Oktober!C24</f>
        <v>Feriedag</v>
      </c>
      <c r="N17" s="507" t="str">
        <f>Oktober!DL24</f>
        <v/>
      </c>
      <c r="O17" s="341" t="str">
        <f>Aar!L17</f>
        <v/>
      </c>
      <c r="P17" s="462">
        <f>November!A24</f>
        <v>15</v>
      </c>
      <c r="Q17" s="463" t="str">
        <f>November!B24</f>
        <v>fr</v>
      </c>
      <c r="R17" s="506" t="str">
        <f>November!C24</f>
        <v>Rul 3</v>
      </c>
      <c r="S17" s="507" t="str">
        <f>November!DL24</f>
        <v/>
      </c>
      <c r="T17" s="340" t="str">
        <f>Aar!P17</f>
        <v/>
      </c>
      <c r="U17" s="473">
        <f>December!A24</f>
        <v>15</v>
      </c>
      <c r="V17" s="508" t="str">
        <f>December!B24</f>
        <v>sø</v>
      </c>
      <c r="W17" s="509" t="str">
        <f>December!C24</f>
        <v>Weekend</v>
      </c>
      <c r="X17" s="505" t="str">
        <f>December!DL24</f>
        <v/>
      </c>
      <c r="Y17" s="341" t="str">
        <f>Aar!T17</f>
        <v/>
      </c>
      <c r="Z17" s="462">
        <f>Januar!A24</f>
        <v>15</v>
      </c>
      <c r="AA17" s="463" t="str">
        <f>Januar!B24</f>
        <v>on</v>
      </c>
      <c r="AB17" s="506" t="str">
        <f>Januar!C24</f>
        <v>Normal uge 1</v>
      </c>
      <c r="AC17" s="507" t="str">
        <f>Januar!DL24</f>
        <v/>
      </c>
      <c r="AD17" s="341" t="str">
        <f>Aar!X17</f>
        <v/>
      </c>
    </row>
    <row r="18" spans="1:30" ht="23" customHeight="1">
      <c r="A18" s="462">
        <f>August!A30</f>
        <v>16</v>
      </c>
      <c r="B18" s="463" t="str">
        <f>August!B30</f>
        <v>fr</v>
      </c>
      <c r="C18" s="504" t="str">
        <f>August!C30</f>
        <v>Normal uge 2</v>
      </c>
      <c r="D18" s="505" t="str">
        <f>August!DL30</f>
        <v/>
      </c>
      <c r="E18" s="341" t="str">
        <f>Aar!D18</f>
        <v/>
      </c>
      <c r="F18" s="462">
        <f>September!A25</f>
        <v>16</v>
      </c>
      <c r="G18" s="463" t="str">
        <f>September!B25</f>
        <v>ma</v>
      </c>
      <c r="H18" s="506" t="str">
        <f>September!C25</f>
        <v>Normal uge 1</v>
      </c>
      <c r="I18" s="505" t="str">
        <f>September!DL25</f>
        <v/>
      </c>
      <c r="J18" s="341">
        <f>Aar!H18</f>
        <v>38</v>
      </c>
      <c r="K18" s="462">
        <f>Oktober!A25</f>
        <v>16</v>
      </c>
      <c r="L18" s="463" t="str">
        <f>Oktober!B25</f>
        <v>on</v>
      </c>
      <c r="M18" s="506" t="str">
        <f>Oktober!C25</f>
        <v>Feriedag</v>
      </c>
      <c r="N18" s="507" t="str">
        <f>Oktober!DL25</f>
        <v/>
      </c>
      <c r="O18" s="341" t="str">
        <f>Aar!L18</f>
        <v/>
      </c>
      <c r="P18" s="462">
        <f>November!A25</f>
        <v>16</v>
      </c>
      <c r="Q18" s="463" t="str">
        <f>November!B25</f>
        <v>lø</v>
      </c>
      <c r="R18" s="506" t="str">
        <f>November!C25</f>
        <v>Weekend</v>
      </c>
      <c r="S18" s="507" t="str">
        <f>November!DL25</f>
        <v/>
      </c>
      <c r="T18" s="340" t="str">
        <f>Aar!P18</f>
        <v/>
      </c>
      <c r="U18" s="473">
        <f>December!A25</f>
        <v>16</v>
      </c>
      <c r="V18" s="508" t="str">
        <f>December!B25</f>
        <v>ma</v>
      </c>
      <c r="W18" s="509" t="str">
        <f>December!C25</f>
        <v>Normal uge 1</v>
      </c>
      <c r="X18" s="505" t="str">
        <f>December!DL25</f>
        <v/>
      </c>
      <c r="Y18" s="341">
        <f>Aar!T18</f>
        <v>51</v>
      </c>
      <c r="Z18" s="462">
        <f>Januar!A25</f>
        <v>16</v>
      </c>
      <c r="AA18" s="463" t="str">
        <f>Januar!B25</f>
        <v>to</v>
      </c>
      <c r="AB18" s="506" t="str">
        <f>Januar!C25</f>
        <v>Normal uge 1</v>
      </c>
      <c r="AC18" s="507" t="str">
        <f>Januar!DL25</f>
        <v/>
      </c>
      <c r="AD18" s="341" t="str">
        <f>Aar!X18</f>
        <v/>
      </c>
    </row>
    <row r="19" spans="1:30" ht="23" customHeight="1">
      <c r="A19" s="462">
        <f>August!A31</f>
        <v>17</v>
      </c>
      <c r="B19" s="463" t="str">
        <f>August!B31</f>
        <v>lø</v>
      </c>
      <c r="C19" s="504" t="str">
        <f>August!C31</f>
        <v>Weekend</v>
      </c>
      <c r="D19" s="505" t="str">
        <f>August!DL31</f>
        <v/>
      </c>
      <c r="E19" s="341" t="str">
        <f>Aar!D19</f>
        <v/>
      </c>
      <c r="F19" s="462">
        <f>September!A26</f>
        <v>17</v>
      </c>
      <c r="G19" s="463" t="str">
        <f>September!B26</f>
        <v>ti</v>
      </c>
      <c r="H19" s="506" t="str">
        <f>September!C26</f>
        <v>Normal uge 1</v>
      </c>
      <c r="I19" s="505" t="str">
        <f>September!DL26</f>
        <v/>
      </c>
      <c r="J19" s="341" t="str">
        <f>Aar!H19</f>
        <v/>
      </c>
      <c r="K19" s="462">
        <f>Oktober!A26</f>
        <v>17</v>
      </c>
      <c r="L19" s="463" t="str">
        <f>Oktober!B26</f>
        <v>to</v>
      </c>
      <c r="M19" s="506" t="str">
        <f>Oktober!C26</f>
        <v>Feriedag</v>
      </c>
      <c r="N19" s="507" t="str">
        <f>Oktober!DL26</f>
        <v/>
      </c>
      <c r="O19" s="341" t="str">
        <f>Aar!L19</f>
        <v/>
      </c>
      <c r="P19" s="462">
        <f>November!A26</f>
        <v>17</v>
      </c>
      <c r="Q19" s="463" t="str">
        <f>November!B26</f>
        <v>sø</v>
      </c>
      <c r="R19" s="506" t="str">
        <f>November!C26</f>
        <v>Weekend</v>
      </c>
      <c r="S19" s="507" t="str">
        <f>November!DL26</f>
        <v/>
      </c>
      <c r="T19" s="340" t="str">
        <f>Aar!P19</f>
        <v/>
      </c>
      <c r="U19" s="473">
        <f>December!A26</f>
        <v>17</v>
      </c>
      <c r="V19" s="508" t="str">
        <f>December!B26</f>
        <v>ti</v>
      </c>
      <c r="W19" s="509" t="str">
        <f>December!C26</f>
        <v>Normal uge 1</v>
      </c>
      <c r="X19" s="505" t="str">
        <f>December!DL26</f>
        <v>Pmøde 16:30 - 19:30</v>
      </c>
      <c r="Y19" s="341" t="str">
        <f>Aar!T19</f>
        <v/>
      </c>
      <c r="Z19" s="462">
        <f>Januar!A26</f>
        <v>17</v>
      </c>
      <c r="AA19" s="463" t="str">
        <f>Januar!B26</f>
        <v>fr</v>
      </c>
      <c r="AB19" s="506" t="str">
        <f>Januar!C26</f>
        <v>Rul 4</v>
      </c>
      <c r="AC19" s="507" t="str">
        <f>Januar!DL26</f>
        <v/>
      </c>
      <c r="AD19" s="341" t="str">
        <f>Aar!X19</f>
        <v/>
      </c>
    </row>
    <row r="20" spans="1:30" ht="23" customHeight="1">
      <c r="A20" s="462">
        <f>August!A32</f>
        <v>18</v>
      </c>
      <c r="B20" s="463" t="str">
        <f>August!B32</f>
        <v>sø</v>
      </c>
      <c r="C20" s="504" t="str">
        <f>August!C32</f>
        <v>Weekend</v>
      </c>
      <c r="D20" s="505" t="str">
        <f>August!DL32</f>
        <v/>
      </c>
      <c r="E20" s="341" t="str">
        <f>Aar!D20</f>
        <v/>
      </c>
      <c r="F20" s="462">
        <f>September!A27</f>
        <v>18</v>
      </c>
      <c r="G20" s="463" t="str">
        <f>September!B27</f>
        <v>on</v>
      </c>
      <c r="H20" s="506" t="str">
        <f>September!C27</f>
        <v>Normal uge 1</v>
      </c>
      <c r="I20" s="505" t="str">
        <f>September!DL27</f>
        <v/>
      </c>
      <c r="J20" s="341" t="str">
        <f>Aar!H20</f>
        <v/>
      </c>
      <c r="K20" s="462">
        <f>Oktober!A27</f>
        <v>18</v>
      </c>
      <c r="L20" s="463" t="str">
        <f>Oktober!B27</f>
        <v>fr</v>
      </c>
      <c r="M20" s="506" t="str">
        <f>Oktober!C27</f>
        <v>Feriedag</v>
      </c>
      <c r="N20" s="507" t="str">
        <f>Oktober!DL27</f>
        <v/>
      </c>
      <c r="O20" s="341" t="str">
        <f>Aar!L20</f>
        <v/>
      </c>
      <c r="P20" s="462">
        <f>November!A27</f>
        <v>18</v>
      </c>
      <c r="Q20" s="463" t="str">
        <f>November!B27</f>
        <v>ma</v>
      </c>
      <c r="R20" s="506" t="str">
        <f>November!C27</f>
        <v>Normal uge 1</v>
      </c>
      <c r="S20" s="507" t="str">
        <f>November!DL27</f>
        <v/>
      </c>
      <c r="T20" s="340">
        <f>Aar!P20</f>
        <v>47</v>
      </c>
      <c r="U20" s="473">
        <f>December!A27</f>
        <v>18</v>
      </c>
      <c r="V20" s="508" t="str">
        <f>December!B27</f>
        <v>on</v>
      </c>
      <c r="W20" s="509" t="str">
        <f>December!C27</f>
        <v>Normal uge 1</v>
      </c>
      <c r="X20" s="505" t="str">
        <f>December!DL27</f>
        <v/>
      </c>
      <c r="Y20" s="341" t="str">
        <f>Aar!T20</f>
        <v/>
      </c>
      <c r="Z20" s="462">
        <f>Januar!A27</f>
        <v>18</v>
      </c>
      <c r="AA20" s="463" t="str">
        <f>Januar!B27</f>
        <v>lø</v>
      </c>
      <c r="AB20" s="506" t="str">
        <f>Januar!C27</f>
        <v>Weekend</v>
      </c>
      <c r="AC20" s="507" t="str">
        <f>Januar!DL27</f>
        <v/>
      </c>
      <c r="AD20" s="341" t="str">
        <f>Aar!X20</f>
        <v/>
      </c>
    </row>
    <row r="21" spans="1:30" ht="23" customHeight="1">
      <c r="A21" s="462">
        <f>August!A33</f>
        <v>19</v>
      </c>
      <c r="B21" s="463" t="str">
        <f>August!B33</f>
        <v>ma</v>
      </c>
      <c r="C21" s="504" t="str">
        <f>August!C33</f>
        <v>Normal uge 1</v>
      </c>
      <c r="D21" s="505" t="str">
        <f>August!DL33</f>
        <v/>
      </c>
      <c r="E21" s="341">
        <f>Aar!D21</f>
        <v>34</v>
      </c>
      <c r="F21" s="462">
        <f>September!A28</f>
        <v>19</v>
      </c>
      <c r="G21" s="463" t="str">
        <f>September!B28</f>
        <v>to</v>
      </c>
      <c r="H21" s="506" t="str">
        <f>September!C28</f>
        <v>Normal uge 1</v>
      </c>
      <c r="I21" s="505" t="str">
        <f>September!DL28</f>
        <v/>
      </c>
      <c r="J21" s="341" t="str">
        <f>Aar!H21</f>
        <v/>
      </c>
      <c r="K21" s="462">
        <f>Oktober!A28</f>
        <v>19</v>
      </c>
      <c r="L21" s="463" t="str">
        <f>Oktober!B28</f>
        <v>lø</v>
      </c>
      <c r="M21" s="506" t="str">
        <f>Oktober!C28</f>
        <v>Weekend</v>
      </c>
      <c r="N21" s="507" t="str">
        <f>Oktober!DL28</f>
        <v/>
      </c>
      <c r="O21" s="341" t="str">
        <f>Aar!L21</f>
        <v/>
      </c>
      <c r="P21" s="462">
        <f>November!A28</f>
        <v>19</v>
      </c>
      <c r="Q21" s="463" t="str">
        <f>November!B28</f>
        <v>ti</v>
      </c>
      <c r="R21" s="506" t="str">
        <f>November!C28</f>
        <v>Normal uge 1</v>
      </c>
      <c r="S21" s="507" t="str">
        <f>November!DL28</f>
        <v/>
      </c>
      <c r="T21" s="340" t="str">
        <f>Aar!P21</f>
        <v/>
      </c>
      <c r="U21" s="473">
        <f>December!A28</f>
        <v>19</v>
      </c>
      <c r="V21" s="508" t="str">
        <f>December!B28</f>
        <v>to</v>
      </c>
      <c r="W21" s="509" t="str">
        <f>December!C28</f>
        <v>Normal uge 1</v>
      </c>
      <c r="X21" s="505" t="str">
        <f>December!DL28</f>
        <v/>
      </c>
      <c r="Y21" s="341" t="str">
        <f>Aar!T21</f>
        <v/>
      </c>
      <c r="Z21" s="462">
        <f>Januar!A28</f>
        <v>19</v>
      </c>
      <c r="AA21" s="463" t="str">
        <f>Januar!B28</f>
        <v>sø</v>
      </c>
      <c r="AB21" s="506" t="str">
        <f>Januar!C28</f>
        <v>Weekend</v>
      </c>
      <c r="AC21" s="507" t="str">
        <f>Januar!DL28</f>
        <v/>
      </c>
      <c r="AD21" s="341" t="str">
        <f>Aar!X21</f>
        <v/>
      </c>
    </row>
    <row r="22" spans="1:30" ht="23" customHeight="1">
      <c r="A22" s="462">
        <f>August!A34</f>
        <v>20</v>
      </c>
      <c r="B22" s="463" t="str">
        <f>August!B34</f>
        <v>ti</v>
      </c>
      <c r="C22" s="504" t="str">
        <f>August!C34</f>
        <v>Normal uge 1</v>
      </c>
      <c r="D22" s="505" t="str">
        <f>August!DL34</f>
        <v/>
      </c>
      <c r="E22" s="341" t="str">
        <f>Aar!D22</f>
        <v/>
      </c>
      <c r="F22" s="462">
        <f>September!A29</f>
        <v>20</v>
      </c>
      <c r="G22" s="463" t="str">
        <f>September!B29</f>
        <v>fr</v>
      </c>
      <c r="H22" s="506" t="str">
        <f>September!C29</f>
        <v>Rul 3</v>
      </c>
      <c r="I22" s="505" t="str">
        <f>September!DL29</f>
        <v/>
      </c>
      <c r="J22" s="341" t="str">
        <f>Aar!H22</f>
        <v/>
      </c>
      <c r="K22" s="462">
        <f>Oktober!A29</f>
        <v>20</v>
      </c>
      <c r="L22" s="463" t="str">
        <f>Oktober!B29</f>
        <v>sø</v>
      </c>
      <c r="M22" s="506" t="str">
        <f>Oktober!C29</f>
        <v>Weekend</v>
      </c>
      <c r="N22" s="507" t="str">
        <f>Oktober!DL29</f>
        <v/>
      </c>
      <c r="O22" s="341" t="str">
        <f>Aar!L22</f>
        <v/>
      </c>
      <c r="P22" s="462">
        <f>November!A29</f>
        <v>20</v>
      </c>
      <c r="Q22" s="463" t="str">
        <f>November!B29</f>
        <v>on</v>
      </c>
      <c r="R22" s="506" t="str">
        <f>November!C29</f>
        <v>Normal uge 1</v>
      </c>
      <c r="S22" s="507" t="str">
        <f>November!DL29</f>
        <v/>
      </c>
      <c r="T22" s="340" t="str">
        <f>Aar!P22</f>
        <v/>
      </c>
      <c r="U22" s="473">
        <f>December!A29</f>
        <v>20</v>
      </c>
      <c r="V22" s="508" t="str">
        <f>December!B29</f>
        <v>fr</v>
      </c>
      <c r="W22" s="509" t="str">
        <f>December!C29</f>
        <v>Rul 4</v>
      </c>
      <c r="X22" s="505" t="str">
        <f>December!DL29</f>
        <v/>
      </c>
      <c r="Y22" s="341" t="str">
        <f>Aar!T22</f>
        <v/>
      </c>
      <c r="Z22" s="462">
        <f>Januar!A29</f>
        <v>20</v>
      </c>
      <c r="AA22" s="463" t="str">
        <f>Januar!B29</f>
        <v>ma</v>
      </c>
      <c r="AB22" s="506" t="str">
        <f>Januar!C29</f>
        <v>Normal uge 1</v>
      </c>
      <c r="AC22" s="507" t="str">
        <f>Januar!DL29</f>
        <v/>
      </c>
      <c r="AD22" s="341">
        <f>Aar!X22</f>
        <v>3.7142857142857144</v>
      </c>
    </row>
    <row r="23" spans="1:30" ht="23" customHeight="1">
      <c r="A23" s="462">
        <f>August!A35</f>
        <v>21</v>
      </c>
      <c r="B23" s="463" t="str">
        <f>August!B35</f>
        <v>on</v>
      </c>
      <c r="C23" s="504" t="str">
        <f>August!C35</f>
        <v>Normal uge 1</v>
      </c>
      <c r="D23" s="505" t="str">
        <f>August!DL35</f>
        <v/>
      </c>
      <c r="E23" s="341" t="str">
        <f>Aar!D23</f>
        <v/>
      </c>
      <c r="F23" s="462">
        <f>September!A30</f>
        <v>21</v>
      </c>
      <c r="G23" s="463" t="str">
        <f>September!B30</f>
        <v>lø</v>
      </c>
      <c r="H23" s="506" t="str">
        <f>September!C30</f>
        <v>Weekend</v>
      </c>
      <c r="I23" s="505" t="str">
        <f>September!DL30</f>
        <v/>
      </c>
      <c r="J23" s="341" t="str">
        <f>Aar!H23</f>
        <v/>
      </c>
      <c r="K23" s="462">
        <f>Oktober!A30</f>
        <v>21</v>
      </c>
      <c r="L23" s="463" t="str">
        <f>Oktober!B30</f>
        <v>ma</v>
      </c>
      <c r="M23" s="506" t="str">
        <f>Oktober!C30</f>
        <v>Normal uge 1</v>
      </c>
      <c r="N23" s="507" t="str">
        <f>Oktober!DL30</f>
        <v/>
      </c>
      <c r="O23" s="341">
        <f>Aar!L23</f>
        <v>43</v>
      </c>
      <c r="P23" s="462">
        <f>November!A30</f>
        <v>21</v>
      </c>
      <c r="Q23" s="463" t="str">
        <f>November!B30</f>
        <v>to</v>
      </c>
      <c r="R23" s="506" t="str">
        <f>November!C30</f>
        <v>Normal uge 1</v>
      </c>
      <c r="S23" s="507" t="str">
        <f>November!DL30</f>
        <v/>
      </c>
      <c r="T23" s="340" t="str">
        <f>Aar!P23</f>
        <v/>
      </c>
      <c r="U23" s="473">
        <f>December!A30</f>
        <v>21</v>
      </c>
      <c r="V23" s="508" t="str">
        <f>December!B30</f>
        <v>lø</v>
      </c>
      <c r="W23" s="509" t="str">
        <f>December!C30</f>
        <v>Weekend</v>
      </c>
      <c r="X23" s="505" t="str">
        <f>December!DL30</f>
        <v/>
      </c>
      <c r="Y23" s="341" t="str">
        <f>Aar!T23</f>
        <v/>
      </c>
      <c r="Z23" s="462">
        <f>Januar!A30</f>
        <v>21</v>
      </c>
      <c r="AA23" s="463" t="str">
        <f>Januar!B30</f>
        <v>ti</v>
      </c>
      <c r="AB23" s="506" t="str">
        <f>Januar!C30</f>
        <v>Normal uge 1</v>
      </c>
      <c r="AC23" s="507" t="str">
        <f>Januar!DL30</f>
        <v/>
      </c>
      <c r="AD23" s="341" t="str">
        <f>Aar!X23</f>
        <v/>
      </c>
    </row>
    <row r="24" spans="1:30" ht="23" customHeight="1">
      <c r="A24" s="462">
        <f>August!A36</f>
        <v>22</v>
      </c>
      <c r="B24" s="463" t="str">
        <f>August!B36</f>
        <v>to</v>
      </c>
      <c r="C24" s="504" t="str">
        <f>August!C36</f>
        <v>Normal uge 1</v>
      </c>
      <c r="D24" s="505" t="str">
        <f>August!DL36</f>
        <v/>
      </c>
      <c r="E24" s="341" t="str">
        <f>Aar!D24</f>
        <v/>
      </c>
      <c r="F24" s="462">
        <f>September!A31</f>
        <v>22</v>
      </c>
      <c r="G24" s="463" t="str">
        <f>September!B31</f>
        <v>sø</v>
      </c>
      <c r="H24" s="506" t="str">
        <f>September!C31</f>
        <v>Weekend</v>
      </c>
      <c r="I24" s="505" t="str">
        <f>September!DL31</f>
        <v/>
      </c>
      <c r="J24" s="341" t="str">
        <f>Aar!H24</f>
        <v/>
      </c>
      <c r="K24" s="462">
        <f>Oktober!A31</f>
        <v>22</v>
      </c>
      <c r="L24" s="463" t="str">
        <f>Oktober!B31</f>
        <v>ti</v>
      </c>
      <c r="M24" s="506" t="str">
        <f>Oktober!C31</f>
        <v>Normal uge 1</v>
      </c>
      <c r="N24" s="507" t="str">
        <f>Oktober!DL31</f>
        <v/>
      </c>
      <c r="O24" s="341" t="str">
        <f>Aar!L24</f>
        <v/>
      </c>
      <c r="P24" s="462">
        <f>November!A31</f>
        <v>22</v>
      </c>
      <c r="Q24" s="463" t="str">
        <f>November!B31</f>
        <v>fr</v>
      </c>
      <c r="R24" s="506" t="str">
        <f>November!C31</f>
        <v>Rul 4</v>
      </c>
      <c r="S24" s="507" t="str">
        <f>November!DL31</f>
        <v/>
      </c>
      <c r="T24" s="340" t="str">
        <f>Aar!P24</f>
        <v/>
      </c>
      <c r="U24" s="473">
        <f>December!A31</f>
        <v>22</v>
      </c>
      <c r="V24" s="508" t="str">
        <f>December!B31</f>
        <v>sø</v>
      </c>
      <c r="W24" s="509" t="str">
        <f>December!C31</f>
        <v>Weekend</v>
      </c>
      <c r="X24" s="505" t="str">
        <f>December!DL31</f>
        <v/>
      </c>
      <c r="Y24" s="341" t="str">
        <f>Aar!T24</f>
        <v/>
      </c>
      <c r="Z24" s="462">
        <f>Januar!A31</f>
        <v>22</v>
      </c>
      <c r="AA24" s="463" t="str">
        <f>Januar!B31</f>
        <v>on</v>
      </c>
      <c r="AB24" s="506" t="str">
        <f>Januar!C31</f>
        <v>Normal uge 1</v>
      </c>
      <c r="AC24" s="507" t="str">
        <f>Januar!DL31</f>
        <v/>
      </c>
      <c r="AD24" s="341" t="str">
        <f>Aar!X24</f>
        <v/>
      </c>
    </row>
    <row r="25" spans="1:30" ht="23" customHeight="1">
      <c r="A25" s="462">
        <f>August!A37</f>
        <v>23</v>
      </c>
      <c r="B25" s="463" t="str">
        <f>August!B37</f>
        <v>fr</v>
      </c>
      <c r="C25" s="504" t="str">
        <f>August!C37</f>
        <v>Normal uge 3</v>
      </c>
      <c r="D25" s="505" t="str">
        <f>August!DL37</f>
        <v/>
      </c>
      <c r="E25" s="341" t="str">
        <f>Aar!D25</f>
        <v/>
      </c>
      <c r="F25" s="462">
        <f>September!A32</f>
        <v>23</v>
      </c>
      <c r="G25" s="463" t="str">
        <f>September!B32</f>
        <v>ma</v>
      </c>
      <c r="H25" s="506" t="str">
        <f>September!C32</f>
        <v>Normal uge 1</v>
      </c>
      <c r="I25" s="505" t="str">
        <f>September!DL32</f>
        <v/>
      </c>
      <c r="J25" s="341">
        <f>Aar!H25</f>
        <v>39</v>
      </c>
      <c r="K25" s="462">
        <f>Oktober!A32</f>
        <v>23</v>
      </c>
      <c r="L25" s="463" t="str">
        <f>Oktober!B32</f>
        <v>on</v>
      </c>
      <c r="M25" s="506" t="str">
        <f>Oktober!C32</f>
        <v>Normal uge 1</v>
      </c>
      <c r="N25" s="507" t="str">
        <f>Oktober!DL32</f>
        <v/>
      </c>
      <c r="O25" s="341" t="str">
        <f>Aar!L25</f>
        <v/>
      </c>
      <c r="P25" s="462">
        <f>November!A32</f>
        <v>23</v>
      </c>
      <c r="Q25" s="463" t="str">
        <f>November!B32</f>
        <v>lø</v>
      </c>
      <c r="R25" s="506" t="str">
        <f>November!C32</f>
        <v>Weekend</v>
      </c>
      <c r="S25" s="507" t="str">
        <f>November!DL32</f>
        <v/>
      </c>
      <c r="T25" s="340" t="str">
        <f>Aar!P25</f>
        <v/>
      </c>
      <c r="U25" s="473">
        <f>December!A32</f>
        <v>23</v>
      </c>
      <c r="V25" s="508" t="str">
        <f>December!B32</f>
        <v>ma</v>
      </c>
      <c r="W25" s="509" t="str">
        <f>December!C32</f>
        <v>Feriedag</v>
      </c>
      <c r="X25" s="505" t="str">
        <f>December!DL32</f>
        <v/>
      </c>
      <c r="Y25" s="341">
        <f>Aar!T25</f>
        <v>52</v>
      </c>
      <c r="Z25" s="462">
        <f>Januar!A32</f>
        <v>23</v>
      </c>
      <c r="AA25" s="463" t="str">
        <f>Januar!B32</f>
        <v>to</v>
      </c>
      <c r="AB25" s="506" t="str">
        <f>Januar!C32</f>
        <v>Normal uge 1</v>
      </c>
      <c r="AC25" s="507" t="str">
        <f>Januar!DL32</f>
        <v/>
      </c>
      <c r="AD25" s="341" t="str">
        <f>Aar!X25</f>
        <v/>
      </c>
    </row>
    <row r="26" spans="1:30" ht="23" customHeight="1">
      <c r="A26" s="462">
        <f>August!A38</f>
        <v>24</v>
      </c>
      <c r="B26" s="463" t="str">
        <f>August!B38</f>
        <v>lø</v>
      </c>
      <c r="C26" s="504" t="str">
        <f>August!C38</f>
        <v>Weekend</v>
      </c>
      <c r="D26" s="505" t="str">
        <f>August!DL38</f>
        <v/>
      </c>
      <c r="E26" s="341" t="str">
        <f>Aar!D26</f>
        <v/>
      </c>
      <c r="F26" s="462">
        <f>September!A33</f>
        <v>24</v>
      </c>
      <c r="G26" s="463" t="str">
        <f>September!B33</f>
        <v>ti</v>
      </c>
      <c r="H26" s="506" t="str">
        <f>September!C33</f>
        <v>Normal uge 1</v>
      </c>
      <c r="I26" s="505" t="str">
        <f>September!DL33</f>
        <v>P-møde 16:30 - 19:30</v>
      </c>
      <c r="J26" s="341" t="str">
        <f>Aar!H26</f>
        <v/>
      </c>
      <c r="K26" s="462">
        <f>Oktober!A33</f>
        <v>24</v>
      </c>
      <c r="L26" s="463" t="str">
        <f>Oktober!B33</f>
        <v>to</v>
      </c>
      <c r="M26" s="506" t="str">
        <f>Oktober!C33</f>
        <v>Normal uge 1</v>
      </c>
      <c r="N26" s="507" t="str">
        <f>Oktober!DL33</f>
        <v/>
      </c>
      <c r="O26" s="341" t="str">
        <f>Aar!L26</f>
        <v/>
      </c>
      <c r="P26" s="462">
        <f>November!A33</f>
        <v>24</v>
      </c>
      <c r="Q26" s="463" t="str">
        <f>November!B33</f>
        <v>sø</v>
      </c>
      <c r="R26" s="506" t="str">
        <f>November!C33</f>
        <v>Weekend</v>
      </c>
      <c r="S26" s="507" t="str">
        <f>November!DL33</f>
        <v/>
      </c>
      <c r="T26" s="340" t="str">
        <f>Aar!P26</f>
        <v/>
      </c>
      <c r="U26" s="473">
        <f>December!A33</f>
        <v>24</v>
      </c>
      <c r="V26" s="508" t="str">
        <f>December!B33</f>
        <v>ti</v>
      </c>
      <c r="W26" s="509" t="str">
        <f>December!C33</f>
        <v>Feriedag</v>
      </c>
      <c r="X26" s="505" t="str">
        <f>December!DL33</f>
        <v>Juleaftensdag</v>
      </c>
      <c r="Y26" s="341" t="str">
        <f>Aar!T26</f>
        <v/>
      </c>
      <c r="Z26" s="462">
        <f>Januar!A33</f>
        <v>24</v>
      </c>
      <c r="AA26" s="463" t="str">
        <f>Januar!B33</f>
        <v>fr</v>
      </c>
      <c r="AB26" s="506" t="str">
        <f>Januar!C33</f>
        <v>Rul 1</v>
      </c>
      <c r="AC26" s="507" t="str">
        <f>Januar!DL33</f>
        <v/>
      </c>
      <c r="AD26" s="341" t="str">
        <f>Aar!X26</f>
        <v/>
      </c>
    </row>
    <row r="27" spans="1:30" ht="23" customHeight="1">
      <c r="A27" s="462">
        <f>August!A39</f>
        <v>25</v>
      </c>
      <c r="B27" s="463" t="str">
        <f>August!B39</f>
        <v>sø</v>
      </c>
      <c r="C27" s="504" t="str">
        <f>August!C39</f>
        <v>Weekend</v>
      </c>
      <c r="D27" s="505" t="str">
        <f>August!DL39</f>
        <v/>
      </c>
      <c r="E27" s="341" t="str">
        <f>Aar!D27</f>
        <v/>
      </c>
      <c r="F27" s="462">
        <f>September!A34</f>
        <v>25</v>
      </c>
      <c r="G27" s="463" t="str">
        <f>September!B34</f>
        <v>on</v>
      </c>
      <c r="H27" s="506" t="str">
        <f>September!C34</f>
        <v>Normal uge 1</v>
      </c>
      <c r="I27" s="505" t="str">
        <f>September!DL34</f>
        <v/>
      </c>
      <c r="J27" s="341" t="str">
        <f>Aar!H27</f>
        <v/>
      </c>
      <c r="K27" s="462">
        <f>Oktober!A34</f>
        <v>25</v>
      </c>
      <c r="L27" s="463" t="str">
        <f>Oktober!B34</f>
        <v>fr</v>
      </c>
      <c r="M27" s="506" t="str">
        <f>Oktober!C34</f>
        <v>Rul 4</v>
      </c>
      <c r="N27" s="507" t="str">
        <f>Oktober!DL34</f>
        <v/>
      </c>
      <c r="O27" s="341" t="str">
        <f>Aar!L27</f>
        <v/>
      </c>
      <c r="P27" s="462">
        <f>November!A34</f>
        <v>25</v>
      </c>
      <c r="Q27" s="463" t="str">
        <f>November!B34</f>
        <v>ma</v>
      </c>
      <c r="R27" s="506" t="str">
        <f>November!C34</f>
        <v>Normal uge 1</v>
      </c>
      <c r="S27" s="507" t="str">
        <f>November!DL34</f>
        <v/>
      </c>
      <c r="T27" s="340">
        <f>Aar!P27</f>
        <v>48</v>
      </c>
      <c r="U27" s="473">
        <f>December!A34</f>
        <v>25</v>
      </c>
      <c r="V27" s="508" t="str">
        <f>December!B34</f>
        <v>on</v>
      </c>
      <c r="W27" s="509" t="str">
        <f>December!C34</f>
        <v>SH-dag</v>
      </c>
      <c r="X27" s="505" t="str">
        <f>December!DL34</f>
        <v>Juledag</v>
      </c>
      <c r="Y27" s="341" t="str">
        <f>Aar!T27</f>
        <v/>
      </c>
      <c r="Z27" s="462">
        <f>Januar!A34</f>
        <v>25</v>
      </c>
      <c r="AA27" s="463" t="str">
        <f>Januar!B34</f>
        <v>lø</v>
      </c>
      <c r="AB27" s="506" t="str">
        <f>Januar!C34</f>
        <v>Weekend</v>
      </c>
      <c r="AC27" s="507" t="str">
        <f>Januar!DL34</f>
        <v/>
      </c>
      <c r="AD27" s="341" t="str">
        <f>Aar!X27</f>
        <v/>
      </c>
    </row>
    <row r="28" spans="1:30" ht="23" customHeight="1">
      <c r="A28" s="462">
        <f>August!A40</f>
        <v>26</v>
      </c>
      <c r="B28" s="463" t="str">
        <f>August!B40</f>
        <v>ma</v>
      </c>
      <c r="C28" s="504" t="str">
        <f>August!C40</f>
        <v>Normal uge 1</v>
      </c>
      <c r="D28" s="505" t="str">
        <f>August!DL40</f>
        <v>P-møder 16:30 - 19:30</v>
      </c>
      <c r="E28" s="341">
        <f>Aar!D28</f>
        <v>35</v>
      </c>
      <c r="F28" s="462">
        <f>September!A35</f>
        <v>26</v>
      </c>
      <c r="G28" s="463" t="str">
        <f>September!B35</f>
        <v>to</v>
      </c>
      <c r="H28" s="506" t="str">
        <f>September!C35</f>
        <v>Normal uge 1</v>
      </c>
      <c r="I28" s="505" t="str">
        <f>September!DL35</f>
        <v/>
      </c>
      <c r="J28" s="341" t="str">
        <f>Aar!H28</f>
        <v/>
      </c>
      <c r="K28" s="462">
        <f>Oktober!A35</f>
        <v>26</v>
      </c>
      <c r="L28" s="463" t="str">
        <f>Oktober!B35</f>
        <v>lø</v>
      </c>
      <c r="M28" s="506" t="str">
        <f>Oktober!C35</f>
        <v>Weekend</v>
      </c>
      <c r="N28" s="507" t="str">
        <f>Oktober!DL35</f>
        <v/>
      </c>
      <c r="O28" s="341" t="str">
        <f>Aar!L28</f>
        <v/>
      </c>
      <c r="P28" s="462">
        <f>November!A35</f>
        <v>26</v>
      </c>
      <c r="Q28" s="463" t="str">
        <f>November!B35</f>
        <v>ti</v>
      </c>
      <c r="R28" s="506" t="str">
        <f>November!C35</f>
        <v>Normal uge 1</v>
      </c>
      <c r="S28" s="507" t="str">
        <f>November!DL35</f>
        <v/>
      </c>
      <c r="T28" s="340" t="str">
        <f>Aar!P28</f>
        <v/>
      </c>
      <c r="U28" s="473">
        <f>December!A35</f>
        <v>26</v>
      </c>
      <c r="V28" s="508" t="str">
        <f>December!B35</f>
        <v>to</v>
      </c>
      <c r="W28" s="509" t="str">
        <f>December!C35</f>
        <v>SH-dag</v>
      </c>
      <c r="X28" s="505" t="str">
        <f>December!DL35</f>
        <v>2. juledag</v>
      </c>
      <c r="Y28" s="341" t="str">
        <f>Aar!T28</f>
        <v/>
      </c>
      <c r="Z28" s="462">
        <f>Januar!A35</f>
        <v>26</v>
      </c>
      <c r="AA28" s="463" t="str">
        <f>Januar!B35</f>
        <v>sø</v>
      </c>
      <c r="AB28" s="506" t="str">
        <f>Januar!C35</f>
        <v>Weekend</v>
      </c>
      <c r="AC28" s="507" t="str">
        <f>Januar!DL35</f>
        <v/>
      </c>
      <c r="AD28" s="341" t="str">
        <f>Aar!X28</f>
        <v/>
      </c>
    </row>
    <row r="29" spans="1:30" ht="23" customHeight="1">
      <c r="A29" s="462">
        <f>August!A41</f>
        <v>27</v>
      </c>
      <c r="B29" s="463" t="str">
        <f>August!B41</f>
        <v>ti</v>
      </c>
      <c r="C29" s="504" t="str">
        <f>August!C41</f>
        <v>Normal uge 1</v>
      </c>
      <c r="D29" s="505" t="str">
        <f>August!DL41</f>
        <v/>
      </c>
      <c r="E29" s="341" t="str">
        <f>Aar!D29</f>
        <v/>
      </c>
      <c r="F29" s="462">
        <f>September!A36</f>
        <v>27</v>
      </c>
      <c r="G29" s="463" t="str">
        <f>September!B36</f>
        <v>fr</v>
      </c>
      <c r="H29" s="506" t="str">
        <f>September!C36</f>
        <v>Rul 4</v>
      </c>
      <c r="I29" s="505" t="str">
        <f>September!DL36</f>
        <v/>
      </c>
      <c r="J29" s="341" t="str">
        <f>Aar!H29</f>
        <v/>
      </c>
      <c r="K29" s="462">
        <f>Oktober!A36</f>
        <v>27</v>
      </c>
      <c r="L29" s="463" t="str">
        <f>Oktober!B36</f>
        <v>sø</v>
      </c>
      <c r="M29" s="506" t="str">
        <f>Oktober!C36</f>
        <v>Weekend</v>
      </c>
      <c r="N29" s="507" t="str">
        <f>Oktober!DL36</f>
        <v/>
      </c>
      <c r="O29" s="341" t="str">
        <f>Aar!L29</f>
        <v/>
      </c>
      <c r="P29" s="462">
        <f>November!A36</f>
        <v>27</v>
      </c>
      <c r="Q29" s="463" t="str">
        <f>November!B36</f>
        <v>on</v>
      </c>
      <c r="R29" s="506" t="str">
        <f>November!C36</f>
        <v>Normal uge 1</v>
      </c>
      <c r="S29" s="507" t="str">
        <f>November!DL36</f>
        <v/>
      </c>
      <c r="T29" s="340" t="str">
        <f>Aar!P29</f>
        <v/>
      </c>
      <c r="U29" s="473">
        <f>December!A36</f>
        <v>27</v>
      </c>
      <c r="V29" s="508" t="str">
        <f>December!B36</f>
        <v>fr</v>
      </c>
      <c r="W29" s="509" t="str">
        <f>December!C36</f>
        <v>Feriedag</v>
      </c>
      <c r="X29" s="505" t="str">
        <f>December!DL36</f>
        <v/>
      </c>
      <c r="Y29" s="341" t="str">
        <f>Aar!T29</f>
        <v/>
      </c>
      <c r="Z29" s="462">
        <f>Januar!A36</f>
        <v>27</v>
      </c>
      <c r="AA29" s="463" t="str">
        <f>Januar!B36</f>
        <v>ma</v>
      </c>
      <c r="AB29" s="506" t="str">
        <f>Januar!C36</f>
        <v>Normal uge 1</v>
      </c>
      <c r="AC29" s="507" t="str">
        <f>Januar!DL36</f>
        <v/>
      </c>
      <c r="AD29" s="341">
        <f>Aar!X29</f>
        <v>4.7142857142857144</v>
      </c>
    </row>
    <row r="30" spans="1:30" ht="23" customHeight="1">
      <c r="A30" s="462">
        <f>August!A42</f>
        <v>28</v>
      </c>
      <c r="B30" s="463" t="str">
        <f>August!B42</f>
        <v>on</v>
      </c>
      <c r="C30" s="504" t="str">
        <f>August!C42</f>
        <v>Normal uge 1</v>
      </c>
      <c r="D30" s="505" t="str">
        <f>August!DL42</f>
        <v/>
      </c>
      <c r="E30" s="341" t="str">
        <f>Aar!D30</f>
        <v/>
      </c>
      <c r="F30" s="462">
        <f>September!A37</f>
        <v>28</v>
      </c>
      <c r="G30" s="463" t="str">
        <f>September!B37</f>
        <v>lø</v>
      </c>
      <c r="H30" s="506" t="str">
        <f>September!C37</f>
        <v>Pæd.dag</v>
      </c>
      <c r="I30" s="505" t="str">
        <f>September!DL37</f>
        <v/>
      </c>
      <c r="J30" s="341" t="str">
        <f>Aar!H30</f>
        <v/>
      </c>
      <c r="K30" s="462">
        <f>Oktober!A37</f>
        <v>28</v>
      </c>
      <c r="L30" s="463" t="str">
        <f>Oktober!B37</f>
        <v>ma</v>
      </c>
      <c r="M30" s="506" t="str">
        <f>Oktober!C37</f>
        <v>Normal uge 1</v>
      </c>
      <c r="N30" s="507" t="str">
        <f>Oktober!DL37</f>
        <v/>
      </c>
      <c r="O30" s="341">
        <f>Aar!L30</f>
        <v>44</v>
      </c>
      <c r="P30" s="462">
        <f>November!A37</f>
        <v>28</v>
      </c>
      <c r="Q30" s="463" t="str">
        <f>November!B37</f>
        <v>to</v>
      </c>
      <c r="R30" s="506" t="str">
        <f>November!C37</f>
        <v>Normal uge 1</v>
      </c>
      <c r="S30" s="507" t="str">
        <f>November!DL37</f>
        <v/>
      </c>
      <c r="T30" s="340" t="str">
        <f>Aar!P30</f>
        <v/>
      </c>
      <c r="U30" s="473">
        <f>December!A37</f>
        <v>28</v>
      </c>
      <c r="V30" s="508" t="str">
        <f>December!B37</f>
        <v>lø</v>
      </c>
      <c r="W30" s="509" t="str">
        <f>December!C37</f>
        <v>Weekend</v>
      </c>
      <c r="X30" s="505" t="str">
        <f>December!DL37</f>
        <v/>
      </c>
      <c r="Y30" s="341" t="str">
        <f>Aar!T30</f>
        <v/>
      </c>
      <c r="Z30" s="462">
        <f>Januar!A37</f>
        <v>28</v>
      </c>
      <c r="AA30" s="463" t="str">
        <f>Januar!B37</f>
        <v>ti</v>
      </c>
      <c r="AB30" s="506" t="str">
        <f>Januar!C37</f>
        <v>Normal uge 1</v>
      </c>
      <c r="AC30" s="507" t="str">
        <f>Januar!DL37</f>
        <v>P-møde 16:30 - 19:30</v>
      </c>
      <c r="AD30" s="341" t="str">
        <f>Aar!X30</f>
        <v/>
      </c>
    </row>
    <row r="31" spans="1:30" ht="23" customHeight="1">
      <c r="A31" s="462">
        <f>August!A43</f>
        <v>29</v>
      </c>
      <c r="B31" s="463" t="str">
        <f>August!B43</f>
        <v>to</v>
      </c>
      <c r="C31" s="504" t="str">
        <f>August!C43</f>
        <v>Normal uge 1</v>
      </c>
      <c r="D31" s="505" t="str">
        <f>August!DL43</f>
        <v/>
      </c>
      <c r="E31" s="341" t="str">
        <f>Aar!D31</f>
        <v/>
      </c>
      <c r="F31" s="462">
        <f>September!A38</f>
        <v>29</v>
      </c>
      <c r="G31" s="463" t="str">
        <f>September!B38</f>
        <v>sø</v>
      </c>
      <c r="H31" s="506" t="str">
        <f>September!C38</f>
        <v>Weekend</v>
      </c>
      <c r="I31" s="505" t="str">
        <f>September!DL38</f>
        <v/>
      </c>
      <c r="J31" s="341" t="str">
        <f>Aar!H31</f>
        <v/>
      </c>
      <c r="K31" s="462">
        <f>Oktober!A38</f>
        <v>29</v>
      </c>
      <c r="L31" s="463" t="str">
        <f>Oktober!B38</f>
        <v>ti</v>
      </c>
      <c r="M31" s="506" t="str">
        <f>Oktober!C38</f>
        <v>Normal uge 1</v>
      </c>
      <c r="N31" s="507" t="str">
        <f>Oktober!DL38</f>
        <v/>
      </c>
      <c r="O31" s="341" t="str">
        <f>Aar!L31</f>
        <v/>
      </c>
      <c r="P31" s="462">
        <f>November!A38</f>
        <v>29</v>
      </c>
      <c r="Q31" s="463" t="str">
        <f>November!B38</f>
        <v>fr</v>
      </c>
      <c r="R31" s="506" t="str">
        <f>November!C38</f>
        <v>Rul 1</v>
      </c>
      <c r="S31" s="507" t="str">
        <f>November!DL38</f>
        <v/>
      </c>
      <c r="T31" s="340" t="str">
        <f>Aar!P31</f>
        <v/>
      </c>
      <c r="U31" s="473">
        <f>December!A38</f>
        <v>29</v>
      </c>
      <c r="V31" s="508" t="str">
        <f>December!B38</f>
        <v>sø</v>
      </c>
      <c r="W31" s="509" t="str">
        <f>December!C38</f>
        <v>Weekend</v>
      </c>
      <c r="X31" s="505" t="str">
        <f>December!DL38</f>
        <v/>
      </c>
      <c r="Y31" s="341" t="str">
        <f>Aar!T31</f>
        <v/>
      </c>
      <c r="Z31" s="462">
        <f>Januar!A38</f>
        <v>29</v>
      </c>
      <c r="AA31" s="463" t="str">
        <f>Januar!B38</f>
        <v>on</v>
      </c>
      <c r="AB31" s="506" t="str">
        <f>Januar!C38</f>
        <v>Normal uge 1</v>
      </c>
      <c r="AC31" s="507" t="str">
        <f>Januar!DL38</f>
        <v/>
      </c>
      <c r="AD31" s="341" t="str">
        <f>Aar!X31</f>
        <v/>
      </c>
    </row>
    <row r="32" spans="1:30" ht="23" customHeight="1">
      <c r="A32" s="462">
        <f>August!A44</f>
        <v>30</v>
      </c>
      <c r="B32" s="463" t="str">
        <f>August!B44</f>
        <v>fr</v>
      </c>
      <c r="C32" s="504" t="str">
        <f>August!C44</f>
        <v>Rul 4</v>
      </c>
      <c r="D32" s="505" t="str">
        <f>August!DL44</f>
        <v/>
      </c>
      <c r="E32" s="341" t="str">
        <f>Aar!D32</f>
        <v/>
      </c>
      <c r="F32" s="462">
        <f>September!A39</f>
        <v>30</v>
      </c>
      <c r="G32" s="463" t="str">
        <f>September!B39</f>
        <v>ma</v>
      </c>
      <c r="H32" s="506" t="str">
        <f>September!C39</f>
        <v>Normal uge 1</v>
      </c>
      <c r="I32" s="505" t="str">
        <f>September!DL39</f>
        <v/>
      </c>
      <c r="J32" s="341">
        <f>Aar!H32</f>
        <v>40</v>
      </c>
      <c r="K32" s="462">
        <f>Oktober!A39</f>
        <v>30</v>
      </c>
      <c r="L32" s="463" t="str">
        <f>Oktober!B39</f>
        <v>on</v>
      </c>
      <c r="M32" s="506" t="str">
        <f>Oktober!C39</f>
        <v>Normal uge 1</v>
      </c>
      <c r="N32" s="507" t="str">
        <f>Oktober!DL39</f>
        <v/>
      </c>
      <c r="O32" s="341" t="str">
        <f>Aar!L32</f>
        <v/>
      </c>
      <c r="P32" s="462">
        <f>November!A39</f>
        <v>30</v>
      </c>
      <c r="Q32" s="463" t="str">
        <f>November!B39</f>
        <v>lø</v>
      </c>
      <c r="R32" s="506" t="str">
        <f>November!C39</f>
        <v>Weekend</v>
      </c>
      <c r="S32" s="507" t="str">
        <f>November!DL39</f>
        <v/>
      </c>
      <c r="T32" s="340" t="str">
        <f>Aar!P32</f>
        <v/>
      </c>
      <c r="U32" s="473">
        <f>December!A39</f>
        <v>30</v>
      </c>
      <c r="V32" s="508" t="str">
        <f>December!B39</f>
        <v>ma</v>
      </c>
      <c r="W32" s="509" t="str">
        <f>December!C39</f>
        <v>Feriedag</v>
      </c>
      <c r="X32" s="505" t="str">
        <f>December!DL39</f>
        <v/>
      </c>
      <c r="Y32" s="341">
        <f>Aar!T32</f>
        <v>1</v>
      </c>
      <c r="Z32" s="462">
        <f>Januar!A39</f>
        <v>30</v>
      </c>
      <c r="AA32" s="463" t="str">
        <f>Januar!B39</f>
        <v>to</v>
      </c>
      <c r="AB32" s="506" t="str">
        <f>Januar!C39</f>
        <v>Normal uge 1</v>
      </c>
      <c r="AC32" s="507" t="str">
        <f>Januar!DL39</f>
        <v/>
      </c>
      <c r="AD32" s="341" t="str">
        <f>Aar!X32</f>
        <v/>
      </c>
    </row>
    <row r="33" spans="1:30" ht="23" customHeight="1">
      <c r="A33" s="462">
        <f>August!A45</f>
        <v>31</v>
      </c>
      <c r="B33" s="463" t="str">
        <f>August!B45</f>
        <v>lø</v>
      </c>
      <c r="C33" s="504" t="str">
        <f>August!C45</f>
        <v>Weekend</v>
      </c>
      <c r="D33" s="505" t="str">
        <f>August!DL45</f>
        <v/>
      </c>
      <c r="E33" s="341" t="str">
        <f>Aar!D33</f>
        <v/>
      </c>
      <c r="F33" s="52"/>
      <c r="G33" s="52"/>
      <c r="H33" s="53"/>
      <c r="I33" s="53"/>
      <c r="J33" s="269"/>
      <c r="K33" s="462">
        <f>Oktober!A40</f>
        <v>31</v>
      </c>
      <c r="L33" s="463" t="str">
        <f>Oktober!B40</f>
        <v>to</v>
      </c>
      <c r="M33" s="506" t="str">
        <f>Oktober!C40</f>
        <v>Normal uge 1</v>
      </c>
      <c r="N33" s="507" t="str">
        <f>Oktober!DL40</f>
        <v/>
      </c>
      <c r="O33" s="341" t="str">
        <f>Aar!L33</f>
        <v/>
      </c>
      <c r="P33" s="52"/>
      <c r="Q33" s="52"/>
      <c r="R33" s="53"/>
      <c r="S33" s="53"/>
      <c r="T33" s="270"/>
      <c r="U33" s="473">
        <f>December!A40</f>
        <v>31</v>
      </c>
      <c r="V33" s="508" t="str">
        <f>December!B40</f>
        <v>ti</v>
      </c>
      <c r="W33" s="509" t="str">
        <f>December!C40</f>
        <v>Feriedag</v>
      </c>
      <c r="X33" s="505" t="str">
        <f>December!DL40</f>
        <v/>
      </c>
      <c r="Y33" s="341" t="str">
        <f>Aar!T33</f>
        <v/>
      </c>
      <c r="Z33" s="462">
        <f>Januar!A40</f>
        <v>31</v>
      </c>
      <c r="AA33" s="463" t="str">
        <f>Januar!B40</f>
        <v>fr</v>
      </c>
      <c r="AB33" s="506" t="str">
        <f>Januar!C40</f>
        <v>Rul 2</v>
      </c>
      <c r="AC33" s="507" t="str">
        <f>Januar!DL40</f>
        <v/>
      </c>
      <c r="AD33" s="341" t="str">
        <f>Aar!X33</f>
        <v/>
      </c>
    </row>
    <row r="34" spans="1:30" ht="23" customHeight="1">
      <c r="A34" s="44"/>
      <c r="B34" s="44"/>
      <c r="C34" s="44">
        <f>Aar!B34</f>
        <v>22</v>
      </c>
      <c r="D34" s="44" t="str">
        <f>Aar!C34</f>
        <v xml:space="preserve"> arbejdsdage</v>
      </c>
      <c r="E34" s="44"/>
      <c r="F34" s="44"/>
      <c r="G34" s="44"/>
      <c r="H34" s="44">
        <f>Aar!F34</f>
        <v>21</v>
      </c>
      <c r="I34" s="44" t="str">
        <f>Aar!G34</f>
        <v xml:space="preserve"> arbejdsdage</v>
      </c>
      <c r="J34" s="44">
        <f>Aar!H34</f>
        <v>0</v>
      </c>
      <c r="K34" s="44">
        <f>Aar!I34</f>
        <v>0</v>
      </c>
      <c r="L34" s="44"/>
      <c r="M34" s="44">
        <f>Aar!J34</f>
        <v>23</v>
      </c>
      <c r="N34" s="44" t="str">
        <f>Aar!K34</f>
        <v xml:space="preserve"> arbejdsdage</v>
      </c>
      <c r="O34" s="44">
        <f>Aar!M34</f>
        <v>0</v>
      </c>
      <c r="P34" s="44"/>
      <c r="Q34" s="44"/>
      <c r="R34" s="44">
        <f>Aar!N34</f>
        <v>21</v>
      </c>
      <c r="S34" s="44" t="str">
        <f>Aar!O34</f>
        <v xml:space="preserve"> arbejdsdage</v>
      </c>
      <c r="T34" s="44"/>
      <c r="U34" s="44"/>
      <c r="V34" s="44"/>
      <c r="W34" s="44">
        <f>Aar!R34</f>
        <v>20</v>
      </c>
      <c r="X34" s="44" t="str">
        <f>Aar!S34</f>
        <v xml:space="preserve"> arbejdsdage</v>
      </c>
      <c r="Y34" s="44"/>
      <c r="Z34" s="60"/>
      <c r="AA34" s="60"/>
      <c r="AB34" s="44">
        <f>Aar!V34</f>
        <v>22</v>
      </c>
      <c r="AC34" s="44" t="str">
        <f>Aar!W34</f>
        <v xml:space="preserve"> arbejdsdage</v>
      </c>
      <c r="AD34" s="59"/>
    </row>
    <row r="35" spans="1:30" ht="15" customHeight="1">
      <c r="B35" s="49"/>
      <c r="C35" s="47"/>
      <c r="D35" s="47"/>
      <c r="E35" s="48"/>
      <c r="G35" s="49"/>
      <c r="H35" s="47"/>
      <c r="I35" s="47"/>
      <c r="J35" s="50"/>
      <c r="K35" s="49"/>
      <c r="L35" s="47"/>
      <c r="M35" s="48"/>
      <c r="N35" s="48"/>
      <c r="O35" s="48"/>
      <c r="P35" s="49"/>
      <c r="Q35" s="47"/>
      <c r="R35" s="50"/>
      <c r="S35" s="50"/>
      <c r="T35" s="49"/>
      <c r="U35" s="47"/>
      <c r="W35" s="48"/>
      <c r="X35" s="48"/>
      <c r="Y35" s="49"/>
      <c r="Z35" s="47"/>
      <c r="AA35" s="37"/>
      <c r="AB35" s="37"/>
      <c r="AC35" s="37"/>
      <c r="AD35" s="37"/>
    </row>
    <row r="36" spans="1:30" ht="15" customHeight="1"/>
  </sheetData>
  <sheetProtection sheet="1" formatCells="0" formatColumns="0" formatRows="0" insertColumns="0"/>
  <phoneticPr fontId="4" type="noConversion"/>
  <conditionalFormatting sqref="J3:J32">
    <cfRule type="expression" dxfId="457" priority="246">
      <formula>OR(#REF!="Ikke relevant")</formula>
    </cfRule>
    <cfRule type="expression" dxfId="456" priority="237">
      <formula>OR(#REF!="Skema 4")</formula>
    </cfRule>
    <cfRule type="expression" dxfId="455" priority="236">
      <formula>OR(#REF!="Skema 3")</formula>
    </cfRule>
    <cfRule type="expression" dxfId="454" priority="235">
      <formula>OR(#REF!="Skema 2")</formula>
    </cfRule>
    <cfRule type="expression" dxfId="453" priority="234">
      <formula>OR(#REF!="Skema 1")</formula>
    </cfRule>
    <cfRule type="expression" dxfId="452" priority="299">
      <formula>OR(#REF!="nul-dag")</formula>
    </cfRule>
    <cfRule type="expression" dxfId="451" priority="300">
      <formula>OR(#REF!="SH-dag")</formula>
    </cfRule>
    <cfRule type="expression" dxfId="450" priority="301">
      <formula>OR(#REF!="ekskursion")</formula>
    </cfRule>
    <cfRule type="expression" dxfId="449" priority="302">
      <formula>OR(#REF!="lejrskole")</formula>
    </cfRule>
    <cfRule type="expression" dxfId="448" priority="317" stopIfTrue="1">
      <formula>OR(#REF!="Orlov")</formula>
    </cfRule>
    <cfRule type="expression" dxfId="447" priority="316">
      <formula>OR(#REF!="weekend")</formula>
    </cfRule>
    <cfRule type="expression" dxfId="446" priority="315">
      <formula>OR(#REF!="feriedag")</formula>
    </cfRule>
    <cfRule type="expression" dxfId="445" priority="314">
      <formula>OR(#REF!="fagdag")</formula>
    </cfRule>
    <cfRule type="expression" dxfId="444" priority="313">
      <formula>OR(#REF!="emnedag")</formula>
    </cfRule>
    <cfRule type="expression" dxfId="443" priority="298">
      <formula>OR(#REF!="pæd.dag")</formula>
    </cfRule>
  </conditionalFormatting>
  <conditionalFormatting sqref="O3:O33">
    <cfRule type="expression" dxfId="419" priority="230">
      <formula>OR(#REF!="Skema 1")</formula>
    </cfRule>
    <cfRule type="expression" dxfId="418" priority="231">
      <formula>OR(#REF!="Skema 2")</formula>
    </cfRule>
    <cfRule type="expression" dxfId="417" priority="232">
      <formula>OR(#REF!="Skema 3")</formula>
    </cfRule>
    <cfRule type="expression" dxfId="416" priority="233">
      <formula>OR(#REF!="Skema 4")</formula>
    </cfRule>
    <cfRule type="expression" dxfId="415" priority="245">
      <formula>OR(#REF!="Ikke relevant")</formula>
    </cfRule>
    <cfRule type="expression" dxfId="414" priority="287" stopIfTrue="1">
      <formula>OR(#REF!="Orlov")</formula>
    </cfRule>
    <cfRule type="expression" dxfId="413" priority="286">
      <formula>OR(#REF!="weekend")</formula>
    </cfRule>
    <cfRule type="expression" dxfId="412" priority="285">
      <formula>OR(#REF!="feriedag")</formula>
    </cfRule>
    <cfRule type="expression" dxfId="411" priority="284">
      <formula>OR(#REF!="fagdag")</formula>
    </cfRule>
    <cfRule type="expression" dxfId="410" priority="283">
      <formula>OR(#REF!="emnedag")</formula>
    </cfRule>
    <cfRule type="expression" dxfId="409" priority="282">
      <formula>OR(#REF!="lejrskole")</formula>
    </cfRule>
    <cfRule type="expression" dxfId="408" priority="281">
      <formula>OR(#REF!="ekskursion")</formula>
    </cfRule>
    <cfRule type="expression" dxfId="407" priority="280">
      <formula>OR(#REF!="SH-dag")</formula>
    </cfRule>
    <cfRule type="expression" dxfId="406" priority="279">
      <formula>OR(#REF!="nul-dag")</formula>
    </cfRule>
    <cfRule type="expression" dxfId="405" priority="278">
      <formula>OR(#REF!="pæd.dag")</formula>
    </cfRule>
  </conditionalFormatting>
  <conditionalFormatting sqref="T3:T32">
    <cfRule type="expression" dxfId="381" priority="226">
      <formula>OR(#REF!="Skema 1")</formula>
    </cfRule>
    <cfRule type="expression" dxfId="380" priority="274">
      <formula>OR(#REF!="fagdag")</formula>
    </cfRule>
    <cfRule type="expression" dxfId="379" priority="273">
      <formula>OR(#REF!="emnedag")</formula>
    </cfRule>
    <cfRule type="expression" dxfId="378" priority="272">
      <formula>OR(#REF!="lejrskole")</formula>
    </cfRule>
    <cfRule type="expression" dxfId="377" priority="271">
      <formula>OR(#REF!="ekskursion")</formula>
    </cfRule>
    <cfRule type="expression" dxfId="376" priority="270">
      <formula>OR(#REF!="SH-dag")</formula>
    </cfRule>
    <cfRule type="expression" dxfId="375" priority="269">
      <formula>OR(#REF!="nul-dag")</formula>
    </cfRule>
    <cfRule type="expression" dxfId="374" priority="268">
      <formula>OR(#REF!="pæd.dag")</formula>
    </cfRule>
    <cfRule type="expression" dxfId="373" priority="227">
      <formula>OR(#REF!="Skema 2")</formula>
    </cfRule>
    <cfRule type="expression" dxfId="372" priority="244">
      <formula>OR(#REF!="Ikke relevant")</formula>
    </cfRule>
    <cfRule type="expression" dxfId="371" priority="229">
      <formula>OR(#REF!="Skema 4")</formula>
    </cfRule>
    <cfRule type="expression" dxfId="370" priority="275">
      <formula>OR(#REF!="feriedag")</formula>
    </cfRule>
    <cfRule type="expression" dxfId="369" priority="277" stopIfTrue="1">
      <formula>OR(#REF!="Orlov")</formula>
    </cfRule>
    <cfRule type="expression" dxfId="368" priority="276">
      <formula>OR(#REF!="weekend")</formula>
    </cfRule>
    <cfRule type="expression" dxfId="367" priority="228">
      <formula>OR(#REF!="Skema 3")</formula>
    </cfRule>
  </conditionalFormatting>
  <conditionalFormatting sqref="Y3:Y33">
    <cfRule type="expression" dxfId="343" priority="78" stopIfTrue="1">
      <formula>OR($C3="Rul 4")</formula>
    </cfRule>
    <cfRule type="expression" dxfId="342" priority="261">
      <formula>OR(#REF!="ekskursion")</formula>
    </cfRule>
    <cfRule type="expression" dxfId="341" priority="79" stopIfTrue="1">
      <formula>OR($C3="Rul 3")</formula>
    </cfRule>
    <cfRule type="expression" dxfId="340" priority="80" stopIfTrue="1">
      <formula>OR($C3="Rul 1")</formula>
    </cfRule>
    <cfRule type="expression" dxfId="339" priority="81">
      <formula>OR($C3="Normal uge 1")</formula>
    </cfRule>
    <cfRule type="expression" dxfId="338" priority="82">
      <formula>OR($C3="Orlov")</formula>
    </cfRule>
    <cfRule type="expression" dxfId="337" priority="83">
      <formula>OR($C3="Normal uge 2")</formula>
    </cfRule>
    <cfRule type="expression" dxfId="336" priority="84">
      <formula>OR($C3="Normal uge 3")</formula>
    </cfRule>
    <cfRule type="expression" dxfId="335" priority="85">
      <formula>OR($C3="Normal uge 4")</formula>
    </cfRule>
    <cfRule type="expression" dxfId="334" priority="222">
      <formula>OR(#REF!="Skema 1")</formula>
    </cfRule>
    <cfRule type="expression" dxfId="333" priority="223">
      <formula>OR(#REF!="Skema 2")</formula>
    </cfRule>
    <cfRule type="expression" dxfId="332" priority="224">
      <formula>OR(#REF!="Skema 3")</formula>
    </cfRule>
    <cfRule type="expression" dxfId="331" priority="225">
      <formula>OR(#REF!="Skema 4")</formula>
    </cfRule>
    <cfRule type="expression" dxfId="330" priority="86">
      <formula>OR($C3="Ikke relevant")</formula>
    </cfRule>
    <cfRule type="expression" dxfId="329" priority="87">
      <formula>OR($C3="pæd.dag")</formula>
    </cfRule>
    <cfRule type="expression" dxfId="328" priority="88">
      <formula>OR($C3="nul-dag")</formula>
    </cfRule>
    <cfRule type="expression" dxfId="327" priority="89">
      <formula>OR($C3="SH-dag")</formula>
    </cfRule>
    <cfRule type="expression" dxfId="326" priority="90">
      <formula>OR($C3="ekskursion")</formula>
    </cfRule>
    <cfRule type="expression" dxfId="325" priority="91">
      <formula>OR($C3="Koloni")</formula>
    </cfRule>
    <cfRule type="expression" dxfId="324" priority="92">
      <formula>OR($C3="Anderledes dag")</formula>
    </cfRule>
    <cfRule type="expression" dxfId="323" priority="93">
      <formula>OR($C3="Feriepasningsdag")</formula>
    </cfRule>
    <cfRule type="expression" dxfId="322" priority="94">
      <formula>OR($C3="feriedag")</formula>
    </cfRule>
    <cfRule type="expression" dxfId="321" priority="95">
      <formula>OR($C3="weekend")</formula>
    </cfRule>
    <cfRule type="expression" dxfId="320" priority="96" stopIfTrue="1">
      <formula>OR($C3="Rul 2")</formula>
    </cfRule>
    <cfRule type="expression" dxfId="319" priority="77" stopIfTrue="1">
      <formula>OR($C3="Rul 5")</formula>
    </cfRule>
    <cfRule type="expression" dxfId="318" priority="76" stopIfTrue="1">
      <formula>OR($C3="Rul 6")</formula>
    </cfRule>
    <cfRule type="expression" dxfId="317" priority="267" stopIfTrue="1">
      <formula>OR(#REF!="Orlov")</formula>
    </cfRule>
    <cfRule type="expression" dxfId="316" priority="266">
      <formula>OR(#REF!="weekend")</formula>
    </cfRule>
    <cfRule type="expression" dxfId="315" priority="265">
      <formula>OR(#REF!="feriedag")</formula>
    </cfRule>
    <cfRule type="expression" dxfId="314" priority="264">
      <formula>OR(#REF!="fagdag")</formula>
    </cfRule>
    <cfRule type="expression" dxfId="313" priority="243">
      <formula>OR(#REF!="Ikke relevant")</formula>
    </cfRule>
    <cfRule type="expression" dxfId="312" priority="263">
      <formula>OR(#REF!="emnedag")</formula>
    </cfRule>
    <cfRule type="expression" dxfId="311" priority="262">
      <formula>OR(#REF!="lejrskole")</formula>
    </cfRule>
    <cfRule type="expression" dxfId="310" priority="260">
      <formula>OR(#REF!="SH-dag")</formula>
    </cfRule>
    <cfRule type="expression" dxfId="309" priority="259">
      <formula>OR(#REF!="nul-dag")</formula>
    </cfRule>
    <cfRule type="expression" dxfId="308" priority="258">
      <formula>OR(#REF!="pæd.dag")</formula>
    </cfRule>
  </conditionalFormatting>
  <conditionalFormatting sqref="AD3:AD33">
    <cfRule type="expression" dxfId="284" priority="74">
      <formula>OR($C3="weekend")</formula>
    </cfRule>
    <cfRule type="expression" dxfId="283" priority="75" stopIfTrue="1">
      <formula>OR($C3="Rul 2")</formula>
    </cfRule>
    <cfRule type="expression" dxfId="282" priority="73">
      <formula>OR($C3="feriedag")</formula>
    </cfRule>
    <cfRule type="expression" dxfId="281" priority="72">
      <formula>OR($C3="Feriepasningsdag")</formula>
    </cfRule>
    <cfRule type="expression" dxfId="280" priority="71">
      <formula>OR($C3="Anderledes dag")</formula>
    </cfRule>
    <cfRule type="expression" dxfId="279" priority="70">
      <formula>OR($C3="Koloni")</formula>
    </cfRule>
    <cfRule type="expression" dxfId="278" priority="67">
      <formula>OR($C3="nul-dag")</formula>
    </cfRule>
    <cfRule type="expression" dxfId="277" priority="66">
      <formula>OR($C3="pæd.dag")</formula>
    </cfRule>
    <cfRule type="expression" dxfId="276" priority="65">
      <formula>OR($C3="Ikke relevant")</formula>
    </cfRule>
    <cfRule type="expression" dxfId="275" priority="64">
      <formula>OR($C3="Normal uge 4")</formula>
    </cfRule>
    <cfRule type="expression" dxfId="274" priority="63">
      <formula>OR($C3="Normal uge 3")</formula>
    </cfRule>
    <cfRule type="expression" dxfId="273" priority="62">
      <formula>OR($C3="Normal uge 2")</formula>
    </cfRule>
    <cfRule type="expression" dxfId="272" priority="61">
      <formula>OR($C3="Orlov")</formula>
    </cfRule>
    <cfRule type="expression" dxfId="271" priority="60">
      <formula>OR($C3="Normal uge 1")</formula>
    </cfRule>
    <cfRule type="expression" dxfId="270" priority="59" stopIfTrue="1">
      <formula>OR($C3="Rul 1")</formula>
    </cfRule>
    <cfRule type="expression" dxfId="269" priority="221">
      <formula>OR(#REF!="Skema 4")</formula>
    </cfRule>
    <cfRule type="expression" dxfId="268" priority="242">
      <formula>OR(#REF!="Ikke relevant")</formula>
    </cfRule>
    <cfRule type="expression" dxfId="267" priority="68">
      <formula>OR($C3="SH-dag")</formula>
    </cfRule>
    <cfRule type="expression" dxfId="266" priority="69">
      <formula>OR($C3="ekskursion")</formula>
    </cfRule>
    <cfRule type="expression" dxfId="265" priority="249">
      <formula>OR(#REF!="nul-dag")</formula>
    </cfRule>
    <cfRule type="expression" dxfId="264" priority="248">
      <formula>OR(#REF!="pæd.dag")</formula>
    </cfRule>
    <cfRule type="expression" dxfId="263" priority="257" stopIfTrue="1">
      <formula>OR(#REF!="Orlov")</formula>
    </cfRule>
    <cfRule type="expression" dxfId="262" priority="256">
      <formula>OR(#REF!="weekend")</formula>
    </cfRule>
    <cfRule type="expression" dxfId="261" priority="255">
      <formula>OR(#REF!="feriedag")</formula>
    </cfRule>
    <cfRule type="expression" dxfId="260" priority="254">
      <formula>OR(#REF!="fagdag")</formula>
    </cfRule>
    <cfRule type="expression" dxfId="259" priority="253">
      <formula>OR(#REF!="emnedag")</formula>
    </cfRule>
    <cfRule type="expression" dxfId="258" priority="252">
      <formula>OR(#REF!="lejrskole")</formula>
    </cfRule>
    <cfRule type="expression" dxfId="257" priority="251">
      <formula>OR(#REF!="ekskursion")</formula>
    </cfRule>
    <cfRule type="expression" dxfId="256" priority="220">
      <formula>OR(#REF!="Skema 3")</formula>
    </cfRule>
    <cfRule type="expression" dxfId="255" priority="219">
      <formula>OR(#REF!="Skema 2")</formula>
    </cfRule>
    <cfRule type="expression" dxfId="254" priority="218">
      <formula>OR(#REF!="Skema 1")</formula>
    </cfRule>
    <cfRule type="expression" dxfId="253" priority="58" stopIfTrue="1">
      <formula>OR($C3="Rul 3")</formula>
    </cfRule>
    <cfRule type="expression" dxfId="252" priority="57" stopIfTrue="1">
      <formula>OR($C3="Rul 4")</formula>
    </cfRule>
    <cfRule type="expression" dxfId="251" priority="56" stopIfTrue="1">
      <formula>OR($C3="Rul 5")</formula>
    </cfRule>
    <cfRule type="expression" dxfId="250" priority="250">
      <formula>OR(#REF!="SH-dag")</formula>
    </cfRule>
    <cfRule type="expression" dxfId="249" priority="55" stopIfTrue="1">
      <formula>OR($C3="Rul 6")</formula>
    </cfRule>
  </conditionalFormatting>
  <printOptions horizontalCentered="1" verticalCentered="1"/>
  <pageMargins left="0.35433070866141736" right="0.35433070866141736" top="0.39370078740157483" bottom="0.39370078740157483" header="0.11811023622047245" footer="0.11811023622047245"/>
  <pageSetup paperSize="9" scale="53"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191" id="{7758FF45-3171-0146-BB65-6C4A5996A469}">
            <xm:f>OR(August!$C15="Koloni")</xm:f>
            <x14:dxf>
              <font>
                <color theme="1"/>
              </font>
              <fill>
                <patternFill>
                  <bgColor theme="8" tint="0.59996337778862885"/>
                </patternFill>
              </fill>
            </x14:dxf>
          </x14:cfRule>
          <x14:cfRule type="expression" priority="175" id="{8FD1A35A-57FD-8C4B-AA55-9ABA9D006AA3}">
            <xm:f>OR(August!$C15="Rul 1")</xm:f>
            <x14:dxf>
              <font>
                <color theme="1"/>
              </font>
              <fill>
                <patternFill patternType="solid">
                  <bgColor theme="2"/>
                </patternFill>
              </fill>
            </x14:dxf>
          </x14:cfRule>
          <x14:cfRule type="expression" priority="176" id="{396C5B6D-2433-7242-BA90-D6D479534A03}">
            <xm:f>OR(August!$C15="Rul 2")</xm:f>
            <x14:dxf>
              <font>
                <color theme="1"/>
              </font>
              <fill>
                <patternFill patternType="solid">
                  <bgColor theme="2" tint="-9.9948118533890809E-2"/>
                </patternFill>
              </fill>
            </x14:dxf>
          </x14:cfRule>
          <x14:cfRule type="expression" priority="177" id="{75F5C72C-CCCC-0443-919D-B7A3C933065E}">
            <xm:f>OR(August!$C15="Rul 3")</xm:f>
            <x14:dxf>
              <font>
                <color theme="1"/>
              </font>
              <fill>
                <patternFill patternType="solid">
                  <bgColor theme="2" tint="-0.24994659260841701"/>
                </patternFill>
              </fill>
            </x14:dxf>
          </x14:cfRule>
          <x14:cfRule type="expression" priority="178" id="{4D3297A9-064E-EC40-9FC4-45FD1AF2ACF4}">
            <xm:f>OR(August!$C15="Rul 4")</xm:f>
            <x14:dxf>
              <font>
                <color theme="1"/>
              </font>
              <fill>
                <patternFill patternType="solid">
                  <bgColor theme="2" tint="-0.499984740745262"/>
                </patternFill>
              </fill>
            </x14:dxf>
          </x14:cfRule>
          <x14:cfRule type="expression" priority="179" id="{D3EFD0FE-2D1B-AB42-8F69-8E6466429520}">
            <xm:f>OR(August!$C15="Rul 5")</xm:f>
            <x14:dxf>
              <font>
                <color theme="0"/>
              </font>
              <fill>
                <patternFill patternType="solid">
                  <bgColor theme="2" tint="-0.749961851863155"/>
                </patternFill>
              </fill>
            </x14:dxf>
          </x14:cfRule>
          <x14:cfRule type="expression" priority="180" id="{89A23CEF-66C9-AF42-B6B5-8B3832D901CC}">
            <xm:f>OR(August!$C15="Rul 6")</xm:f>
            <x14:dxf>
              <font>
                <color theme="0"/>
              </font>
              <fill>
                <patternFill patternType="solid">
                  <bgColor theme="2" tint="-0.89996032593768116"/>
                </patternFill>
              </fill>
            </x14:dxf>
          </x14:cfRule>
          <x14:cfRule type="expression" priority="181" id="{2D214DA0-FF9B-1241-B3DB-DFEC213D9A98}">
            <xm:f>OR(August!$C15="Orlov")</xm:f>
            <x14:dxf>
              <font>
                <color theme="0"/>
              </font>
              <fill>
                <patternFill patternType="solid">
                  <bgColor theme="6" tint="-0.24994659260841701"/>
                </patternFill>
              </fill>
            </x14:dxf>
          </x14:cfRule>
          <x14:cfRule type="expression" priority="182" id="{29FC236A-28FC-7F4E-87CA-ECA286341F24}">
            <xm:f>OR(August!$C15="Normal uge 1")</xm:f>
            <x14:dxf>
              <font>
                <color theme="1"/>
              </font>
              <fill>
                <patternFill patternType="solid">
                  <bgColor theme="4" tint="0.79998168889431442"/>
                </patternFill>
              </fill>
            </x14:dxf>
          </x14:cfRule>
          <x14:cfRule type="expression" priority="183" id="{0C4DEDDD-FEFE-6740-8FC9-D79B15BFFE3A}">
            <xm:f>OR(August!$C15="Normal uge 2")</xm:f>
            <x14:dxf>
              <font>
                <color theme="1"/>
              </font>
              <fill>
                <patternFill patternType="solid">
                  <bgColor theme="4" tint="0.59996337778862885"/>
                </patternFill>
              </fill>
            </x14:dxf>
          </x14:cfRule>
          <x14:cfRule type="expression" priority="11" stopIfTrue="1" id="{EE8DD2ED-2933-EF4A-B886-92E7A9FAB5E5}">
            <xm:f>OR(August!$C15="Normal uge 6")</xm:f>
            <x14:dxf>
              <font>
                <color theme="0"/>
              </font>
              <fill>
                <patternFill patternType="solid">
                  <bgColor theme="9" tint="-0.499984740745262"/>
                </patternFill>
              </fill>
            </x14:dxf>
          </x14:cfRule>
          <x14:cfRule type="expression" priority="12" id="{095F647D-BB73-6641-9C69-382595E3A2B6}">
            <xm:f>OR(August!$C15="Normal uge 5")</xm:f>
            <x14:dxf>
              <font>
                <color theme="0"/>
              </font>
              <fill>
                <patternFill patternType="solid">
                  <bgColor theme="9" tint="-0.24994659260841701"/>
                </patternFill>
              </fill>
            </x14:dxf>
          </x14:cfRule>
          <x14:cfRule type="expression" priority="184" id="{3590E9F0-EB39-D14D-9A2D-70BE967F872C}">
            <xm:f>OR(August!$C15="Normal uge 3")</xm:f>
            <x14:dxf>
              <font>
                <color theme="0"/>
              </font>
              <fill>
                <patternFill patternType="solid">
                  <bgColor theme="4" tint="0.39994506668294322"/>
                </patternFill>
              </fill>
            </x14:dxf>
          </x14:cfRule>
          <x14:cfRule type="expression" priority="185" id="{A4C90ECD-0126-E441-8CBB-35BD82CFDA69}">
            <xm:f>OR(August!$C15="Ikke relevant")</xm:f>
            <x14:dxf>
              <font>
                <color theme="0"/>
              </font>
              <fill>
                <patternFill>
                  <bgColor theme="1"/>
                </patternFill>
              </fill>
            </x14:dxf>
          </x14:cfRule>
          <x14:cfRule type="expression" priority="186" id="{DBEB29DE-AF8C-9C46-B7B0-E46256700204}">
            <xm:f>OR(August!$C15="Normal uge 4")</xm:f>
            <x14:dxf>
              <font>
                <color theme="0"/>
              </font>
              <fill>
                <patternFill patternType="solid">
                  <bgColor theme="4" tint="-0.24994659260841701"/>
                </patternFill>
              </fill>
            </x14:dxf>
          </x14:cfRule>
          <x14:cfRule type="expression" priority="187" id="{5B6EE13A-B348-B842-954A-42AAB5942F25}">
            <xm:f>OR(August!$C15="pæd.dag")</xm:f>
            <x14:dxf>
              <font>
                <color theme="1"/>
              </font>
              <fill>
                <patternFill>
                  <bgColor theme="7" tint="0.39994506668294322"/>
                </patternFill>
              </fill>
            </x14:dxf>
          </x14:cfRule>
          <x14:cfRule type="expression" priority="188" id="{79EFC9D5-BA4E-CF49-8EDB-319A8386E5DB}">
            <xm:f>OR(August!$C15="SH-dag")</xm:f>
            <x14:dxf>
              <font>
                <color theme="1"/>
              </font>
              <fill>
                <patternFill>
                  <bgColor rgb="FFFF2F82"/>
                </patternFill>
              </fill>
            </x14:dxf>
          </x14:cfRule>
          <x14:cfRule type="expression" priority="189" id="{00DB97D0-D2E1-3A44-AA3A-35A249B09E91}">
            <xm:f>OR(August!$C15="Nul-dag")</xm:f>
            <x14:dxf>
              <font>
                <color theme="1"/>
              </font>
              <fill>
                <patternFill>
                  <bgColor theme="5" tint="0.79998168889431442"/>
                </patternFill>
              </fill>
            </x14:dxf>
          </x14:cfRule>
          <x14:cfRule type="expression" priority="190" id="{91007D6F-5D1A-F443-ABA2-415E3CCA4592}">
            <xm:f>OR(August!$C15="ekskursion")</xm:f>
            <x14:dxf>
              <font>
                <color theme="1"/>
              </font>
              <fill>
                <patternFill>
                  <bgColor rgb="FFFFFF00"/>
                </patternFill>
              </fill>
            </x14:dxf>
          </x14:cfRule>
          <x14:cfRule type="expression" priority="192" id="{7802BD70-D1C3-EE49-99C1-DCC9356AAA70}">
            <xm:f>OR(August!$C15="Anderledes dag")</xm:f>
            <x14:dxf>
              <font>
                <color theme="1"/>
              </font>
              <fill>
                <patternFill>
                  <bgColor theme="5" tint="0.59996337778862885"/>
                </patternFill>
              </fill>
            </x14:dxf>
          </x14:cfRule>
          <x14:cfRule type="expression" priority="193" id="{EF1821AB-5DD9-F74E-A635-61BF14FD0357}">
            <xm:f>OR(August!$C15="ferieåbning")</xm:f>
            <x14:dxf>
              <font>
                <color theme="1"/>
              </font>
              <fill>
                <patternFill>
                  <bgColor theme="9" tint="0.59996337778862885"/>
                </patternFill>
              </fill>
            </x14:dxf>
          </x14:cfRule>
          <x14:cfRule type="expression" priority="194" id="{5FA2D650-54B5-394F-B282-838DE7899B08}">
            <xm:f>OR(August!$C15="feriedag")</xm:f>
            <x14:dxf>
              <font>
                <color theme="1"/>
              </font>
              <fill>
                <patternFill>
                  <bgColor theme="6" tint="0.39994506668294322"/>
                </patternFill>
              </fill>
            </x14:dxf>
          </x14:cfRule>
          <x14:cfRule type="expression" priority="195" id="{85579B1D-3BD8-6C46-BE64-0A86BAD448D2}">
            <xm:f>OR(August!$C15="weekend")</xm:f>
            <x14:dxf>
              <font>
                <color theme="1"/>
              </font>
              <fill>
                <patternFill>
                  <bgColor theme="0" tint="-0.14996795556505021"/>
                </patternFill>
              </fill>
            </x14:dxf>
          </x14:cfRule>
          <xm:sqref>A3:E33</xm:sqref>
        </x14:conditionalFormatting>
        <x14:conditionalFormatting xmlns:xm="http://schemas.microsoft.com/office/excel/2006/main">
          <x14:cfRule type="expression" priority="327" stopIfTrue="1" id="{7E088C76-2C1B-4A4B-B72F-8E38A511E840}">
            <xm:f>OR(August!$C15="Orlov")</xm:f>
            <x14:dxf>
              <font>
                <color theme="0"/>
              </font>
              <fill>
                <patternFill patternType="solid">
                  <bgColor theme="6" tint="-0.24994659260841701"/>
                </patternFill>
              </fill>
            </x14:dxf>
          </x14:cfRule>
          <x14:cfRule type="expression" priority="247" id="{AF9AE05E-3605-5E4C-893C-6819AB1EE948}">
            <xm:f>OR(August!$C15="Ikke relevant")</xm:f>
            <x14:dxf>
              <font>
                <color theme="0"/>
              </font>
              <fill>
                <patternFill>
                  <bgColor theme="1"/>
                </patternFill>
              </fill>
            </x14:dxf>
          </x14:cfRule>
          <x14:cfRule type="expression" priority="326" id="{3D435629-D562-1843-BC8C-C49FD76A418A}">
            <xm:f>OR(August!$C15="weekend")</xm:f>
            <x14:dxf>
              <font>
                <color theme="1"/>
              </font>
              <fill>
                <patternFill>
                  <bgColor theme="0" tint="-0.14996795556505021"/>
                </patternFill>
              </fill>
            </x14:dxf>
          </x14:cfRule>
          <x14:cfRule type="expression" priority="241" id="{347B9104-5EB7-AA4F-9364-620AC86FE217}">
            <xm:f>OR(August!$C15="Skema 4")</xm:f>
            <x14:dxf>
              <font>
                <color theme="0"/>
              </font>
              <fill>
                <patternFill>
                  <bgColor theme="4" tint="-0.24994659260841701"/>
                </patternFill>
              </fill>
            </x14:dxf>
          </x14:cfRule>
          <x14:cfRule type="expression" priority="240" id="{268CA7B4-52BE-1443-93BC-121DA8356B11}">
            <xm:f>OR(August!$C15="Skema 3")</xm:f>
            <x14:dxf>
              <font>
                <color theme="0"/>
              </font>
              <fill>
                <patternFill>
                  <bgColor theme="4" tint="0.39994506668294322"/>
                </patternFill>
              </fill>
            </x14:dxf>
          </x14:cfRule>
          <x14:cfRule type="expression" priority="239" id="{A1951D69-4ADB-3047-8B42-4A5141429C7B}">
            <xm:f>OR(August!$C15="Skema 2")</xm:f>
            <x14:dxf>
              <font>
                <color theme="1"/>
              </font>
              <fill>
                <patternFill>
                  <bgColor theme="4" tint="0.59996337778862885"/>
                </patternFill>
              </fill>
            </x14:dxf>
          </x14:cfRule>
          <x14:cfRule type="expression" priority="238" id="{BCD76501-B6F8-B74D-98D4-F3CE391F978C}">
            <xm:f>OR(August!$C15="Skema 1")</xm:f>
            <x14:dxf>
              <font>
                <color theme="1"/>
              </font>
              <fill>
                <patternFill>
                  <bgColor theme="4" tint="0.79998168889431442"/>
                </patternFill>
              </fill>
            </x14:dxf>
          </x14:cfRule>
          <x14:cfRule type="expression" priority="325" id="{BDDE1528-B4C8-F547-9572-1788BDC0DBD0}">
            <xm:f>OR(August!$C15="feriedag")</xm:f>
            <x14:dxf>
              <font>
                <color theme="1"/>
              </font>
              <fill>
                <patternFill>
                  <bgColor theme="6" tint="0.39994506668294322"/>
                </patternFill>
              </fill>
            </x14:dxf>
          </x14:cfRule>
          <x14:cfRule type="expression" priority="324" id="{723F6421-6944-B64B-9A9F-457A9003CABE}">
            <xm:f>OR(August!$C15="fagdag")</xm:f>
            <x14:dxf>
              <font>
                <color theme="1"/>
              </font>
              <fill>
                <patternFill>
                  <bgColor theme="9" tint="0.59996337778862885"/>
                </patternFill>
              </fill>
            </x14:dxf>
          </x14:cfRule>
          <x14:cfRule type="expression" priority="323" id="{BED33284-DDF4-564F-A68F-1D8DD9E13F5F}">
            <xm:f>OR(August!$C15="emnedag")</xm:f>
            <x14:dxf>
              <font>
                <color theme="1"/>
              </font>
              <fill>
                <patternFill>
                  <bgColor theme="5" tint="0.59996337778862885"/>
                </patternFill>
              </fill>
            </x14:dxf>
          </x14:cfRule>
          <x14:cfRule type="expression" priority="322" id="{B3976725-7BC8-274D-A17A-06C54196C59B}">
            <xm:f>OR(August!$C15="lejrskole")</xm:f>
            <x14:dxf>
              <font>
                <color theme="1"/>
              </font>
              <fill>
                <patternFill>
                  <bgColor theme="8" tint="0.59996337778862885"/>
                </patternFill>
              </fill>
            </x14:dxf>
          </x14:cfRule>
          <x14:cfRule type="expression" priority="321" id="{56138BA0-8BE0-4047-9775-0C98271CE80A}">
            <xm:f>OR(August!$C15="ekskursion")</xm:f>
            <x14:dxf>
              <font>
                <color theme="1"/>
              </font>
              <fill>
                <patternFill>
                  <bgColor rgb="FFFFFF00"/>
                </patternFill>
              </fill>
            </x14:dxf>
          </x14:cfRule>
          <x14:cfRule type="expression" priority="320" id="{C726354F-05C3-9C43-946C-A3FB6A43F70E}">
            <xm:f>OR(August!$C15="SH-dag")</xm:f>
            <x14:dxf>
              <font>
                <color theme="1"/>
              </font>
              <fill>
                <patternFill>
                  <bgColor rgb="FFFF2F82"/>
                </patternFill>
              </fill>
            </x14:dxf>
          </x14:cfRule>
          <x14:cfRule type="expression" priority="319" id="{CDFF70CE-D945-F741-ADF6-03C1B6832B46}">
            <xm:f>OR(August!$C15="nul-dag")</xm:f>
            <x14:dxf>
              <font>
                <color theme="1"/>
              </font>
              <fill>
                <patternFill>
                  <bgColor theme="5" tint="0.79998168889431442"/>
                </patternFill>
              </fill>
            </x14:dxf>
          </x14:cfRule>
          <x14:cfRule type="expression" priority="318" id="{B78C599E-77F1-D644-9FE9-ABD5FC8F382C}">
            <xm:f>OR(August!$C15="pæd.dag")</xm:f>
            <x14:dxf>
              <font>
                <color theme="1"/>
              </font>
              <fill>
                <patternFill>
                  <bgColor theme="7" tint="0.39994506668294322"/>
                </patternFill>
              </fill>
            </x14:dxf>
          </x14:cfRule>
          <xm:sqref>E3:E33</xm:sqref>
        </x14:conditionalFormatting>
        <x14:conditionalFormatting xmlns:xm="http://schemas.microsoft.com/office/excel/2006/main">
          <x14:cfRule type="expression" priority="157" id="{85BCF294-5C87-434A-B7A8-E4DBDF57E15B}">
            <xm:f>OR(September!$C10="ferieåbning")</xm:f>
            <x14:dxf>
              <font>
                <color theme="1"/>
              </font>
              <fill>
                <patternFill>
                  <bgColor theme="9" tint="0.59996337778862885"/>
                </patternFill>
              </fill>
            </x14:dxf>
          </x14:cfRule>
          <x14:cfRule type="expression" priority="140" id="{FF76F6D3-082D-A541-97A0-130CC6425583}">
            <xm:f>OR(September!$C10="Rul 2")</xm:f>
            <x14:dxf>
              <font>
                <color theme="1"/>
              </font>
              <fill>
                <patternFill patternType="solid">
                  <bgColor theme="2" tint="-9.9948118533890809E-2"/>
                </patternFill>
              </fill>
            </x14:dxf>
          </x14:cfRule>
          <x14:cfRule type="expression" priority="141" id="{E3866841-E469-F54F-AA75-41BF23A8957A}">
            <xm:f>OR(September!$C10="Rul 3")</xm:f>
            <x14:dxf>
              <font>
                <color theme="1"/>
              </font>
              <fill>
                <patternFill patternType="solid">
                  <bgColor theme="2" tint="-0.24994659260841701"/>
                </patternFill>
              </fill>
            </x14:dxf>
          </x14:cfRule>
          <x14:cfRule type="expression" priority="142" id="{3B24C937-53F9-4D4E-8061-9A5BD8033002}">
            <xm:f>OR(September!$C10="Rul 4")</xm:f>
            <x14:dxf>
              <font>
                <color theme="1"/>
              </font>
              <fill>
                <patternFill patternType="solid">
                  <bgColor theme="2" tint="-0.499984740745262"/>
                </patternFill>
              </fill>
            </x14:dxf>
          </x14:cfRule>
          <x14:cfRule type="expression" priority="143" id="{32BC32CB-24B3-AF4D-841E-2F06994350E0}">
            <xm:f>OR(September!$C10="Rul 5")</xm:f>
            <x14:dxf>
              <font>
                <color theme="0"/>
              </font>
              <fill>
                <patternFill patternType="solid">
                  <bgColor theme="2" tint="-0.749961851863155"/>
                </patternFill>
              </fill>
            </x14:dxf>
          </x14:cfRule>
          <x14:cfRule type="expression" priority="144" id="{082F86D6-D365-1848-8CF6-D744704A7574}">
            <xm:f>OR(September!$C10="Rul 6")</xm:f>
            <x14:dxf>
              <font>
                <color theme="0"/>
              </font>
              <fill>
                <patternFill patternType="solid">
                  <bgColor theme="2" tint="-0.89996032593768116"/>
                </patternFill>
              </fill>
            </x14:dxf>
          </x14:cfRule>
          <x14:cfRule type="expression" priority="145" id="{DCF419ED-B484-5E4D-A3DD-6299A4D36DFE}">
            <xm:f>OR(September!$C10="Orlov")</xm:f>
            <x14:dxf>
              <font>
                <color theme="0"/>
              </font>
              <fill>
                <patternFill patternType="solid">
                  <bgColor theme="6" tint="-0.24994659260841701"/>
                </patternFill>
              </fill>
            </x14:dxf>
          </x14:cfRule>
          <x14:cfRule type="expression" priority="146" id="{AB1846C8-3D8E-3A4A-A497-F2D36A316B55}">
            <xm:f>OR(September!$C10="Normal uge 1")</xm:f>
            <x14:dxf>
              <font>
                <color theme="1"/>
              </font>
              <fill>
                <patternFill patternType="solid">
                  <bgColor theme="4" tint="0.79998168889431442"/>
                </patternFill>
              </fill>
            </x14:dxf>
          </x14:cfRule>
          <x14:cfRule type="expression" priority="10" stopIfTrue="1" id="{E22291E3-3B40-6B47-A47E-744D70E62D11}">
            <xm:f>OR(September!$C10="Normal uge 5")</xm:f>
            <x14:dxf>
              <font>
                <color theme="0"/>
              </font>
              <fill>
                <patternFill patternType="solid">
                  <bgColor theme="9" tint="-0.24994659260841701"/>
                </patternFill>
              </fill>
            </x14:dxf>
          </x14:cfRule>
          <x14:cfRule type="expression" priority="9" stopIfTrue="1" id="{079312FA-88E5-ED4A-9390-DA927614E3AA}">
            <xm:f>OR(September!$C10="Normal uge 6")</xm:f>
            <x14:dxf>
              <font>
                <color theme="0"/>
              </font>
              <fill>
                <patternFill patternType="solid">
                  <bgColor theme="9" tint="-0.499984740745262"/>
                </patternFill>
              </fill>
            </x14:dxf>
          </x14:cfRule>
          <x14:cfRule type="expression" priority="147" id="{F98D15F1-3081-3742-BFD1-ADC34E7110F5}">
            <xm:f>OR(September!$C10="Normal uge 2")</xm:f>
            <x14:dxf>
              <font>
                <color theme="1"/>
              </font>
              <fill>
                <patternFill patternType="solid">
                  <bgColor theme="4" tint="0.59996337778862885"/>
                </patternFill>
              </fill>
            </x14:dxf>
          </x14:cfRule>
          <x14:cfRule type="expression" priority="148" id="{A4654677-75E3-A440-A5BC-3BE1D1862B0D}">
            <xm:f>OR(September!$C10="Normal uge 3")</xm:f>
            <x14:dxf>
              <font>
                <color theme="0"/>
              </font>
              <fill>
                <patternFill patternType="solid">
                  <bgColor theme="4" tint="0.39994506668294322"/>
                </patternFill>
              </fill>
            </x14:dxf>
          </x14:cfRule>
          <x14:cfRule type="expression" priority="149" id="{5A518165-BDC7-DE41-B827-D2CD605770A1}">
            <xm:f>OR(September!$C10="Ikke relevant")</xm:f>
            <x14:dxf>
              <font>
                <color theme="0"/>
              </font>
              <fill>
                <patternFill>
                  <bgColor theme="1"/>
                </patternFill>
              </fill>
            </x14:dxf>
          </x14:cfRule>
          <x14:cfRule type="expression" priority="150" id="{44CFC142-A7F0-9E42-8659-E17D60FEA664}">
            <xm:f>OR(September!$C10="Normal uge 4")</xm:f>
            <x14:dxf>
              <font>
                <color theme="0"/>
              </font>
              <fill>
                <patternFill patternType="solid">
                  <bgColor theme="4" tint="-0.24994659260841701"/>
                </patternFill>
              </fill>
            </x14:dxf>
          </x14:cfRule>
          <x14:cfRule type="expression" priority="151" id="{DA815402-C732-A341-80A9-C3EE83F3878F}">
            <xm:f>OR(September!$C10="pæd.dag")</xm:f>
            <x14:dxf>
              <font>
                <color theme="1"/>
              </font>
              <fill>
                <patternFill>
                  <bgColor theme="7" tint="0.39994506668294322"/>
                </patternFill>
              </fill>
            </x14:dxf>
          </x14:cfRule>
          <x14:cfRule type="expression" priority="152" id="{9A36E5A6-7437-1748-BE5A-B1D93CEB6924}">
            <xm:f>OR(September!$C10="SH-dag")</xm:f>
            <x14:dxf>
              <font>
                <color theme="1"/>
              </font>
              <fill>
                <patternFill>
                  <bgColor rgb="FFFF2F82"/>
                </patternFill>
              </fill>
            </x14:dxf>
          </x14:cfRule>
          <x14:cfRule type="expression" priority="153" id="{21A52610-F1B4-514F-BEE8-1791F80DB2D7}">
            <xm:f>OR(September!$C10="Nul-dag")</xm:f>
            <x14:dxf>
              <font>
                <color theme="1"/>
              </font>
              <fill>
                <patternFill>
                  <bgColor theme="5" tint="0.79998168889431442"/>
                </patternFill>
              </fill>
            </x14:dxf>
          </x14:cfRule>
          <x14:cfRule type="expression" priority="159" id="{936F1020-E419-DE40-A5B5-A343A157BAA8}">
            <xm:f>OR(September!$C10="weekend")</xm:f>
            <x14:dxf>
              <font>
                <color theme="1"/>
              </font>
              <fill>
                <patternFill>
                  <bgColor theme="0" tint="-0.14996795556505021"/>
                </patternFill>
              </fill>
            </x14:dxf>
          </x14:cfRule>
          <x14:cfRule type="expression" priority="158" id="{4FF07A11-3D11-FE48-BD3D-F421F3413FB2}">
            <xm:f>OR(September!$C10="feriedag")</xm:f>
            <x14:dxf>
              <font>
                <color theme="1"/>
              </font>
              <fill>
                <patternFill>
                  <bgColor theme="6" tint="0.39994506668294322"/>
                </patternFill>
              </fill>
            </x14:dxf>
          </x14:cfRule>
          <x14:cfRule type="expression" priority="139" id="{3C73504A-FB19-0547-AD36-3C4941D89789}">
            <xm:f>OR(September!$C10="Rul 1")</xm:f>
            <x14:dxf>
              <font>
                <color theme="1"/>
              </font>
              <fill>
                <patternFill patternType="solid">
                  <bgColor theme="2"/>
                </patternFill>
              </fill>
            </x14:dxf>
          </x14:cfRule>
          <x14:cfRule type="expression" priority="156" id="{8DE68625-AFFA-9B4C-A603-E0F05FC4E0BA}">
            <xm:f>OR(September!$C10="Anderledes dag")</xm:f>
            <x14:dxf>
              <font>
                <color theme="1"/>
              </font>
              <fill>
                <patternFill>
                  <bgColor theme="5" tint="0.59996337778862885"/>
                </patternFill>
              </fill>
            </x14:dxf>
          </x14:cfRule>
          <x14:cfRule type="expression" priority="155" id="{415A3F49-8F37-7545-8444-967C1630CA78}">
            <xm:f>OR(September!$C10="Koloni")</xm:f>
            <x14:dxf>
              <font>
                <color theme="1"/>
              </font>
              <fill>
                <patternFill>
                  <bgColor theme="8" tint="0.59996337778862885"/>
                </patternFill>
              </fill>
            </x14:dxf>
          </x14:cfRule>
          <x14:cfRule type="expression" priority="154" id="{A9AA6560-AB79-8740-9F1B-8A842E68046B}">
            <xm:f>OR(September!$C10="ekskursion")</xm:f>
            <x14:dxf>
              <font>
                <color theme="1"/>
              </font>
              <fill>
                <patternFill>
                  <bgColor rgb="FFFFFF00"/>
                </patternFill>
              </fill>
            </x14:dxf>
          </x14:cfRule>
          <xm:sqref>F3:J32</xm:sqref>
        </x14:conditionalFormatting>
        <x14:conditionalFormatting xmlns:xm="http://schemas.microsoft.com/office/excel/2006/main">
          <x14:cfRule type="expression" priority="136" id="{1AF30A67-DAAB-2344-BAF0-CB374C241830}">
            <xm:f>OR(Oktober!$C10="ferieåbning")</xm:f>
            <x14:dxf>
              <font>
                <color theme="1"/>
              </font>
              <fill>
                <patternFill>
                  <bgColor theme="9" tint="0.59996337778862885"/>
                </patternFill>
              </fill>
            </x14:dxf>
          </x14:cfRule>
          <x14:cfRule type="expression" priority="127" id="{B2FDA0D9-B8C9-524B-8C96-27165E95465A}">
            <xm:f>OR(Oktober!$C10="Normal uge 3")</xm:f>
            <x14:dxf>
              <font>
                <color theme="0"/>
              </font>
              <fill>
                <patternFill patternType="solid">
                  <bgColor theme="4" tint="0.39994506668294322"/>
                </patternFill>
              </fill>
            </x14:dxf>
          </x14:cfRule>
          <x14:cfRule type="expression" priority="138" id="{09B4FA2B-4422-2B47-A49C-D147934808A9}">
            <xm:f>OR(Oktober!$C10="weekend")</xm:f>
            <x14:dxf>
              <font>
                <color theme="1"/>
              </font>
              <fill>
                <patternFill>
                  <bgColor theme="0" tint="-0.14996795556505021"/>
                </patternFill>
              </fill>
            </x14:dxf>
          </x14:cfRule>
          <x14:cfRule type="expression" priority="137" id="{DA348EB0-E86B-0043-9B73-4BDF5E4509E2}">
            <xm:f>OR(Oktober!$C10="feriedag")</xm:f>
            <x14:dxf>
              <font>
                <color theme="1"/>
              </font>
              <fill>
                <patternFill>
                  <bgColor theme="6" tint="0.39994506668294322"/>
                </patternFill>
              </fill>
            </x14:dxf>
          </x14:cfRule>
          <x14:cfRule type="expression" priority="135" id="{66F8FFDE-6870-5946-9E68-028C17BB6311}">
            <xm:f>OR(Oktober!$C10="Anderledes dag")</xm:f>
            <x14:dxf>
              <font>
                <color theme="1"/>
              </font>
              <fill>
                <patternFill>
                  <bgColor theme="5" tint="0.59996337778862885"/>
                </patternFill>
              </fill>
            </x14:dxf>
          </x14:cfRule>
          <x14:cfRule type="expression" priority="134" id="{C9413169-6D4A-994D-AF10-D64DD1EFCD17}">
            <xm:f>OR(Oktober!$C10="Koloni")</xm:f>
            <x14:dxf>
              <font>
                <color theme="1"/>
              </font>
              <fill>
                <patternFill>
                  <bgColor theme="8" tint="0.59996337778862885"/>
                </patternFill>
              </fill>
            </x14:dxf>
          </x14:cfRule>
          <x14:cfRule type="expression" priority="7" stopIfTrue="1" id="{7F18F782-2765-F44B-A935-15FF61C8C20D}">
            <xm:f>OR(Oktober!$C10="Normal uge 5")</xm:f>
            <x14:dxf>
              <font>
                <color theme="0"/>
              </font>
              <fill>
                <patternFill patternType="solid">
                  <bgColor theme="9" tint="-0.24994659260841701"/>
                </patternFill>
              </fill>
            </x14:dxf>
          </x14:cfRule>
          <x14:cfRule type="expression" priority="8" stopIfTrue="1" id="{19A7DE5A-2B16-7C41-852A-C0288A471145}">
            <xm:f>OR(Oktober!$C10="Normal uge 6")</xm:f>
            <x14:dxf>
              <font>
                <color theme="0"/>
              </font>
              <fill>
                <patternFill patternType="solid">
                  <bgColor theme="9" tint="-0.499984740745262"/>
                </patternFill>
              </fill>
            </x14:dxf>
          </x14:cfRule>
          <x14:cfRule type="expression" priority="133" id="{06FAFF1E-35B9-B04F-9340-030CD7D0B716}">
            <xm:f>OR(Oktober!$C10="ekskursion")</xm:f>
            <x14:dxf>
              <font>
                <color theme="1"/>
              </font>
              <fill>
                <patternFill>
                  <bgColor rgb="FFFFFF00"/>
                </patternFill>
              </fill>
            </x14:dxf>
          </x14:cfRule>
          <x14:cfRule type="expression" priority="132" id="{BFF16A11-53D5-AA46-ACE7-327D2F8D073E}">
            <xm:f>OR(Oktober!$C10="Nul-dag")</xm:f>
            <x14:dxf>
              <font>
                <color theme="1"/>
              </font>
              <fill>
                <patternFill>
                  <bgColor theme="5" tint="0.79998168889431442"/>
                </patternFill>
              </fill>
            </x14:dxf>
          </x14:cfRule>
          <x14:cfRule type="expression" priority="131" id="{2930ED4A-3500-EA42-91CF-F5EAB085924E}">
            <xm:f>OR(Oktober!$C10="SH-dag")</xm:f>
            <x14:dxf>
              <font>
                <color theme="1"/>
              </font>
              <fill>
                <patternFill>
                  <bgColor rgb="FFFF2F82"/>
                </patternFill>
              </fill>
            </x14:dxf>
          </x14:cfRule>
          <x14:cfRule type="expression" priority="130" id="{63478A72-227C-CC45-A4C1-48C12CA1D8FE}">
            <xm:f>OR(Oktober!$C10="pæd.dag")</xm:f>
            <x14:dxf>
              <font>
                <color theme="1"/>
              </font>
              <fill>
                <patternFill>
                  <bgColor theme="7" tint="0.39994506668294322"/>
                </patternFill>
              </fill>
            </x14:dxf>
          </x14:cfRule>
          <x14:cfRule type="expression" priority="129" id="{CBEE90C3-CE7F-DD4C-A731-CFDED5C23E68}">
            <xm:f>OR(Oktober!$C10="Normal uge 4")</xm:f>
            <x14:dxf>
              <font>
                <color theme="0"/>
              </font>
              <fill>
                <patternFill patternType="solid">
                  <bgColor theme="4" tint="-0.24994659260841701"/>
                </patternFill>
              </fill>
            </x14:dxf>
          </x14:cfRule>
          <x14:cfRule type="expression" priority="128" id="{91C865F3-717B-CC4F-B743-BE190C1603B9}">
            <xm:f>OR(Oktober!$C10="Ikke relevant")</xm:f>
            <x14:dxf>
              <font>
                <color theme="0"/>
              </font>
              <fill>
                <patternFill>
                  <bgColor theme="1"/>
                </patternFill>
              </fill>
            </x14:dxf>
          </x14:cfRule>
          <x14:cfRule type="expression" priority="126" id="{1491271F-472E-DD45-BF01-BB9950F569EC}">
            <xm:f>OR(Oktober!$C10="Normal uge 2")</xm:f>
            <x14:dxf>
              <font>
                <color theme="1"/>
              </font>
              <fill>
                <patternFill patternType="solid">
                  <bgColor theme="4" tint="0.59996337778862885"/>
                </patternFill>
              </fill>
            </x14:dxf>
          </x14:cfRule>
          <x14:cfRule type="expression" priority="125" id="{2EE4090C-A044-8449-B036-C137FCD15713}">
            <xm:f>OR(Oktober!$C10="Normal uge 1")</xm:f>
            <x14:dxf>
              <font>
                <color theme="1"/>
              </font>
              <fill>
                <patternFill patternType="solid">
                  <bgColor theme="4" tint="0.79998168889431442"/>
                </patternFill>
              </fill>
            </x14:dxf>
          </x14:cfRule>
          <x14:cfRule type="expression" priority="124" id="{B809C5BD-5A37-894C-BD5C-D069083BFF8B}">
            <xm:f>OR(Oktober!$C10="Orlov")</xm:f>
            <x14:dxf>
              <font>
                <color theme="0"/>
              </font>
              <fill>
                <patternFill patternType="solid">
                  <bgColor theme="6" tint="-0.24994659260841701"/>
                </patternFill>
              </fill>
            </x14:dxf>
          </x14:cfRule>
          <x14:cfRule type="expression" priority="123" id="{23A7D2FD-D7AC-0A48-A9D9-8FAB7CCFD1CF}">
            <xm:f>OR(Oktober!$C10="Rul 6")</xm:f>
            <x14:dxf>
              <font>
                <color theme="0"/>
              </font>
              <fill>
                <patternFill patternType="solid">
                  <bgColor theme="2" tint="-0.89996032593768116"/>
                </patternFill>
              </fill>
            </x14:dxf>
          </x14:cfRule>
          <x14:cfRule type="expression" priority="122" id="{D9E2EAAA-1889-B346-B8CA-CC9A57F1E134}">
            <xm:f>OR(Oktober!$C10="Rul 5")</xm:f>
            <x14:dxf>
              <font>
                <color theme="0"/>
              </font>
              <fill>
                <patternFill patternType="solid">
                  <bgColor theme="2" tint="-0.749961851863155"/>
                </patternFill>
              </fill>
            </x14:dxf>
          </x14:cfRule>
          <x14:cfRule type="expression" priority="121" id="{2B5D40CB-5735-844C-8087-2EC8B2E0A1F2}">
            <xm:f>OR(Oktober!$C10="Rul 4")</xm:f>
            <x14:dxf>
              <font>
                <color theme="1"/>
              </font>
              <fill>
                <patternFill patternType="solid">
                  <bgColor theme="2" tint="-0.499984740745262"/>
                </patternFill>
              </fill>
            </x14:dxf>
          </x14:cfRule>
          <x14:cfRule type="expression" priority="120" id="{BBF19DA2-1CE8-8147-97ED-AC88A11E0557}">
            <xm:f>OR(Oktober!$C10="Rul 3")</xm:f>
            <x14:dxf>
              <font>
                <color theme="1"/>
              </font>
              <fill>
                <patternFill patternType="solid">
                  <bgColor theme="2" tint="-0.24994659260841701"/>
                </patternFill>
              </fill>
            </x14:dxf>
          </x14:cfRule>
          <x14:cfRule type="expression" priority="119" id="{E5FD46B4-4FC7-E946-AAC5-A0998546E328}">
            <xm:f>OR(Oktober!$C10="Rul 2")</xm:f>
            <x14:dxf>
              <font>
                <color theme="1"/>
              </font>
              <fill>
                <patternFill patternType="solid">
                  <bgColor theme="2" tint="-9.9948118533890809E-2"/>
                </patternFill>
              </fill>
            </x14:dxf>
          </x14:cfRule>
          <x14:cfRule type="expression" priority="118" id="{D5F71056-471D-A140-B5CC-E9C1B7105A16}">
            <xm:f>OR(Oktober!$C10="Rul 1")</xm:f>
            <x14:dxf>
              <font>
                <color theme="1"/>
              </font>
              <fill>
                <patternFill patternType="solid">
                  <bgColor theme="2"/>
                </patternFill>
              </fill>
            </x14:dxf>
          </x14:cfRule>
          <xm:sqref>K3:O33</xm:sqref>
        </x14:conditionalFormatting>
        <x14:conditionalFormatting xmlns:xm="http://schemas.microsoft.com/office/excel/2006/main">
          <x14:cfRule type="expression" priority="100" id="{5BEAE0D8-5FD2-7B4F-844D-79875F65FF49}">
            <xm:f>OR(November!$C10="Rul 4")</xm:f>
            <x14:dxf>
              <font>
                <color theme="1"/>
              </font>
              <fill>
                <patternFill patternType="solid">
                  <bgColor theme="2" tint="-0.499984740745262"/>
                </patternFill>
              </fill>
            </x14:dxf>
          </x14:cfRule>
          <x14:cfRule type="expression" priority="116" id="{AFEF1A55-0822-8444-B1F4-D8B0B51C26AB}">
            <xm:f>OR(November!$C10="feriedag")</xm:f>
            <x14:dxf>
              <font>
                <color theme="1"/>
              </font>
              <fill>
                <patternFill>
                  <bgColor theme="6" tint="0.39994506668294322"/>
                </patternFill>
              </fill>
            </x14:dxf>
          </x14:cfRule>
          <x14:cfRule type="expression" priority="117" id="{258A0D86-7BD5-2845-B04C-FE2EF3BE0651}">
            <xm:f>OR(November!$C10="weekend")</xm:f>
            <x14:dxf>
              <font>
                <color theme="1"/>
              </font>
              <fill>
                <patternFill>
                  <bgColor theme="0" tint="-0.14996795556505021"/>
                </patternFill>
              </fill>
            </x14:dxf>
          </x14:cfRule>
          <x14:cfRule type="expression" priority="99" id="{6667ADAF-E6F7-D845-922D-18E73F52F7F4}">
            <xm:f>OR(November!$C10="Rul 3")</xm:f>
            <x14:dxf>
              <font>
                <color theme="1"/>
              </font>
              <fill>
                <patternFill patternType="solid">
                  <bgColor theme="2" tint="-0.24994659260841701"/>
                </patternFill>
              </fill>
            </x14:dxf>
          </x14:cfRule>
          <x14:cfRule type="expression" priority="98" id="{5C7F63CD-1FE7-4548-BF32-79C19115EF95}">
            <xm:f>OR(November!$C10="Rul 2")</xm:f>
            <x14:dxf>
              <font>
                <color theme="1"/>
              </font>
              <fill>
                <patternFill patternType="solid">
                  <bgColor theme="2" tint="-9.9948118533890809E-2"/>
                </patternFill>
              </fill>
            </x14:dxf>
          </x14:cfRule>
          <x14:cfRule type="expression" priority="97" id="{16871E21-C2BA-9F47-81AA-5572923C2EBF}">
            <xm:f>OR(November!$C10="Rul 1")</xm:f>
            <x14:dxf>
              <font>
                <color theme="1"/>
              </font>
              <fill>
                <patternFill patternType="solid">
                  <bgColor theme="2"/>
                </patternFill>
              </fill>
            </x14:dxf>
          </x14:cfRule>
          <x14:cfRule type="expression" priority="101" id="{42D7FDD1-7A29-4240-BA87-7B8FA629836F}">
            <xm:f>OR(November!$C10="Rul 5")</xm:f>
            <x14:dxf>
              <font>
                <color theme="0"/>
              </font>
              <fill>
                <patternFill patternType="solid">
                  <bgColor theme="2" tint="-0.749961851863155"/>
                </patternFill>
              </fill>
            </x14:dxf>
          </x14:cfRule>
          <x14:cfRule type="expression" priority="102" id="{EBF26158-839A-1744-8BD2-78A9CED4F5AC}">
            <xm:f>OR(November!$C10="Rul 6")</xm:f>
            <x14:dxf>
              <font>
                <color theme="0"/>
              </font>
              <fill>
                <patternFill patternType="solid">
                  <bgColor theme="2" tint="-0.89996032593768116"/>
                </patternFill>
              </fill>
            </x14:dxf>
          </x14:cfRule>
          <x14:cfRule type="expression" priority="114" id="{45893BA6-3F57-A346-B782-6211C0E0DADA}">
            <xm:f>OR(November!$C10="Anderledes dag")</xm:f>
            <x14:dxf>
              <font>
                <color theme="1"/>
              </font>
              <fill>
                <patternFill>
                  <bgColor theme="5" tint="0.59996337778862885"/>
                </patternFill>
              </fill>
            </x14:dxf>
          </x14:cfRule>
          <x14:cfRule type="expression" priority="113" id="{ED78250C-34A2-6C4C-8DDC-F416389FA10B}">
            <xm:f>OR(November!$C10="Koloni")</xm:f>
            <x14:dxf>
              <font>
                <color theme="1"/>
              </font>
              <fill>
                <patternFill>
                  <bgColor theme="8" tint="0.59996337778862885"/>
                </patternFill>
              </fill>
            </x14:dxf>
          </x14:cfRule>
          <x14:cfRule type="expression" priority="112" id="{19FB0853-6B13-C447-913E-85F1A1DB02C2}">
            <xm:f>OR(November!$C10="ekskursion")</xm:f>
            <x14:dxf>
              <font>
                <color theme="1"/>
              </font>
              <fill>
                <patternFill>
                  <bgColor rgb="FFFFFF00"/>
                </patternFill>
              </fill>
            </x14:dxf>
          </x14:cfRule>
          <x14:cfRule type="expression" priority="111" id="{7C14DE3B-016A-EA4E-99D0-79A295668F0B}">
            <xm:f>OR(November!$C10="Nul-dag")</xm:f>
            <x14:dxf>
              <font>
                <color theme="1"/>
              </font>
              <fill>
                <patternFill>
                  <bgColor theme="5" tint="0.79998168889431442"/>
                </patternFill>
              </fill>
            </x14:dxf>
          </x14:cfRule>
          <x14:cfRule type="expression" priority="115" id="{73A63248-6DD1-7B4B-9EE4-C56CF96A2151}">
            <xm:f>OR(November!$C10="ferieåbning")</xm:f>
            <x14:dxf>
              <font>
                <color theme="1"/>
              </font>
              <fill>
                <patternFill>
                  <bgColor theme="9" tint="0.59996337778862885"/>
                </patternFill>
              </fill>
            </x14:dxf>
          </x14:cfRule>
          <x14:cfRule type="expression" priority="110" id="{1047D5FC-F19E-1B4A-A97D-0906624BEC97}">
            <xm:f>OR(November!$C10="SH-dag")</xm:f>
            <x14:dxf>
              <font>
                <color theme="1"/>
              </font>
              <fill>
                <patternFill>
                  <bgColor rgb="FFFF2F82"/>
                </patternFill>
              </fill>
            </x14:dxf>
          </x14:cfRule>
          <x14:cfRule type="expression" priority="109" id="{D6E80112-ED34-EF48-AA8E-C416C124B853}">
            <xm:f>OR(November!$C10="pæd.dag")</xm:f>
            <x14:dxf>
              <font>
                <color theme="1"/>
              </font>
              <fill>
                <patternFill>
                  <bgColor theme="7" tint="0.39994506668294322"/>
                </patternFill>
              </fill>
            </x14:dxf>
          </x14:cfRule>
          <x14:cfRule type="expression" priority="108" id="{4BA8EF38-CB3C-9A4A-9386-01DACBEAF8B2}">
            <xm:f>OR(November!$C10="Normal uge 4")</xm:f>
            <x14:dxf>
              <font>
                <color theme="0"/>
              </font>
              <fill>
                <patternFill patternType="solid">
                  <bgColor theme="4" tint="-0.24994659260841701"/>
                </patternFill>
              </fill>
            </x14:dxf>
          </x14:cfRule>
          <x14:cfRule type="expression" priority="107" id="{F5C95F5C-56D8-BD41-967F-C37D7A5DEA51}">
            <xm:f>OR(November!$C10="Ikke relevant")</xm:f>
            <x14:dxf>
              <font>
                <color theme="0"/>
              </font>
              <fill>
                <patternFill>
                  <bgColor theme="1"/>
                </patternFill>
              </fill>
            </x14:dxf>
          </x14:cfRule>
          <x14:cfRule type="expression" priority="106" id="{46F7BCC8-78B4-DA4B-9B19-E1A6A7864B50}">
            <xm:f>OR(November!$C10="Normal uge 3")</xm:f>
            <x14:dxf>
              <font>
                <color theme="0"/>
              </font>
              <fill>
                <patternFill patternType="solid">
                  <bgColor theme="4" tint="0.39994506668294322"/>
                </patternFill>
              </fill>
            </x14:dxf>
          </x14:cfRule>
          <x14:cfRule type="expression" priority="105" id="{CF4CE3C2-BED2-6B4E-AA49-2370151358DB}">
            <xm:f>OR(November!$C10="Normal uge 2")</xm:f>
            <x14:dxf>
              <font>
                <color theme="1"/>
              </font>
              <fill>
                <patternFill patternType="solid">
                  <bgColor theme="4" tint="0.59996337778862885"/>
                </patternFill>
              </fill>
            </x14:dxf>
          </x14:cfRule>
          <x14:cfRule type="expression" priority="6" stopIfTrue="1" id="{638DEF98-289E-5143-A4B6-848DF2378251}">
            <xm:f>OR(November!$C10="Normal uge 5")</xm:f>
            <x14:dxf>
              <font>
                <color theme="0"/>
              </font>
              <fill>
                <patternFill patternType="solid">
                  <bgColor theme="9" tint="-0.24994659260841701"/>
                </patternFill>
              </fill>
            </x14:dxf>
          </x14:cfRule>
          <x14:cfRule type="expression" priority="5" stopIfTrue="1" id="{BB4D2456-072A-AF4B-94E1-3AE5D0ACFC6E}">
            <xm:f>OR(November!$C10="Normal uge 6")</xm:f>
            <x14:dxf>
              <font>
                <color theme="0"/>
              </font>
              <fill>
                <patternFill patternType="solid">
                  <bgColor theme="9" tint="-0.499984740745262"/>
                </patternFill>
              </fill>
            </x14:dxf>
          </x14:cfRule>
          <x14:cfRule type="expression" priority="103" id="{00E4CF95-5A44-2C46-8B88-DC2899A46A96}">
            <xm:f>OR(November!$C10="Orlov")</xm:f>
            <x14:dxf>
              <font>
                <color theme="0"/>
              </font>
              <fill>
                <patternFill patternType="solid">
                  <bgColor theme="6" tint="-0.24994659260841701"/>
                </patternFill>
              </fill>
            </x14:dxf>
          </x14:cfRule>
          <x14:cfRule type="expression" priority="104" id="{C2F45ACF-B1E6-304A-AE82-C9DD3A577555}">
            <xm:f>OR(November!$C10="Normal uge 1")</xm:f>
            <x14:dxf>
              <font>
                <color theme="1"/>
              </font>
              <fill>
                <patternFill patternType="solid">
                  <bgColor theme="4" tint="0.79998168889431442"/>
                </patternFill>
              </fill>
            </x14:dxf>
          </x14:cfRule>
          <xm:sqref>P3:T32</xm:sqref>
        </x14:conditionalFormatting>
        <x14:conditionalFormatting xmlns:xm="http://schemas.microsoft.com/office/excel/2006/main">
          <x14:cfRule type="expression" priority="34" id="{99CC9755-B2F9-3943-BFF1-6116B6D18D50}">
            <xm:f>OR(December!$C10="Rul 1")</xm:f>
            <x14:dxf>
              <font>
                <color theme="1"/>
              </font>
              <fill>
                <patternFill patternType="solid">
                  <bgColor theme="2"/>
                </patternFill>
              </fill>
            </x14:dxf>
          </x14:cfRule>
          <x14:cfRule type="expression" priority="41" id="{C55FA0ED-B828-4545-B5F7-C3566A88A018}">
            <xm:f>OR(December!$C10="Normal uge 1")</xm:f>
            <x14:dxf>
              <font>
                <color theme="1"/>
              </font>
              <fill>
                <patternFill patternType="solid">
                  <bgColor theme="4" tint="0.79998168889431442"/>
                </patternFill>
              </fill>
            </x14:dxf>
          </x14:cfRule>
          <x14:cfRule type="expression" priority="4" stopIfTrue="1" id="{F1602A5A-D5F8-4D4A-A31E-ACC2DCE07967}">
            <xm:f>OR(December!$C10="Normal uge 5")</xm:f>
            <x14:dxf>
              <font>
                <color theme="0"/>
              </font>
              <fill>
                <patternFill patternType="solid">
                  <bgColor theme="9" tint="-0.24994659260841701"/>
                </patternFill>
              </fill>
            </x14:dxf>
          </x14:cfRule>
          <x14:cfRule type="expression" priority="3" stopIfTrue="1" id="{54CD67B1-1B9A-9841-BF3A-6FCAF2539A0A}">
            <xm:f>OR(December!$C10="Normal uge 6")</xm:f>
            <x14:dxf>
              <font>
                <color theme="0"/>
              </font>
              <fill>
                <patternFill patternType="solid">
                  <bgColor theme="9" tint="-0.499984740745262"/>
                </patternFill>
              </fill>
            </x14:dxf>
          </x14:cfRule>
          <x14:cfRule type="expression" priority="35" stopIfTrue="1" id="{1140D9F2-3806-EC45-BADA-C85ADAB6647C}">
            <xm:f>OR(December!$C10="Rul 2")</xm:f>
            <x14:dxf>
              <font>
                <color theme="1"/>
              </font>
              <fill>
                <patternFill patternType="solid">
                  <bgColor theme="2" tint="-9.9948118533890809E-2"/>
                </patternFill>
              </fill>
            </x14:dxf>
          </x14:cfRule>
          <x14:cfRule type="expression" priority="36" id="{2AF939FE-C674-E249-8A58-796719A72B65}">
            <xm:f>OR(December!$C10="Rul 3")</xm:f>
            <x14:dxf>
              <font>
                <color theme="1"/>
              </font>
              <fill>
                <patternFill patternType="solid">
                  <bgColor theme="2" tint="-0.24994659260841701"/>
                </patternFill>
              </fill>
            </x14:dxf>
          </x14:cfRule>
          <x14:cfRule type="expression" priority="37" id="{A33E9F45-B283-094C-99B1-B1033F3C0EF4}">
            <xm:f>OR(December!$C10="Rul 4")</xm:f>
            <x14:dxf>
              <font>
                <color theme="1"/>
              </font>
              <fill>
                <patternFill patternType="solid">
                  <bgColor theme="2" tint="-0.499984740745262"/>
                </patternFill>
              </fill>
            </x14:dxf>
          </x14:cfRule>
          <x14:cfRule type="expression" priority="38" id="{3A77547B-7CC8-A144-9F1F-37FFC65C9CE6}">
            <xm:f>OR(December!$C10="Rul 5")</xm:f>
            <x14:dxf>
              <font>
                <color theme="0"/>
              </font>
              <fill>
                <patternFill patternType="solid">
                  <bgColor theme="2" tint="-0.749961851863155"/>
                </patternFill>
              </fill>
            </x14:dxf>
          </x14:cfRule>
          <x14:cfRule type="expression" priority="54" id="{828341E4-AA99-7248-989D-C7690500F278}">
            <xm:f>OR(December!$C10="weekend")</xm:f>
            <x14:dxf>
              <font>
                <color theme="1"/>
              </font>
              <fill>
                <patternFill>
                  <bgColor theme="0" tint="-0.14996795556505021"/>
                </patternFill>
              </fill>
            </x14:dxf>
          </x14:cfRule>
          <x14:cfRule type="expression" priority="53" id="{D8746FF6-24B9-C64D-BDA2-7DAB63C0F014}">
            <xm:f>OR(December!$C10="feriedag")</xm:f>
            <x14:dxf>
              <font>
                <color theme="1"/>
              </font>
              <fill>
                <patternFill>
                  <bgColor theme="6" tint="0.39994506668294322"/>
                </patternFill>
              </fill>
            </x14:dxf>
          </x14:cfRule>
          <x14:cfRule type="expression" priority="52" id="{BF22286F-89E8-9D41-A867-09B45CD1694F}">
            <xm:f>OR(December!$C10="ferieåbning")</xm:f>
            <x14:dxf>
              <font>
                <color theme="1"/>
              </font>
              <fill>
                <patternFill>
                  <bgColor theme="9" tint="0.59996337778862885"/>
                </patternFill>
              </fill>
            </x14:dxf>
          </x14:cfRule>
          <x14:cfRule type="expression" priority="51" id="{13DAFF9D-7281-4547-8393-CE6B7D05777D}">
            <xm:f>OR(December!$C10="Anderledes dag")</xm:f>
            <x14:dxf>
              <font>
                <color theme="1"/>
              </font>
              <fill>
                <patternFill>
                  <bgColor theme="5" tint="0.59996337778862885"/>
                </patternFill>
              </fill>
            </x14:dxf>
          </x14:cfRule>
          <x14:cfRule type="expression" priority="50" id="{ECA81972-5BEA-7E48-8621-0362B2161373}">
            <xm:f>OR(December!$C10="Koloni")</xm:f>
            <x14:dxf>
              <font>
                <color theme="1"/>
              </font>
              <fill>
                <patternFill>
                  <bgColor theme="8" tint="0.59996337778862885"/>
                </patternFill>
              </fill>
            </x14:dxf>
          </x14:cfRule>
          <x14:cfRule type="expression" priority="49" id="{93DB31B5-A426-1B47-9B4B-64F9EDC95EA2}">
            <xm:f>OR(December!$C10="ekskursion")</xm:f>
            <x14:dxf>
              <font>
                <color theme="1"/>
              </font>
              <fill>
                <patternFill>
                  <bgColor rgb="FFFFFF00"/>
                </patternFill>
              </fill>
            </x14:dxf>
          </x14:cfRule>
          <x14:cfRule type="expression" priority="48" id="{45D818AB-7FDF-E247-877F-138BFEB7C372}">
            <xm:f>OR(December!$C10="Nul-dag")</xm:f>
            <x14:dxf>
              <font>
                <color theme="1"/>
              </font>
              <fill>
                <patternFill>
                  <bgColor theme="5" tint="0.79998168889431442"/>
                </patternFill>
              </fill>
            </x14:dxf>
          </x14:cfRule>
          <x14:cfRule type="expression" priority="47" id="{80D57FE4-0CE8-924B-BFA7-AE9AE0899A3E}">
            <xm:f>OR(December!$C10="SH-dag")</xm:f>
            <x14:dxf>
              <font>
                <color theme="1"/>
              </font>
              <fill>
                <patternFill>
                  <bgColor rgb="FFFF2F82"/>
                </patternFill>
              </fill>
            </x14:dxf>
          </x14:cfRule>
          <x14:cfRule type="expression" priority="46" id="{BB6F92D2-788B-9E4F-BDB8-DB7709DEAC30}">
            <xm:f>OR(December!$C10="pæd.dag")</xm:f>
            <x14:dxf>
              <font>
                <color theme="1"/>
              </font>
              <fill>
                <patternFill>
                  <bgColor theme="7" tint="0.39994506668294322"/>
                </patternFill>
              </fill>
            </x14:dxf>
          </x14:cfRule>
          <x14:cfRule type="expression" priority="45" id="{D3C96441-A7F4-0940-BA7D-7AC2663E8567}">
            <xm:f>OR(December!$C10="Normal uge 4")</xm:f>
            <x14:dxf>
              <font>
                <color theme="0"/>
              </font>
              <fill>
                <patternFill patternType="solid">
                  <bgColor theme="4" tint="-0.24994659260841701"/>
                </patternFill>
              </fill>
            </x14:dxf>
          </x14:cfRule>
          <x14:cfRule type="expression" priority="44" id="{C961FEED-8244-0B46-BC22-2A0DA6AD7B8A}">
            <xm:f>OR(December!$C10="Ikke relevant")</xm:f>
            <x14:dxf>
              <font>
                <color theme="0"/>
              </font>
              <fill>
                <patternFill>
                  <bgColor theme="1"/>
                </patternFill>
              </fill>
            </x14:dxf>
          </x14:cfRule>
          <x14:cfRule type="expression" priority="43" id="{1142AB15-4750-D14D-9F9A-379B5053EB3E}">
            <xm:f>OR(December!$C10="Normal uge 3")</xm:f>
            <x14:dxf>
              <font>
                <color theme="0"/>
              </font>
              <fill>
                <patternFill patternType="solid">
                  <bgColor theme="4" tint="0.39994506668294322"/>
                </patternFill>
              </fill>
            </x14:dxf>
          </x14:cfRule>
          <x14:cfRule type="expression" priority="42" id="{19A51E01-66DD-F94E-A807-C3B07B3E59D8}">
            <xm:f>OR(December!$C10="Normal uge 2")</xm:f>
            <x14:dxf>
              <font>
                <color theme="1"/>
              </font>
              <fill>
                <patternFill patternType="solid">
                  <bgColor theme="4" tint="0.59996337778862885"/>
                </patternFill>
              </fill>
            </x14:dxf>
          </x14:cfRule>
          <x14:cfRule type="expression" priority="39" id="{A1ECB1AF-8491-E94B-90B4-FC70AEA1C4BF}">
            <xm:f>OR(December!$C10="Rul 6")</xm:f>
            <x14:dxf>
              <font>
                <color theme="0"/>
              </font>
              <fill>
                <patternFill patternType="solid">
                  <bgColor theme="2" tint="-0.89996032593768116"/>
                </patternFill>
              </fill>
            </x14:dxf>
          </x14:cfRule>
          <x14:cfRule type="expression" priority="40" id="{05F4F458-4154-6A4E-9476-60B6ED62BF30}">
            <xm:f>OR(December!$C10="Orlov")</xm:f>
            <x14:dxf>
              <font>
                <color theme="0"/>
              </font>
              <fill>
                <patternFill patternType="solid">
                  <bgColor theme="6" tint="-0.24994659260841701"/>
                </patternFill>
              </fill>
            </x14:dxf>
          </x14:cfRule>
          <xm:sqref>U3:Y33</xm:sqref>
        </x14:conditionalFormatting>
        <x14:conditionalFormatting xmlns:xm="http://schemas.microsoft.com/office/excel/2006/main">
          <x14:cfRule type="expression" priority="1" stopIfTrue="1" id="{F53B3B3E-C987-0243-BB66-594B80E48297}">
            <xm:f>OR(Januar!$C10="Normal uge 6")</xm:f>
            <x14:dxf>
              <font>
                <color theme="0"/>
              </font>
              <fill>
                <patternFill patternType="solid">
                  <bgColor theme="9" tint="-0.499984740745262"/>
                </patternFill>
              </fill>
            </x14:dxf>
          </x14:cfRule>
          <x14:cfRule type="expression" priority="2" id="{7F9A741D-6CE9-084F-B3D7-059CCFF7A9A9}">
            <xm:f>OR(Januar!$C10="Normal uge 5")</xm:f>
            <x14:dxf>
              <font>
                <color theme="0"/>
              </font>
              <fill>
                <patternFill patternType="solid">
                  <bgColor theme="9" tint="-0.24994659260841701"/>
                </patternFill>
              </fill>
            </x14:dxf>
          </x14:cfRule>
          <x14:cfRule type="expression" priority="13" id="{DC5C951A-CDB7-3549-814F-99D4ADC1F289}">
            <xm:f>OR(Januar!$C10="Rul 1")</xm:f>
            <x14:dxf>
              <font>
                <color theme="1"/>
              </font>
              <fill>
                <patternFill patternType="solid">
                  <bgColor theme="2"/>
                </patternFill>
              </fill>
            </x14:dxf>
          </x14:cfRule>
          <x14:cfRule type="expression" priority="14" id="{B6CAF090-3BBA-EF43-99A3-B118615B0053}">
            <xm:f>OR(Januar!$C10="Rul 2")</xm:f>
            <x14:dxf>
              <font>
                <color theme="1"/>
              </font>
              <fill>
                <patternFill patternType="solid">
                  <bgColor theme="2" tint="-9.9948118533890809E-2"/>
                </patternFill>
              </fill>
            </x14:dxf>
          </x14:cfRule>
          <x14:cfRule type="expression" priority="15" id="{7DCB0BC5-2BC3-0E44-A5E8-0FD3BB8D70B7}">
            <xm:f>OR(Januar!$C10="Rul 3")</xm:f>
            <x14:dxf>
              <font>
                <color theme="1"/>
              </font>
              <fill>
                <patternFill patternType="solid">
                  <bgColor theme="2" tint="-0.24994659260841701"/>
                </patternFill>
              </fill>
            </x14:dxf>
          </x14:cfRule>
          <x14:cfRule type="expression" priority="16" id="{64A384DB-C2B4-5D4D-AD38-45A3C5A2C534}">
            <xm:f>OR(Januar!$C10="Rul 4")</xm:f>
            <x14:dxf>
              <font>
                <color theme="1"/>
              </font>
              <fill>
                <patternFill patternType="solid">
                  <bgColor theme="2" tint="-0.499984740745262"/>
                </patternFill>
              </fill>
            </x14:dxf>
          </x14:cfRule>
          <x14:cfRule type="expression" priority="17" id="{36BA27D7-EAC0-364A-BE7C-89B385767493}">
            <xm:f>OR(Januar!$C10="Rul 5")</xm:f>
            <x14:dxf>
              <font>
                <color theme="0"/>
              </font>
              <fill>
                <patternFill patternType="solid">
                  <bgColor theme="2" tint="-0.749961851863155"/>
                </patternFill>
              </fill>
            </x14:dxf>
          </x14:cfRule>
          <x14:cfRule type="expression" priority="18" id="{8E5C1AF7-1230-694F-82B7-5A3FD4430CDE}">
            <xm:f>OR(Januar!$C10="Rul 6")</xm:f>
            <x14:dxf>
              <font>
                <color theme="0"/>
              </font>
              <fill>
                <patternFill patternType="solid">
                  <bgColor theme="2" tint="-0.89996032593768116"/>
                </patternFill>
              </fill>
            </x14:dxf>
          </x14:cfRule>
          <x14:cfRule type="expression" priority="19" id="{CC157CEB-08F4-7542-A9E9-2DEF2464182F}">
            <xm:f>OR(Januar!$C10="Orlov")</xm:f>
            <x14:dxf>
              <font>
                <color theme="0"/>
              </font>
              <fill>
                <patternFill patternType="solid">
                  <bgColor theme="6" tint="-0.24994659260841701"/>
                </patternFill>
              </fill>
            </x14:dxf>
          </x14:cfRule>
          <x14:cfRule type="expression" priority="20" id="{6D3F4813-EC93-864D-9CB9-6C32A01C28F3}">
            <xm:f>OR(Januar!$C10="Normal uge 1")</xm:f>
            <x14:dxf>
              <font>
                <color theme="1"/>
              </font>
              <fill>
                <patternFill patternType="solid">
                  <bgColor theme="4" tint="0.79998168889431442"/>
                </patternFill>
              </fill>
            </x14:dxf>
          </x14:cfRule>
          <x14:cfRule type="expression" priority="25" id="{E1BB9DFF-706F-DE4C-99AA-0D5EAD971AE4}">
            <xm:f>OR(Januar!$C10="pæd.dag")</xm:f>
            <x14:dxf>
              <font>
                <color theme="1"/>
              </font>
              <fill>
                <patternFill>
                  <bgColor theme="7" tint="0.39994506668294322"/>
                </patternFill>
              </fill>
            </x14:dxf>
          </x14:cfRule>
          <x14:cfRule type="expression" priority="26" id="{70B83310-D510-CE45-BEEC-9734B8F45469}">
            <xm:f>OR(Januar!$C10="SH-dag")</xm:f>
            <x14:dxf>
              <font>
                <color theme="1"/>
              </font>
              <fill>
                <patternFill>
                  <bgColor rgb="FFFF2F82"/>
                </patternFill>
              </fill>
            </x14:dxf>
          </x14:cfRule>
          <x14:cfRule type="expression" priority="21" id="{B61381E3-8B82-4F46-BA48-B6DDDB19F667}">
            <xm:f>OR(Januar!$C10="Normal uge 2")</xm:f>
            <x14:dxf>
              <font>
                <color theme="1"/>
              </font>
              <fill>
                <patternFill patternType="solid">
                  <bgColor theme="4" tint="0.59996337778862885"/>
                </patternFill>
              </fill>
            </x14:dxf>
          </x14:cfRule>
          <x14:cfRule type="expression" priority="22" id="{A3EB4D99-B691-574A-9A11-33E1F9FE5847}">
            <xm:f>OR(Januar!$C10="Normal uge 3")</xm:f>
            <x14:dxf>
              <font>
                <color theme="0"/>
              </font>
              <fill>
                <patternFill patternType="solid">
                  <bgColor theme="4" tint="0.39994506668294322"/>
                </patternFill>
              </fill>
            </x14:dxf>
          </x14:cfRule>
          <x14:cfRule type="expression" priority="23" id="{BC1F2A40-44A4-F24A-83A1-031CC8A1C17A}">
            <xm:f>OR(Januar!$C10="Ikke relevant")</xm:f>
            <x14:dxf>
              <font>
                <color theme="0"/>
              </font>
              <fill>
                <patternFill>
                  <bgColor theme="1"/>
                </patternFill>
              </fill>
            </x14:dxf>
          </x14:cfRule>
          <x14:cfRule type="expression" priority="24" id="{71EB9B80-9E45-1048-8B67-CCAB8A689562}">
            <xm:f>OR(Januar!$C10="Normal uge 4")</xm:f>
            <x14:dxf>
              <font>
                <color theme="0"/>
              </font>
              <fill>
                <patternFill patternType="solid">
                  <bgColor theme="4" tint="-0.24994659260841701"/>
                </patternFill>
              </fill>
            </x14:dxf>
          </x14:cfRule>
          <x14:cfRule type="expression" priority="27" id="{286F9899-F3CC-A543-9875-4B4F760DEC6B}">
            <xm:f>OR(Januar!$C10="Nul-dag")</xm:f>
            <x14:dxf>
              <font>
                <color theme="1"/>
              </font>
              <fill>
                <patternFill>
                  <bgColor theme="5" tint="0.79998168889431442"/>
                </patternFill>
              </fill>
            </x14:dxf>
          </x14:cfRule>
          <x14:cfRule type="expression" priority="28" id="{82620156-F562-414A-961F-48FA37EBCAD3}">
            <xm:f>OR(Januar!$C10="ekskursion")</xm:f>
            <x14:dxf>
              <font>
                <color theme="1"/>
              </font>
              <fill>
                <patternFill>
                  <bgColor rgb="FFFFFF00"/>
                </patternFill>
              </fill>
            </x14:dxf>
          </x14:cfRule>
          <x14:cfRule type="expression" priority="29" id="{0C283027-A912-7049-966D-FB9D551E85C2}">
            <xm:f>OR(Januar!$C10="Koloni")</xm:f>
            <x14:dxf>
              <font>
                <color theme="1"/>
              </font>
              <fill>
                <patternFill>
                  <bgColor theme="8" tint="0.59996337778862885"/>
                </patternFill>
              </fill>
            </x14:dxf>
          </x14:cfRule>
          <x14:cfRule type="expression" priority="33" id="{4D5F3C92-9EE6-2F46-AF6D-585E34ACE241}">
            <xm:f>OR(Januar!$C10="weekend")</xm:f>
            <x14:dxf>
              <font>
                <color theme="1"/>
              </font>
              <fill>
                <patternFill>
                  <bgColor theme="0" tint="-0.14996795556505021"/>
                </patternFill>
              </fill>
            </x14:dxf>
          </x14:cfRule>
          <x14:cfRule type="expression" priority="32" id="{86936326-F48E-DB46-998B-A39BE3DC9DA9}">
            <xm:f>OR(Januar!$C10="feriedag")</xm:f>
            <x14:dxf>
              <font>
                <color theme="1"/>
              </font>
              <fill>
                <patternFill>
                  <bgColor theme="6" tint="0.39994506668294322"/>
                </patternFill>
              </fill>
            </x14:dxf>
          </x14:cfRule>
          <x14:cfRule type="expression" priority="31" id="{1FEFB468-B4F9-1B47-8F9A-043419D08D99}">
            <xm:f>OR(Januar!$C10="ferieåbning")</xm:f>
            <x14:dxf>
              <font>
                <color theme="1"/>
              </font>
              <fill>
                <patternFill>
                  <bgColor theme="9" tint="0.59996337778862885"/>
                </patternFill>
              </fill>
            </x14:dxf>
          </x14:cfRule>
          <x14:cfRule type="expression" priority="30" id="{18B61F05-ED65-1C43-A1B1-5B4684FBAAA4}">
            <xm:f>OR(Januar!$C10="Anderledes dag")</xm:f>
            <x14:dxf>
              <font>
                <color theme="1"/>
              </font>
              <fill>
                <patternFill>
                  <bgColor theme="5" tint="0.59996337778862885"/>
                </patternFill>
              </fill>
            </x14:dxf>
          </x14:cfRule>
          <xm:sqref>Z3:AD33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35"/>
  <sheetViews>
    <sheetView showGridLines="0" showZeros="0" zoomScale="80" zoomScaleNormal="80" zoomScalePageLayoutView="80" workbookViewId="0">
      <selection activeCell="I9" sqref="I9:M9"/>
    </sheetView>
  </sheetViews>
  <sheetFormatPr baseColWidth="10" defaultColWidth="12.5" defaultRowHeight="36" customHeight="1"/>
  <cols>
    <col min="1" max="2" width="4.33203125" style="48" customWidth="1"/>
    <col min="3" max="3" width="7.83203125" style="49" customWidth="1"/>
    <col min="4" max="4" width="20.1640625" style="49" customWidth="1"/>
    <col min="5" max="5" width="3.1640625" style="47" customWidth="1"/>
    <col min="6" max="7" width="4.33203125" style="48" customWidth="1"/>
    <col min="8" max="8" width="8" style="49" customWidth="1"/>
    <col min="9" max="9" width="20.33203125" style="49" customWidth="1"/>
    <col min="10" max="10" width="5" style="47" customWidth="1"/>
    <col min="11" max="12" width="4.33203125" style="48" customWidth="1"/>
    <col min="13" max="13" width="7.83203125" style="49" customWidth="1"/>
    <col min="14" max="14" width="20.1640625" style="49" customWidth="1"/>
    <col min="15" max="15" width="4" style="47" customWidth="1"/>
    <col min="16" max="17" width="4.33203125" style="48" customWidth="1"/>
    <col min="18" max="18" width="7.83203125" style="49" customWidth="1"/>
    <col min="19" max="19" width="20.1640625" style="49" customWidth="1"/>
    <col min="20" max="20" width="4" style="47" customWidth="1"/>
    <col min="21" max="21" width="5.33203125" style="48" customWidth="1"/>
    <col min="22" max="22" width="4.33203125" style="48" customWidth="1"/>
    <col min="23" max="23" width="7.83203125" style="49" customWidth="1"/>
    <col min="24" max="24" width="20.1640625" style="49" customWidth="1"/>
    <col min="25" max="25" width="4" style="47" customWidth="1"/>
    <col min="26" max="27" width="4.33203125" style="48" customWidth="1"/>
    <col min="28" max="28" width="7.83203125" style="49" customWidth="1"/>
    <col min="29" max="29" width="20.1640625" style="49" customWidth="1"/>
    <col min="30" max="30" width="4" style="47" customWidth="1"/>
    <col min="31" max="16384" width="12.5" style="37"/>
  </cols>
  <sheetData>
    <row r="1" spans="1:30" ht="36" customHeight="1">
      <c r="A1" s="349" t="str">
        <f>'1.halvaar'!A1</f>
        <v>Halvårskalender for Simon Hansen vedr. skoleåret 2024-2025</v>
      </c>
      <c r="B1" s="350"/>
      <c r="C1" s="351"/>
      <c r="D1" s="351"/>
      <c r="E1" s="352"/>
      <c r="F1" s="353"/>
      <c r="G1" s="350"/>
      <c r="H1" s="351"/>
      <c r="I1" s="351"/>
      <c r="J1" s="354"/>
      <c r="K1" s="353"/>
      <c r="L1" s="350"/>
      <c r="M1" s="351"/>
      <c r="N1" s="351"/>
      <c r="O1" s="354"/>
      <c r="P1" s="353"/>
      <c r="Q1" s="350"/>
      <c r="R1" s="351"/>
      <c r="S1" s="351"/>
      <c r="T1" s="354"/>
      <c r="U1" s="353"/>
      <c r="V1" s="350"/>
      <c r="W1" s="351"/>
      <c r="X1" s="351"/>
      <c r="Y1" s="354"/>
      <c r="Z1" s="353"/>
      <c r="AA1" s="350"/>
      <c r="AB1" s="351"/>
      <c r="AC1" s="351"/>
      <c r="AD1" s="352"/>
    </row>
    <row r="2" spans="1:30" s="36" customFormat="1" ht="23" customHeight="1">
      <c r="A2" s="348" t="s">
        <v>65</v>
      </c>
      <c r="B2" s="344"/>
      <c r="C2" s="345"/>
      <c r="D2" s="345"/>
      <c r="E2" s="346"/>
      <c r="F2" s="343" t="s">
        <v>66</v>
      </c>
      <c r="G2" s="344"/>
      <c r="H2" s="345"/>
      <c r="I2" s="345"/>
      <c r="J2" s="346"/>
      <c r="K2" s="343" t="s">
        <v>67</v>
      </c>
      <c r="L2" s="344"/>
      <c r="M2" s="345"/>
      <c r="N2" s="345"/>
      <c r="O2" s="346"/>
      <c r="P2" s="343" t="s">
        <v>68</v>
      </c>
      <c r="Q2" s="344"/>
      <c r="R2" s="345"/>
      <c r="S2" s="345"/>
      <c r="T2" s="346"/>
      <c r="U2" s="343" t="s">
        <v>69</v>
      </c>
      <c r="V2" s="344"/>
      <c r="W2" s="345"/>
      <c r="X2" s="345"/>
      <c r="Y2" s="346"/>
      <c r="Z2" s="343" t="s">
        <v>70</v>
      </c>
      <c r="AA2" s="344"/>
      <c r="AB2" s="345"/>
      <c r="AC2" s="345"/>
      <c r="AD2" s="346"/>
    </row>
    <row r="3" spans="1:30" ht="23" customHeight="1">
      <c r="A3" s="462">
        <f>Februar!A10</f>
        <v>1</v>
      </c>
      <c r="B3" s="463" t="str">
        <f>Februar!B10</f>
        <v>lø</v>
      </c>
      <c r="C3" s="506" t="str">
        <f>Februar!C10</f>
        <v>Weekend</v>
      </c>
      <c r="D3" s="507" t="str">
        <f>Februar!DL10</f>
        <v/>
      </c>
      <c r="E3" s="341" t="str">
        <f>Februar!D10</f>
        <v/>
      </c>
      <c r="F3" s="462">
        <f>Marts!A10</f>
        <v>1</v>
      </c>
      <c r="G3" s="463" t="str">
        <f>Marts!B10</f>
        <v>lø</v>
      </c>
      <c r="H3" s="506" t="str">
        <f>Marts!C10</f>
        <v>Weekend</v>
      </c>
      <c r="I3" s="507" t="str">
        <f>Marts!DL10</f>
        <v/>
      </c>
      <c r="J3" s="339" t="str">
        <f>Marts!D10</f>
        <v/>
      </c>
      <c r="K3" s="462">
        <f>April!A10</f>
        <v>1</v>
      </c>
      <c r="L3" s="463" t="str">
        <f>April!B10</f>
        <v>ti</v>
      </c>
      <c r="M3" s="506" t="str">
        <f>April!C10</f>
        <v>Normal uge 2</v>
      </c>
      <c r="N3" s="507" t="str">
        <f>April!DL10</f>
        <v/>
      </c>
      <c r="O3" s="339" t="str">
        <f>April!D10</f>
        <v/>
      </c>
      <c r="P3" s="462">
        <f>Maj!A10</f>
        <v>1</v>
      </c>
      <c r="Q3" s="463" t="str">
        <f>Maj!B10</f>
        <v>to</v>
      </c>
      <c r="R3" s="506" t="str">
        <f>Maj!C10</f>
        <v>Normal uge 2</v>
      </c>
      <c r="S3" s="507" t="str">
        <f>Maj!DL10</f>
        <v/>
      </c>
      <c r="T3" s="339" t="str">
        <f>Maj!D10</f>
        <v/>
      </c>
      <c r="U3" s="462">
        <f>Juni!A10</f>
        <v>1</v>
      </c>
      <c r="V3" s="463" t="str">
        <f>Juni!B10</f>
        <v>sø</v>
      </c>
      <c r="W3" s="506" t="str">
        <f>Juni!C10</f>
        <v>Weekend</v>
      </c>
      <c r="X3" s="507" t="str">
        <f>Juni!DL10</f>
        <v/>
      </c>
      <c r="Y3" s="339" t="str">
        <f>Juni!D10</f>
        <v/>
      </c>
      <c r="Z3" s="462">
        <f>Juli!A10</f>
        <v>1</v>
      </c>
      <c r="AA3" s="463" t="str">
        <f>Juli!B10</f>
        <v>ti</v>
      </c>
      <c r="AB3" s="506" t="str">
        <f>Juli!C10</f>
        <v>Normal uge 2</v>
      </c>
      <c r="AC3" s="507" t="str">
        <f>Juli!DL10</f>
        <v/>
      </c>
      <c r="AD3" s="339" t="str">
        <f>Juli!D10</f>
        <v/>
      </c>
    </row>
    <row r="4" spans="1:30" ht="23" customHeight="1">
      <c r="A4" s="462">
        <f>Februar!A11</f>
        <v>2</v>
      </c>
      <c r="B4" s="463" t="str">
        <f>Februar!B11</f>
        <v>sø</v>
      </c>
      <c r="C4" s="506" t="str">
        <f>Februar!C11</f>
        <v>Weekend</v>
      </c>
      <c r="D4" s="507" t="str">
        <f>Februar!DL11</f>
        <v/>
      </c>
      <c r="E4" s="341" t="str">
        <f>Februar!D11</f>
        <v/>
      </c>
      <c r="F4" s="462">
        <f>Marts!A11</f>
        <v>2</v>
      </c>
      <c r="G4" s="463" t="str">
        <f>Marts!B11</f>
        <v>sø</v>
      </c>
      <c r="H4" s="506" t="str">
        <f>Marts!C11</f>
        <v>Weekend</v>
      </c>
      <c r="I4" s="507" t="str">
        <f>Marts!DL11</f>
        <v/>
      </c>
      <c r="J4" s="339" t="str">
        <f>Marts!D11</f>
        <v/>
      </c>
      <c r="K4" s="462">
        <f>April!A11</f>
        <v>2</v>
      </c>
      <c r="L4" s="463" t="str">
        <f>April!B11</f>
        <v>on</v>
      </c>
      <c r="M4" s="506" t="str">
        <f>April!C11</f>
        <v>Normal uge 2</v>
      </c>
      <c r="N4" s="507" t="str">
        <f>April!DL11</f>
        <v/>
      </c>
      <c r="O4" s="339" t="str">
        <f>April!D11</f>
        <v/>
      </c>
      <c r="P4" s="462">
        <f>Maj!A11</f>
        <v>2</v>
      </c>
      <c r="Q4" s="463" t="str">
        <f>Maj!B11</f>
        <v>fr</v>
      </c>
      <c r="R4" s="506" t="str">
        <f>Maj!C11</f>
        <v>Rul 3</v>
      </c>
      <c r="S4" s="507" t="str">
        <f>Maj!DL11</f>
        <v/>
      </c>
      <c r="T4" s="339" t="str">
        <f>Maj!D11</f>
        <v/>
      </c>
      <c r="U4" s="462">
        <f>Juni!A11</f>
        <v>2</v>
      </c>
      <c r="V4" s="463" t="str">
        <f>Juni!B11</f>
        <v>ma</v>
      </c>
      <c r="W4" s="506" t="str">
        <f>Juni!C11</f>
        <v>Normal uge 2</v>
      </c>
      <c r="X4" s="507" t="str">
        <f>Juni!DL11</f>
        <v/>
      </c>
      <c r="Y4" s="339">
        <f>Juni!D11</f>
        <v>22.714285714285715</v>
      </c>
      <c r="Z4" s="462">
        <f>Juli!A11</f>
        <v>2</v>
      </c>
      <c r="AA4" s="463" t="str">
        <f>Juli!B11</f>
        <v>on</v>
      </c>
      <c r="AB4" s="506" t="str">
        <f>Juli!C11</f>
        <v>Normal uge 2</v>
      </c>
      <c r="AC4" s="507" t="str">
        <f>Juli!DL11</f>
        <v/>
      </c>
      <c r="AD4" s="339" t="str">
        <f>Juli!D11</f>
        <v/>
      </c>
    </row>
    <row r="5" spans="1:30" ht="23" customHeight="1">
      <c r="A5" s="462">
        <f>Februar!A12</f>
        <v>3</v>
      </c>
      <c r="B5" s="463" t="str">
        <f>Februar!B12</f>
        <v>ma</v>
      </c>
      <c r="C5" s="506" t="str">
        <f>Februar!C12</f>
        <v>Normal uge 1</v>
      </c>
      <c r="D5" s="507" t="str">
        <f>Februar!DL12</f>
        <v/>
      </c>
      <c r="E5" s="341">
        <f>Februar!D12</f>
        <v>5.7142857142857144</v>
      </c>
      <c r="F5" s="462">
        <f>Marts!A12</f>
        <v>3</v>
      </c>
      <c r="G5" s="463" t="str">
        <f>Marts!B12</f>
        <v>ma</v>
      </c>
      <c r="H5" s="506" t="str">
        <f>Marts!C12</f>
        <v>Normal uge 1</v>
      </c>
      <c r="I5" s="507" t="str">
        <f>Marts!DL12</f>
        <v/>
      </c>
      <c r="J5" s="339">
        <f>Marts!D12</f>
        <v>9.7142857142857135</v>
      </c>
      <c r="K5" s="462">
        <f>April!A12</f>
        <v>3</v>
      </c>
      <c r="L5" s="463" t="str">
        <f>April!B12</f>
        <v>to</v>
      </c>
      <c r="M5" s="506" t="str">
        <f>April!C12</f>
        <v>Normal uge 2</v>
      </c>
      <c r="N5" s="507" t="str">
        <f>April!DL12</f>
        <v/>
      </c>
      <c r="O5" s="339" t="str">
        <f>April!D12</f>
        <v/>
      </c>
      <c r="P5" s="462">
        <f>Maj!A12</f>
        <v>3</v>
      </c>
      <c r="Q5" s="463" t="str">
        <f>Maj!B12</f>
        <v>lø</v>
      </c>
      <c r="R5" s="506" t="str">
        <f>Maj!C12</f>
        <v>Weekend</v>
      </c>
      <c r="S5" s="507" t="str">
        <f>Maj!DL12</f>
        <v/>
      </c>
      <c r="T5" s="339" t="str">
        <f>Maj!D12</f>
        <v/>
      </c>
      <c r="U5" s="462">
        <f>Juni!A12</f>
        <v>3</v>
      </c>
      <c r="V5" s="463" t="str">
        <f>Juni!B12</f>
        <v>ti</v>
      </c>
      <c r="W5" s="506" t="str">
        <f>Juni!C12</f>
        <v>Normal uge 2</v>
      </c>
      <c r="X5" s="507" t="str">
        <f>Juni!DL12</f>
        <v/>
      </c>
      <c r="Y5" s="339" t="str">
        <f>Juni!D12</f>
        <v/>
      </c>
      <c r="Z5" s="462">
        <f>Juli!A12</f>
        <v>3</v>
      </c>
      <c r="AA5" s="463" t="str">
        <f>Juli!B12</f>
        <v>to</v>
      </c>
      <c r="AB5" s="506" t="str">
        <f>Juli!C12</f>
        <v>Normal uge 2</v>
      </c>
      <c r="AC5" s="507" t="str">
        <f>Juli!DL12</f>
        <v/>
      </c>
      <c r="AD5" s="339" t="str">
        <f>Juli!D12</f>
        <v/>
      </c>
    </row>
    <row r="6" spans="1:30" ht="23" customHeight="1">
      <c r="A6" s="462">
        <f>Februar!A13</f>
        <v>4</v>
      </c>
      <c r="B6" s="463" t="str">
        <f>Februar!B13</f>
        <v>ti</v>
      </c>
      <c r="C6" s="506" t="str">
        <f>Februar!C13</f>
        <v>Normal uge 1</v>
      </c>
      <c r="D6" s="507" t="str">
        <f>Februar!DL13</f>
        <v/>
      </c>
      <c r="E6" s="341" t="str">
        <f>Februar!D13</f>
        <v/>
      </c>
      <c r="F6" s="462">
        <f>Marts!A13</f>
        <v>4</v>
      </c>
      <c r="G6" s="463" t="str">
        <f>Marts!B13</f>
        <v>ti</v>
      </c>
      <c r="H6" s="506" t="str">
        <f>Marts!C13</f>
        <v>Normal uge 1</v>
      </c>
      <c r="I6" s="507" t="str">
        <f>Marts!DL13</f>
        <v/>
      </c>
      <c r="J6" s="339" t="str">
        <f>Marts!D13</f>
        <v/>
      </c>
      <c r="K6" s="462">
        <f>April!A13</f>
        <v>4</v>
      </c>
      <c r="L6" s="463" t="str">
        <f>April!B13</f>
        <v>fr</v>
      </c>
      <c r="M6" s="506" t="str">
        <f>April!C13</f>
        <v>Rul 3</v>
      </c>
      <c r="N6" s="507" t="str">
        <f>April!DL13</f>
        <v/>
      </c>
      <c r="O6" s="339" t="str">
        <f>April!D13</f>
        <v/>
      </c>
      <c r="P6" s="462">
        <f>Maj!A13</f>
        <v>4</v>
      </c>
      <c r="Q6" s="463" t="str">
        <f>Maj!B13</f>
        <v>sø</v>
      </c>
      <c r="R6" s="506" t="str">
        <f>Maj!C13</f>
        <v>Weekend</v>
      </c>
      <c r="S6" s="507" t="str">
        <f>Maj!DL13</f>
        <v/>
      </c>
      <c r="T6" s="339" t="str">
        <f>Maj!D13</f>
        <v/>
      </c>
      <c r="U6" s="462">
        <f>Juni!A13</f>
        <v>4</v>
      </c>
      <c r="V6" s="463" t="str">
        <f>Juni!B13</f>
        <v>on</v>
      </c>
      <c r="W6" s="506" t="str">
        <f>Juni!C13</f>
        <v>Normal uge 2</v>
      </c>
      <c r="X6" s="507" t="str">
        <f>Juni!DL13</f>
        <v/>
      </c>
      <c r="Y6" s="339" t="str">
        <f>Juni!D13</f>
        <v/>
      </c>
      <c r="Z6" s="462">
        <f>Juli!A13</f>
        <v>4</v>
      </c>
      <c r="AA6" s="463" t="str">
        <f>Juli!B13</f>
        <v>fr</v>
      </c>
      <c r="AB6" s="506" t="str">
        <f>Juli!C13</f>
        <v>Rul 4</v>
      </c>
      <c r="AC6" s="507" t="str">
        <f>Juli!DL13</f>
        <v/>
      </c>
      <c r="AD6" s="339" t="str">
        <f>Juli!D13</f>
        <v/>
      </c>
    </row>
    <row r="7" spans="1:30" ht="23" customHeight="1">
      <c r="A7" s="462">
        <f>Februar!A14</f>
        <v>5</v>
      </c>
      <c r="B7" s="463" t="str">
        <f>Februar!B14</f>
        <v>on</v>
      </c>
      <c r="C7" s="506" t="str">
        <f>Februar!C14</f>
        <v>Normal uge 1</v>
      </c>
      <c r="D7" s="507" t="str">
        <f>Februar!DL14</f>
        <v/>
      </c>
      <c r="E7" s="341" t="str">
        <f>Februar!D14</f>
        <v/>
      </c>
      <c r="F7" s="462">
        <f>Marts!A14</f>
        <v>5</v>
      </c>
      <c r="G7" s="463" t="str">
        <f>Marts!B14</f>
        <v>on</v>
      </c>
      <c r="H7" s="506" t="str">
        <f>Marts!C14</f>
        <v>Normal uge 1</v>
      </c>
      <c r="I7" s="507" t="str">
        <f>Marts!DL14</f>
        <v/>
      </c>
      <c r="J7" s="339" t="str">
        <f>Marts!D14</f>
        <v/>
      </c>
      <c r="K7" s="462">
        <f>April!A14</f>
        <v>5</v>
      </c>
      <c r="L7" s="463" t="str">
        <f>April!B14</f>
        <v>lø</v>
      </c>
      <c r="M7" s="506" t="str">
        <f>April!C14</f>
        <v>Weekend</v>
      </c>
      <c r="N7" s="507" t="str">
        <f>April!DL14</f>
        <v/>
      </c>
      <c r="O7" s="339" t="str">
        <f>April!D14</f>
        <v/>
      </c>
      <c r="P7" s="462">
        <f>Maj!A14</f>
        <v>5</v>
      </c>
      <c r="Q7" s="463" t="str">
        <f>Maj!B14</f>
        <v>ma</v>
      </c>
      <c r="R7" s="506" t="str">
        <f>Maj!C14</f>
        <v>Normal uge 2</v>
      </c>
      <c r="S7" s="507" t="str">
        <f>Maj!DL14</f>
        <v/>
      </c>
      <c r="T7" s="339">
        <f>Maj!D14</f>
        <v>18.714285714285715</v>
      </c>
      <c r="U7" s="462">
        <f>Juni!A14</f>
        <v>5</v>
      </c>
      <c r="V7" s="463" t="str">
        <f>Juni!B14</f>
        <v>to</v>
      </c>
      <c r="W7" s="506" t="str">
        <f>Juni!C14</f>
        <v>Normal uge 2</v>
      </c>
      <c r="X7" s="507" t="str">
        <f>Juni!DL14</f>
        <v>Grundlovsdag</v>
      </c>
      <c r="Y7" s="339" t="str">
        <f>Juni!D14</f>
        <v/>
      </c>
      <c r="Z7" s="462">
        <f>Juli!A14</f>
        <v>5</v>
      </c>
      <c r="AA7" s="463" t="str">
        <f>Juli!B14</f>
        <v>lø</v>
      </c>
      <c r="AB7" s="506" t="str">
        <f>Juli!C14</f>
        <v>Weekend</v>
      </c>
      <c r="AC7" s="507" t="str">
        <f>Juli!DL14</f>
        <v/>
      </c>
      <c r="AD7" s="339" t="str">
        <f>Juli!D14</f>
        <v/>
      </c>
    </row>
    <row r="8" spans="1:30" ht="23" customHeight="1">
      <c r="A8" s="462">
        <f>Februar!A15</f>
        <v>6</v>
      </c>
      <c r="B8" s="463" t="str">
        <f>Februar!B15</f>
        <v>to</v>
      </c>
      <c r="C8" s="506" t="str">
        <f>Februar!C15</f>
        <v>Normal uge 1</v>
      </c>
      <c r="D8" s="507" t="str">
        <f>Februar!DL15</f>
        <v/>
      </c>
      <c r="E8" s="341" t="str">
        <f>Februar!D15</f>
        <v/>
      </c>
      <c r="F8" s="462">
        <f>Marts!A15</f>
        <v>6</v>
      </c>
      <c r="G8" s="463" t="str">
        <f>Marts!B15</f>
        <v>to</v>
      </c>
      <c r="H8" s="506" t="str">
        <f>Marts!C15</f>
        <v>Normal uge 1</v>
      </c>
      <c r="I8" s="507" t="str">
        <f>Marts!DL15</f>
        <v/>
      </c>
      <c r="J8" s="339" t="str">
        <f>Marts!D15</f>
        <v/>
      </c>
      <c r="K8" s="462">
        <f>April!A15</f>
        <v>6</v>
      </c>
      <c r="L8" s="463" t="str">
        <f>April!B15</f>
        <v>sø</v>
      </c>
      <c r="M8" s="506" t="str">
        <f>April!C15</f>
        <v>Weekend</v>
      </c>
      <c r="N8" s="507" t="str">
        <f>April!DL15</f>
        <v/>
      </c>
      <c r="O8" s="339" t="str">
        <f>April!D15</f>
        <v/>
      </c>
      <c r="P8" s="462">
        <f>Maj!A15</f>
        <v>6</v>
      </c>
      <c r="Q8" s="463" t="str">
        <f>Maj!B15</f>
        <v>ti</v>
      </c>
      <c r="R8" s="506" t="str">
        <f>Maj!C15</f>
        <v>Normal uge 2</v>
      </c>
      <c r="S8" s="507" t="str">
        <f>Maj!DL15</f>
        <v/>
      </c>
      <c r="T8" s="339" t="str">
        <f>Maj!D15</f>
        <v/>
      </c>
      <c r="U8" s="462">
        <f>Juni!A15</f>
        <v>6</v>
      </c>
      <c r="V8" s="463" t="str">
        <f>Juni!B15</f>
        <v>fr</v>
      </c>
      <c r="W8" s="506" t="str">
        <f>Juni!C15</f>
        <v>Rul 4</v>
      </c>
      <c r="X8" s="603" t="str">
        <f>Juni!DL15</f>
        <v/>
      </c>
      <c r="Y8" s="339" t="str">
        <f>Juni!D15</f>
        <v/>
      </c>
      <c r="Z8" s="462">
        <f>Juli!A15</f>
        <v>6</v>
      </c>
      <c r="AA8" s="463" t="str">
        <f>Juli!B15</f>
        <v>sø</v>
      </c>
      <c r="AB8" s="506" t="str">
        <f>Juli!C15</f>
        <v>Weekend</v>
      </c>
      <c r="AC8" s="507" t="str">
        <f>Juli!DL15</f>
        <v/>
      </c>
      <c r="AD8" s="339" t="str">
        <f>Juli!D15</f>
        <v/>
      </c>
    </row>
    <row r="9" spans="1:30" ht="23" customHeight="1">
      <c r="A9" s="462">
        <f>Februar!A16</f>
        <v>7</v>
      </c>
      <c r="B9" s="463" t="str">
        <f>Februar!B16</f>
        <v>fr</v>
      </c>
      <c r="C9" s="506" t="str">
        <f>Februar!C16</f>
        <v>Rul 3</v>
      </c>
      <c r="D9" s="507" t="str">
        <f>Februar!DL16</f>
        <v/>
      </c>
      <c r="E9" s="341" t="str">
        <f>Februar!D16</f>
        <v/>
      </c>
      <c r="F9" s="462">
        <f>Marts!A16</f>
        <v>7</v>
      </c>
      <c r="G9" s="463" t="str">
        <f>Marts!B16</f>
        <v>fr</v>
      </c>
      <c r="H9" s="506" t="str">
        <f>Marts!C16</f>
        <v>Rul 3</v>
      </c>
      <c r="I9" s="507" t="str">
        <f>Marts!DL16</f>
        <v/>
      </c>
      <c r="J9" s="339" t="str">
        <f>Marts!D16</f>
        <v/>
      </c>
      <c r="K9" s="462">
        <f>April!A16</f>
        <v>7</v>
      </c>
      <c r="L9" s="463" t="str">
        <f>April!B16</f>
        <v>ma</v>
      </c>
      <c r="M9" s="506" t="str">
        <f>April!C16</f>
        <v>Normal uge 2</v>
      </c>
      <c r="N9" s="507" t="str">
        <f>April!DL16</f>
        <v/>
      </c>
      <c r="O9" s="339">
        <f>April!D16</f>
        <v>14.714285714285714</v>
      </c>
      <c r="P9" s="462">
        <f>Maj!A16</f>
        <v>7</v>
      </c>
      <c r="Q9" s="463" t="str">
        <f>Maj!B16</f>
        <v>on</v>
      </c>
      <c r="R9" s="506" t="str">
        <f>Maj!C16</f>
        <v>Normal uge 2</v>
      </c>
      <c r="S9" s="507" t="str">
        <f>Maj!DL16</f>
        <v/>
      </c>
      <c r="T9" s="339" t="str">
        <f>Maj!D16</f>
        <v/>
      </c>
      <c r="U9" s="462">
        <f>Juni!A16</f>
        <v>7</v>
      </c>
      <c r="V9" s="463" t="str">
        <f>Juni!B16</f>
        <v>lø</v>
      </c>
      <c r="W9" s="506" t="str">
        <f>Juni!C16</f>
        <v>Weekend</v>
      </c>
      <c r="X9" s="507" t="str">
        <f>Juni!DL16</f>
        <v/>
      </c>
      <c r="Y9" s="339" t="str">
        <f>Juni!D16</f>
        <v/>
      </c>
      <c r="Z9" s="462">
        <f>Juli!A16</f>
        <v>7</v>
      </c>
      <c r="AA9" s="463" t="str">
        <f>Juli!B16</f>
        <v>ma</v>
      </c>
      <c r="AB9" s="506" t="str">
        <f>Juli!C16</f>
        <v>Feriedag</v>
      </c>
      <c r="AC9" s="507" t="str">
        <f>Juli!DL16</f>
        <v/>
      </c>
      <c r="AD9" s="339">
        <f>Juli!D16</f>
        <v>27.714285714285715</v>
      </c>
    </row>
    <row r="10" spans="1:30" ht="23" customHeight="1">
      <c r="A10" s="462">
        <f>Februar!A17</f>
        <v>8</v>
      </c>
      <c r="B10" s="463" t="str">
        <f>Februar!B17</f>
        <v>lø</v>
      </c>
      <c r="C10" s="506" t="str">
        <f>Februar!C17</f>
        <v>Weekend</v>
      </c>
      <c r="D10" s="507" t="str">
        <f>Februar!DL17</f>
        <v/>
      </c>
      <c r="E10" s="341" t="str">
        <f>Februar!D17</f>
        <v/>
      </c>
      <c r="F10" s="462">
        <f>Marts!A17</f>
        <v>8</v>
      </c>
      <c r="G10" s="463" t="str">
        <f>Marts!B17</f>
        <v>lø</v>
      </c>
      <c r="H10" s="506" t="str">
        <f>Marts!C17</f>
        <v>Weekend</v>
      </c>
      <c r="I10" s="507" t="str">
        <f>Marts!DL17</f>
        <v/>
      </c>
      <c r="J10" s="339" t="str">
        <f>Marts!D17</f>
        <v/>
      </c>
      <c r="K10" s="462">
        <f>April!A17</f>
        <v>8</v>
      </c>
      <c r="L10" s="463" t="str">
        <f>April!B17</f>
        <v>ti</v>
      </c>
      <c r="M10" s="506" t="str">
        <f>April!C17</f>
        <v>Normal uge 2</v>
      </c>
      <c r="N10" s="507" t="str">
        <f>April!DL17</f>
        <v/>
      </c>
      <c r="O10" s="339" t="str">
        <f>April!D17</f>
        <v/>
      </c>
      <c r="P10" s="462">
        <f>Maj!A17</f>
        <v>8</v>
      </c>
      <c r="Q10" s="463" t="str">
        <f>Maj!B17</f>
        <v>to</v>
      </c>
      <c r="R10" s="506" t="str">
        <f>Maj!C17</f>
        <v>Normal uge 2</v>
      </c>
      <c r="S10" s="507" t="str">
        <f>Maj!DL17</f>
        <v/>
      </c>
      <c r="T10" s="339" t="str">
        <f>Maj!D17</f>
        <v/>
      </c>
      <c r="U10" s="462">
        <f>Juni!A17</f>
        <v>8</v>
      </c>
      <c r="V10" s="463" t="str">
        <f>Juni!B17</f>
        <v>sø</v>
      </c>
      <c r="W10" s="506" t="str">
        <f>Juni!C17</f>
        <v>Weekend</v>
      </c>
      <c r="X10" s="507" t="str">
        <f>Juni!DL17</f>
        <v/>
      </c>
      <c r="Y10" s="339" t="str">
        <f>Juni!D17</f>
        <v/>
      </c>
      <c r="Z10" s="462">
        <f>Juli!A17</f>
        <v>8</v>
      </c>
      <c r="AA10" s="463" t="str">
        <f>Juli!B17</f>
        <v>ti</v>
      </c>
      <c r="AB10" s="506" t="str">
        <f>Juli!C17</f>
        <v>Feriedag</v>
      </c>
      <c r="AC10" s="507" t="str">
        <f>Juli!DL17</f>
        <v/>
      </c>
      <c r="AD10" s="339" t="str">
        <f>Juli!D17</f>
        <v/>
      </c>
    </row>
    <row r="11" spans="1:30" ht="23" customHeight="1">
      <c r="A11" s="462">
        <f>Februar!A18</f>
        <v>9</v>
      </c>
      <c r="B11" s="463" t="str">
        <f>Februar!B18</f>
        <v>sø</v>
      </c>
      <c r="C11" s="506" t="str">
        <f>Februar!C18</f>
        <v>Weekend</v>
      </c>
      <c r="D11" s="507" t="str">
        <f>Februar!DL18</f>
        <v/>
      </c>
      <c r="E11" s="341" t="str">
        <f>Februar!D18</f>
        <v/>
      </c>
      <c r="F11" s="462">
        <f>Marts!A18</f>
        <v>9</v>
      </c>
      <c r="G11" s="463" t="str">
        <f>Marts!B18</f>
        <v>sø</v>
      </c>
      <c r="H11" s="506" t="str">
        <f>Marts!C18</f>
        <v>Weekend</v>
      </c>
      <c r="I11" s="507" t="str">
        <f>Marts!DL18</f>
        <v/>
      </c>
      <c r="J11" s="339" t="str">
        <f>Marts!D18</f>
        <v/>
      </c>
      <c r="K11" s="462">
        <f>April!A18</f>
        <v>9</v>
      </c>
      <c r="L11" s="463" t="str">
        <f>April!B18</f>
        <v>on</v>
      </c>
      <c r="M11" s="506" t="str">
        <f>April!C18</f>
        <v>Normal uge 2</v>
      </c>
      <c r="N11" s="507" t="str">
        <f>April!DL18</f>
        <v/>
      </c>
      <c r="O11" s="339" t="str">
        <f>April!D18</f>
        <v/>
      </c>
      <c r="P11" s="462">
        <f>Maj!A18</f>
        <v>9</v>
      </c>
      <c r="Q11" s="463" t="str">
        <f>Maj!B18</f>
        <v>fr</v>
      </c>
      <c r="R11" s="506" t="str">
        <f>Maj!C18</f>
        <v>Rul 4</v>
      </c>
      <c r="S11" s="507" t="str">
        <f>Maj!DL18</f>
        <v/>
      </c>
      <c r="T11" s="339" t="str">
        <f>Maj!D18</f>
        <v/>
      </c>
      <c r="U11" s="462">
        <f>Juni!A18</f>
        <v>9</v>
      </c>
      <c r="V11" s="463" t="str">
        <f>Juni!B18</f>
        <v>ma</v>
      </c>
      <c r="W11" s="506" t="str">
        <f>Juni!C18</f>
        <v>SH-dag</v>
      </c>
      <c r="X11" s="507" t="str">
        <f>Juni!DL18</f>
        <v>2. Pinsedag</v>
      </c>
      <c r="Y11" s="339">
        <f>Juni!D18</f>
        <v>23.714285714285715</v>
      </c>
      <c r="Z11" s="462">
        <f>Juli!A18</f>
        <v>9</v>
      </c>
      <c r="AA11" s="463" t="str">
        <f>Juli!B18</f>
        <v>on</v>
      </c>
      <c r="AB11" s="506" t="str">
        <f>Juli!C18</f>
        <v>Feriedag</v>
      </c>
      <c r="AC11" s="507" t="str">
        <f>Juli!DL18</f>
        <v/>
      </c>
      <c r="AD11" s="339" t="str">
        <f>Juli!D18</f>
        <v/>
      </c>
    </row>
    <row r="12" spans="1:30" ht="23" customHeight="1">
      <c r="A12" s="462">
        <f>Februar!A19</f>
        <v>10</v>
      </c>
      <c r="B12" s="463" t="str">
        <f>Februar!B19</f>
        <v>ma</v>
      </c>
      <c r="C12" s="506" t="str">
        <f>Februar!C19</f>
        <v>Ferieåbning</v>
      </c>
      <c r="D12" s="507" t="str">
        <f>Februar!DL19</f>
        <v/>
      </c>
      <c r="E12" s="341">
        <f>Februar!D19</f>
        <v>6.7142857142857144</v>
      </c>
      <c r="F12" s="462">
        <f>Marts!A19</f>
        <v>10</v>
      </c>
      <c r="G12" s="463" t="str">
        <f>Marts!B19</f>
        <v>ma</v>
      </c>
      <c r="H12" s="506" t="str">
        <f>Marts!C19</f>
        <v>Normal uge 1</v>
      </c>
      <c r="I12" s="507" t="str">
        <f>Marts!DL19</f>
        <v/>
      </c>
      <c r="J12" s="339">
        <f>Marts!D19</f>
        <v>10.714285714285714</v>
      </c>
      <c r="K12" s="462">
        <f>April!A19</f>
        <v>10</v>
      </c>
      <c r="L12" s="463" t="str">
        <f>April!B19</f>
        <v>to</v>
      </c>
      <c r="M12" s="506" t="str">
        <f>April!C19</f>
        <v>Normal uge 2</v>
      </c>
      <c r="N12" s="507" t="str">
        <f>April!DL19</f>
        <v/>
      </c>
      <c r="O12" s="339" t="str">
        <f>April!D19</f>
        <v/>
      </c>
      <c r="P12" s="462">
        <f>Maj!A19</f>
        <v>10</v>
      </c>
      <c r="Q12" s="463" t="str">
        <f>Maj!B19</f>
        <v>lø</v>
      </c>
      <c r="R12" s="506" t="str">
        <f>Maj!C19</f>
        <v>Weekend</v>
      </c>
      <c r="S12" s="507" t="str">
        <f>Maj!DL19</f>
        <v/>
      </c>
      <c r="T12" s="339" t="str">
        <f>Maj!D19</f>
        <v/>
      </c>
      <c r="U12" s="462">
        <f>Juni!A19</f>
        <v>10</v>
      </c>
      <c r="V12" s="463" t="str">
        <f>Juni!B19</f>
        <v>ti</v>
      </c>
      <c r="W12" s="506" t="str">
        <f>Juni!C19</f>
        <v>Normal uge 2</v>
      </c>
      <c r="X12" s="507" t="str">
        <f>Juni!DL19</f>
        <v/>
      </c>
      <c r="Y12" s="339" t="str">
        <f>Juni!D19</f>
        <v/>
      </c>
      <c r="Z12" s="462">
        <f>Juli!A19</f>
        <v>10</v>
      </c>
      <c r="AA12" s="463" t="str">
        <f>Juli!B19</f>
        <v>to</v>
      </c>
      <c r="AB12" s="506" t="str">
        <f>Juli!C19</f>
        <v>Feriedag</v>
      </c>
      <c r="AC12" s="507" t="str">
        <f>Juli!DL19</f>
        <v/>
      </c>
      <c r="AD12" s="339" t="str">
        <f>Juli!D19</f>
        <v/>
      </c>
    </row>
    <row r="13" spans="1:30" ht="23" customHeight="1">
      <c r="A13" s="462">
        <f>Februar!A20</f>
        <v>11</v>
      </c>
      <c r="B13" s="463" t="str">
        <f>Februar!B20</f>
        <v>ti</v>
      </c>
      <c r="C13" s="506" t="str">
        <f>Februar!C20</f>
        <v>Ferieåbning</v>
      </c>
      <c r="D13" s="507" t="str">
        <f>Februar!DL20</f>
        <v/>
      </c>
      <c r="E13" s="341" t="str">
        <f>Februar!D20</f>
        <v/>
      </c>
      <c r="F13" s="462">
        <f>Marts!A20</f>
        <v>11</v>
      </c>
      <c r="G13" s="463" t="str">
        <f>Marts!B20</f>
        <v>ti</v>
      </c>
      <c r="H13" s="506" t="str">
        <f>Marts!C20</f>
        <v>Normal uge 1</v>
      </c>
      <c r="I13" s="507" t="str">
        <f>Marts!DL20</f>
        <v/>
      </c>
      <c r="J13" s="339" t="str">
        <f>Marts!D20</f>
        <v/>
      </c>
      <c r="K13" s="462">
        <f>April!A20</f>
        <v>11</v>
      </c>
      <c r="L13" s="463" t="str">
        <f>April!B20</f>
        <v>fr</v>
      </c>
      <c r="M13" s="506" t="str">
        <f>April!C20</f>
        <v>Rul 4</v>
      </c>
      <c r="N13" s="507" t="str">
        <f>April!DL20</f>
        <v/>
      </c>
      <c r="O13" s="339" t="str">
        <f>April!D20</f>
        <v/>
      </c>
      <c r="P13" s="462">
        <f>Maj!A20</f>
        <v>11</v>
      </c>
      <c r="Q13" s="463" t="str">
        <f>Maj!B20</f>
        <v>sø</v>
      </c>
      <c r="R13" s="506" t="str">
        <f>Maj!C20</f>
        <v>Weekend</v>
      </c>
      <c r="S13" s="507" t="str">
        <f>Maj!DL20</f>
        <v/>
      </c>
      <c r="T13" s="339" t="str">
        <f>Maj!D20</f>
        <v/>
      </c>
      <c r="U13" s="462">
        <f>Juni!A20</f>
        <v>11</v>
      </c>
      <c r="V13" s="463" t="str">
        <f>Juni!B20</f>
        <v>on</v>
      </c>
      <c r="W13" s="506" t="str">
        <f>Juni!C20</f>
        <v>Normal uge 2</v>
      </c>
      <c r="X13" s="507" t="str">
        <f>Juni!DL20</f>
        <v/>
      </c>
      <c r="Y13" s="339" t="str">
        <f>Juni!D20</f>
        <v/>
      </c>
      <c r="Z13" s="462">
        <f>Juli!A20</f>
        <v>11</v>
      </c>
      <c r="AA13" s="463" t="str">
        <f>Juli!B20</f>
        <v>fr</v>
      </c>
      <c r="AB13" s="506" t="str">
        <f>Juli!C20</f>
        <v>Feriedag</v>
      </c>
      <c r="AC13" s="507" t="str">
        <f>Juli!DL20</f>
        <v/>
      </c>
      <c r="AD13" s="339" t="str">
        <f>Juli!D20</f>
        <v/>
      </c>
    </row>
    <row r="14" spans="1:30" ht="23" customHeight="1">
      <c r="A14" s="462">
        <f>Februar!A21</f>
        <v>12</v>
      </c>
      <c r="B14" s="463" t="str">
        <f>Februar!B21</f>
        <v>on</v>
      </c>
      <c r="C14" s="506" t="str">
        <f>Februar!C21</f>
        <v>Ferieåbning</v>
      </c>
      <c r="D14" s="507" t="str">
        <f>Februar!DL21</f>
        <v/>
      </c>
      <c r="E14" s="341" t="str">
        <f>Februar!D21</f>
        <v/>
      </c>
      <c r="F14" s="462">
        <f>Marts!A21</f>
        <v>12</v>
      </c>
      <c r="G14" s="463" t="str">
        <f>Marts!B21</f>
        <v>on</v>
      </c>
      <c r="H14" s="506" t="str">
        <f>Marts!C21</f>
        <v>Normal uge 1</v>
      </c>
      <c r="I14" s="507" t="str">
        <f>Marts!DL21</f>
        <v/>
      </c>
      <c r="J14" s="339" t="str">
        <f>Marts!D21</f>
        <v/>
      </c>
      <c r="K14" s="462">
        <f>April!A21</f>
        <v>12</v>
      </c>
      <c r="L14" s="463" t="str">
        <f>April!B21</f>
        <v>lø</v>
      </c>
      <c r="M14" s="506" t="str">
        <f>April!C21</f>
        <v>Weekend</v>
      </c>
      <c r="N14" s="507" t="str">
        <f>April!DL21</f>
        <v/>
      </c>
      <c r="O14" s="339" t="str">
        <f>April!D21</f>
        <v/>
      </c>
      <c r="P14" s="462">
        <f>Maj!A21</f>
        <v>12</v>
      </c>
      <c r="Q14" s="463" t="str">
        <f>Maj!B21</f>
        <v>ma</v>
      </c>
      <c r="R14" s="506" t="str">
        <f>Maj!C21</f>
        <v>Normal uge 2</v>
      </c>
      <c r="S14" s="507" t="str">
        <f>Maj!DL21</f>
        <v/>
      </c>
      <c r="T14" s="339">
        <f>Maj!D21</f>
        <v>19.714285714285715</v>
      </c>
      <c r="U14" s="462">
        <f>Juni!A21</f>
        <v>12</v>
      </c>
      <c r="V14" s="463" t="str">
        <f>Juni!B21</f>
        <v>to</v>
      </c>
      <c r="W14" s="506" t="str">
        <f>Juni!C21</f>
        <v>Normal uge 2</v>
      </c>
      <c r="X14" s="507" t="str">
        <f>Juni!DL21</f>
        <v/>
      </c>
      <c r="Y14" s="339" t="str">
        <f>Juni!D21</f>
        <v/>
      </c>
      <c r="Z14" s="462">
        <f>Juli!A21</f>
        <v>12</v>
      </c>
      <c r="AA14" s="463" t="str">
        <f>Juli!B21</f>
        <v>lø</v>
      </c>
      <c r="AB14" s="506" t="str">
        <f>Juli!C21</f>
        <v>Weekend</v>
      </c>
      <c r="AC14" s="507" t="str">
        <f>Juli!DL21</f>
        <v/>
      </c>
      <c r="AD14" s="339" t="str">
        <f>Juli!D21</f>
        <v/>
      </c>
    </row>
    <row r="15" spans="1:30" ht="23" customHeight="1">
      <c r="A15" s="462">
        <f>Februar!A22</f>
        <v>13</v>
      </c>
      <c r="B15" s="463" t="str">
        <f>Februar!B22</f>
        <v>to</v>
      </c>
      <c r="C15" s="506" t="str">
        <f>Februar!C22</f>
        <v>Ferieåbning</v>
      </c>
      <c r="D15" s="507" t="str">
        <f>Februar!DL22</f>
        <v/>
      </c>
      <c r="E15" s="341" t="str">
        <f>Februar!D22</f>
        <v/>
      </c>
      <c r="F15" s="462">
        <f>Marts!A22</f>
        <v>13</v>
      </c>
      <c r="G15" s="463" t="str">
        <f>Marts!B22</f>
        <v>to</v>
      </c>
      <c r="H15" s="506" t="str">
        <f>Marts!C22</f>
        <v>Normal uge 1</v>
      </c>
      <c r="I15" s="507" t="str">
        <f>Marts!DL22</f>
        <v/>
      </c>
      <c r="J15" s="339" t="str">
        <f>Marts!D22</f>
        <v/>
      </c>
      <c r="K15" s="462">
        <f>April!A22</f>
        <v>13</v>
      </c>
      <c r="L15" s="463" t="str">
        <f>April!B22</f>
        <v>sø</v>
      </c>
      <c r="M15" s="506" t="str">
        <f>April!C22</f>
        <v>Weekend</v>
      </c>
      <c r="N15" s="507" t="str">
        <f>April!DL22</f>
        <v/>
      </c>
      <c r="O15" s="339" t="str">
        <f>April!D22</f>
        <v/>
      </c>
      <c r="P15" s="462">
        <f>Maj!A22</f>
        <v>13</v>
      </c>
      <c r="Q15" s="463" t="str">
        <f>Maj!B22</f>
        <v>ti</v>
      </c>
      <c r="R15" s="506" t="str">
        <f>Maj!C22</f>
        <v>Normal uge 2</v>
      </c>
      <c r="S15" s="507" t="str">
        <f>Maj!DL22</f>
        <v/>
      </c>
      <c r="T15" s="339" t="str">
        <f>Maj!D22</f>
        <v/>
      </c>
      <c r="U15" s="462">
        <f>Juni!A22</f>
        <v>13</v>
      </c>
      <c r="V15" s="463" t="str">
        <f>Juni!B22</f>
        <v>fr</v>
      </c>
      <c r="W15" s="506" t="str">
        <f>Juni!C22</f>
        <v>Rul 1</v>
      </c>
      <c r="X15" s="507" t="str">
        <f>Juni!DL22</f>
        <v/>
      </c>
      <c r="Y15" s="339" t="str">
        <f>Juni!D22</f>
        <v/>
      </c>
      <c r="Z15" s="462">
        <f>Juli!A22</f>
        <v>13</v>
      </c>
      <c r="AA15" s="463" t="str">
        <f>Juli!B22</f>
        <v>sø</v>
      </c>
      <c r="AB15" s="506" t="str">
        <f>Juli!C22</f>
        <v>Weekend</v>
      </c>
      <c r="AC15" s="507" t="str">
        <f>Juli!DL22</f>
        <v/>
      </c>
      <c r="AD15" s="339" t="str">
        <f>Juli!D22</f>
        <v/>
      </c>
    </row>
    <row r="16" spans="1:30" ht="23" customHeight="1">
      <c r="A16" s="462">
        <f>Februar!A23</f>
        <v>14</v>
      </c>
      <c r="B16" s="463" t="str">
        <f>Februar!B23</f>
        <v>fr</v>
      </c>
      <c r="C16" s="506" t="str">
        <f>Februar!C23</f>
        <v>Rul 4</v>
      </c>
      <c r="D16" s="507" t="str">
        <f>Februar!DL23</f>
        <v/>
      </c>
      <c r="E16" s="341" t="str">
        <f>Februar!D23</f>
        <v/>
      </c>
      <c r="F16" s="462">
        <f>Marts!A23</f>
        <v>14</v>
      </c>
      <c r="G16" s="463" t="str">
        <f>Marts!B23</f>
        <v>fr</v>
      </c>
      <c r="H16" s="506" t="str">
        <f>Marts!C23</f>
        <v>Rul 4</v>
      </c>
      <c r="I16" s="507" t="str">
        <f>Marts!DL23</f>
        <v/>
      </c>
      <c r="J16" s="339" t="str">
        <f>Marts!D23</f>
        <v/>
      </c>
      <c r="K16" s="462">
        <f>April!A23</f>
        <v>14</v>
      </c>
      <c r="L16" s="463" t="str">
        <f>April!B23</f>
        <v>ma</v>
      </c>
      <c r="M16" s="506" t="str">
        <f>April!C23</f>
        <v>Normal uge 2</v>
      </c>
      <c r="N16" s="507" t="str">
        <f>April!DL23</f>
        <v/>
      </c>
      <c r="O16" s="339">
        <f>April!D23</f>
        <v>15.714285714285714</v>
      </c>
      <c r="P16" s="462">
        <f>Maj!A23</f>
        <v>14</v>
      </c>
      <c r="Q16" s="463" t="str">
        <f>Maj!B23</f>
        <v>on</v>
      </c>
      <c r="R16" s="506" t="str">
        <f>Maj!C23</f>
        <v>Normal uge 2</v>
      </c>
      <c r="S16" s="507" t="str">
        <f>Maj!DL23</f>
        <v/>
      </c>
      <c r="T16" s="339" t="str">
        <f>Maj!D23</f>
        <v/>
      </c>
      <c r="U16" s="462">
        <f>Juni!A23</f>
        <v>14</v>
      </c>
      <c r="V16" s="463" t="str">
        <f>Juni!B23</f>
        <v>lø</v>
      </c>
      <c r="W16" s="506" t="str">
        <f>Juni!C23</f>
        <v>Weekend</v>
      </c>
      <c r="X16" s="507" t="str">
        <f>Juni!DL23</f>
        <v/>
      </c>
      <c r="Y16" s="339" t="str">
        <f>Juni!D23</f>
        <v/>
      </c>
      <c r="Z16" s="462">
        <f>Juli!A23</f>
        <v>14</v>
      </c>
      <c r="AA16" s="463" t="str">
        <f>Juli!B23</f>
        <v>ma</v>
      </c>
      <c r="AB16" s="506" t="str">
        <f>Juli!C23</f>
        <v>Feriedag</v>
      </c>
      <c r="AC16" s="507" t="str">
        <f>Juli!DL23</f>
        <v/>
      </c>
      <c r="AD16" s="339">
        <f>Juli!D23</f>
        <v>28.714285714285715</v>
      </c>
    </row>
    <row r="17" spans="1:30" ht="23" customHeight="1">
      <c r="A17" s="462">
        <f>Februar!A24</f>
        <v>15</v>
      </c>
      <c r="B17" s="463" t="str">
        <f>Februar!B24</f>
        <v>lø</v>
      </c>
      <c r="C17" s="506" t="str">
        <f>Februar!C24</f>
        <v>Weekend</v>
      </c>
      <c r="D17" s="507" t="str">
        <f>Februar!DL24</f>
        <v/>
      </c>
      <c r="E17" s="341" t="str">
        <f>Februar!D24</f>
        <v/>
      </c>
      <c r="F17" s="462">
        <f>Marts!A24</f>
        <v>15</v>
      </c>
      <c r="G17" s="463" t="str">
        <f>Marts!B24</f>
        <v>lø</v>
      </c>
      <c r="H17" s="506" t="str">
        <f>Marts!C24</f>
        <v>Weekend</v>
      </c>
      <c r="I17" s="507" t="str">
        <f>Marts!DL24</f>
        <v/>
      </c>
      <c r="J17" s="339" t="str">
        <f>Marts!D24</f>
        <v/>
      </c>
      <c r="K17" s="462">
        <f>April!A24</f>
        <v>15</v>
      </c>
      <c r="L17" s="463" t="str">
        <f>April!B24</f>
        <v>ti</v>
      </c>
      <c r="M17" s="506" t="str">
        <f>April!C24</f>
        <v>Normal uge 2</v>
      </c>
      <c r="N17" s="507" t="str">
        <f>April!DL24</f>
        <v/>
      </c>
      <c r="O17" s="339" t="str">
        <f>April!D24</f>
        <v/>
      </c>
      <c r="P17" s="462">
        <f>Maj!A24</f>
        <v>15</v>
      </c>
      <c r="Q17" s="463" t="str">
        <f>Maj!B24</f>
        <v>to</v>
      </c>
      <c r="R17" s="506" t="str">
        <f>Maj!C24</f>
        <v>Normal uge 2</v>
      </c>
      <c r="S17" s="507" t="str">
        <f>Maj!DL24</f>
        <v/>
      </c>
      <c r="T17" s="339" t="str">
        <f>Maj!D24</f>
        <v/>
      </c>
      <c r="U17" s="462">
        <f>Juni!A24</f>
        <v>15</v>
      </c>
      <c r="V17" s="463" t="str">
        <f>Juni!B24</f>
        <v>sø</v>
      </c>
      <c r="W17" s="506" t="str">
        <f>Juni!C24</f>
        <v>Weekend</v>
      </c>
      <c r="X17" s="507" t="str">
        <f>Juni!DL24</f>
        <v/>
      </c>
      <c r="Y17" s="339" t="str">
        <f>Juni!D24</f>
        <v/>
      </c>
      <c r="Z17" s="462">
        <f>Juli!A24</f>
        <v>15</v>
      </c>
      <c r="AA17" s="463" t="str">
        <f>Juli!B24</f>
        <v>ti</v>
      </c>
      <c r="AB17" s="506" t="str">
        <f>Juli!C24</f>
        <v>Feriedag</v>
      </c>
      <c r="AC17" s="507" t="str">
        <f>Juli!DL24</f>
        <v/>
      </c>
      <c r="AD17" s="339" t="str">
        <f>Juli!D24</f>
        <v/>
      </c>
    </row>
    <row r="18" spans="1:30" ht="23" customHeight="1">
      <c r="A18" s="462">
        <f>Februar!A25</f>
        <v>16</v>
      </c>
      <c r="B18" s="463" t="str">
        <f>Februar!B25</f>
        <v>sø</v>
      </c>
      <c r="C18" s="506" t="str">
        <f>Februar!C25</f>
        <v>Weekend</v>
      </c>
      <c r="D18" s="507" t="str">
        <f>Februar!DL25</f>
        <v/>
      </c>
      <c r="E18" s="341" t="str">
        <f>Februar!D25</f>
        <v/>
      </c>
      <c r="F18" s="462">
        <f>Marts!A25</f>
        <v>16</v>
      </c>
      <c r="G18" s="463" t="str">
        <f>Marts!B25</f>
        <v>sø</v>
      </c>
      <c r="H18" s="506" t="str">
        <f>Marts!C25</f>
        <v>Weekend</v>
      </c>
      <c r="I18" s="507" t="str">
        <f>Marts!DL25</f>
        <v/>
      </c>
      <c r="J18" s="339" t="str">
        <f>Marts!D25</f>
        <v/>
      </c>
      <c r="K18" s="462">
        <f>April!A25</f>
        <v>16</v>
      </c>
      <c r="L18" s="463" t="str">
        <f>April!B25</f>
        <v>on</v>
      </c>
      <c r="M18" s="506" t="str">
        <f>April!C25</f>
        <v>Normal uge 2</v>
      </c>
      <c r="N18" s="507" t="str">
        <f>April!DL25</f>
        <v/>
      </c>
      <c r="O18" s="339" t="str">
        <f>April!D25</f>
        <v/>
      </c>
      <c r="P18" s="462">
        <f>Maj!A25</f>
        <v>16</v>
      </c>
      <c r="Q18" s="463" t="str">
        <f>Maj!B25</f>
        <v>fr</v>
      </c>
      <c r="R18" s="506" t="str">
        <f>Maj!C25</f>
        <v>Rul 1</v>
      </c>
      <c r="S18" s="507" t="str">
        <f>Maj!DL25</f>
        <v/>
      </c>
      <c r="T18" s="339" t="str">
        <f>Maj!D25</f>
        <v/>
      </c>
      <c r="U18" s="462">
        <f>Juni!A25</f>
        <v>16</v>
      </c>
      <c r="V18" s="463" t="str">
        <f>Juni!B25</f>
        <v>ma</v>
      </c>
      <c r="W18" s="506" t="str">
        <f>Juni!C25</f>
        <v>Normal uge 2</v>
      </c>
      <c r="X18" s="507" t="str">
        <f>Juni!DL25</f>
        <v/>
      </c>
      <c r="Y18" s="339">
        <f>Juni!D25</f>
        <v>24.714285714285715</v>
      </c>
      <c r="Z18" s="462">
        <f>Juli!A25</f>
        <v>16</v>
      </c>
      <c r="AA18" s="463" t="str">
        <f>Juli!B25</f>
        <v>on</v>
      </c>
      <c r="AB18" s="506" t="str">
        <f>Juli!C25</f>
        <v>Feriedag</v>
      </c>
      <c r="AC18" s="507" t="str">
        <f>Juli!DL25</f>
        <v/>
      </c>
      <c r="AD18" s="339" t="str">
        <f>Juli!D25</f>
        <v/>
      </c>
    </row>
    <row r="19" spans="1:30" ht="23" customHeight="1">
      <c r="A19" s="462">
        <f>Februar!A26</f>
        <v>17</v>
      </c>
      <c r="B19" s="463" t="str">
        <f>Februar!B26</f>
        <v>ma</v>
      </c>
      <c r="C19" s="506" t="str">
        <f>Februar!C26</f>
        <v>Normal uge 1</v>
      </c>
      <c r="D19" s="507" t="str">
        <f>Februar!DL26</f>
        <v/>
      </c>
      <c r="E19" s="341">
        <f>Februar!D26</f>
        <v>7.7142857142857144</v>
      </c>
      <c r="F19" s="462">
        <f>Marts!A26</f>
        <v>17</v>
      </c>
      <c r="G19" s="463" t="str">
        <f>Marts!B26</f>
        <v>ma</v>
      </c>
      <c r="H19" s="506" t="str">
        <f>Marts!C26</f>
        <v>Normal uge 1</v>
      </c>
      <c r="I19" s="507" t="str">
        <f>Marts!DL26</f>
        <v/>
      </c>
      <c r="J19" s="339">
        <f>Marts!D26</f>
        <v>11.714285714285714</v>
      </c>
      <c r="K19" s="462">
        <f>April!A26</f>
        <v>17</v>
      </c>
      <c r="L19" s="463" t="str">
        <f>April!B26</f>
        <v>to</v>
      </c>
      <c r="M19" s="506" t="str">
        <f>April!C26</f>
        <v>SH-dag</v>
      </c>
      <c r="N19" s="507" t="str">
        <f>April!DL26</f>
        <v>Skærtorsdag</v>
      </c>
      <c r="O19" s="339" t="str">
        <f>April!D26</f>
        <v/>
      </c>
      <c r="P19" s="462">
        <f>Maj!A26</f>
        <v>17</v>
      </c>
      <c r="Q19" s="463" t="str">
        <f>Maj!B26</f>
        <v>lø</v>
      </c>
      <c r="R19" s="506" t="str">
        <f>Maj!C26</f>
        <v>Weekend</v>
      </c>
      <c r="S19" s="507" t="str">
        <f>Maj!DL26</f>
        <v/>
      </c>
      <c r="T19" s="339" t="str">
        <f>Maj!D26</f>
        <v/>
      </c>
      <c r="U19" s="462">
        <f>Juni!A26</f>
        <v>17</v>
      </c>
      <c r="V19" s="463" t="str">
        <f>Juni!B26</f>
        <v>ti</v>
      </c>
      <c r="W19" s="506" t="str">
        <f>Juni!C26</f>
        <v>Normal uge 2</v>
      </c>
      <c r="X19" s="507" t="str">
        <f>Juni!DL26</f>
        <v/>
      </c>
      <c r="Y19" s="339" t="str">
        <f>Juni!D26</f>
        <v/>
      </c>
      <c r="Z19" s="462">
        <f>Juli!A26</f>
        <v>17</v>
      </c>
      <c r="AA19" s="463" t="str">
        <f>Juli!B26</f>
        <v>to</v>
      </c>
      <c r="AB19" s="506" t="str">
        <f>Juli!C26</f>
        <v>Feriedag</v>
      </c>
      <c r="AC19" s="507" t="str">
        <f>Juli!DL26</f>
        <v/>
      </c>
      <c r="AD19" s="339" t="str">
        <f>Juli!D26</f>
        <v/>
      </c>
    </row>
    <row r="20" spans="1:30" ht="23" customHeight="1">
      <c r="A20" s="462">
        <f>Februar!A27</f>
        <v>18</v>
      </c>
      <c r="B20" s="463" t="str">
        <f>Februar!B27</f>
        <v>ti</v>
      </c>
      <c r="C20" s="506" t="str">
        <f>Februar!C27</f>
        <v>Normal uge 1</v>
      </c>
      <c r="D20" s="507" t="str">
        <f>Februar!DL27</f>
        <v/>
      </c>
      <c r="E20" s="341" t="str">
        <f>Februar!D27</f>
        <v/>
      </c>
      <c r="F20" s="462">
        <f>Marts!A27</f>
        <v>18</v>
      </c>
      <c r="G20" s="463" t="str">
        <f>Marts!B27</f>
        <v>ti</v>
      </c>
      <c r="H20" s="506" t="str">
        <f>Marts!C27</f>
        <v>Normal uge 1</v>
      </c>
      <c r="I20" s="507" t="str">
        <f>Marts!DL27</f>
        <v/>
      </c>
      <c r="J20" s="339" t="str">
        <f>Marts!D27</f>
        <v/>
      </c>
      <c r="K20" s="462">
        <f>April!A27</f>
        <v>18</v>
      </c>
      <c r="L20" s="463" t="str">
        <f>April!B27</f>
        <v>fr</v>
      </c>
      <c r="M20" s="506" t="str">
        <f>April!C27</f>
        <v>SH-dag</v>
      </c>
      <c r="N20" s="507" t="str">
        <f>April!DL27</f>
        <v>Langfredag</v>
      </c>
      <c r="O20" s="339" t="str">
        <f>April!D27</f>
        <v/>
      </c>
      <c r="P20" s="462">
        <f>Maj!A27</f>
        <v>18</v>
      </c>
      <c r="Q20" s="463" t="str">
        <f>Maj!B27</f>
        <v>sø</v>
      </c>
      <c r="R20" s="506" t="str">
        <f>Maj!C27</f>
        <v>Weekend</v>
      </c>
      <c r="S20" s="507" t="str">
        <f>Maj!DL27</f>
        <v/>
      </c>
      <c r="T20" s="339" t="str">
        <f>Maj!D27</f>
        <v/>
      </c>
      <c r="U20" s="462">
        <f>Juni!A27</f>
        <v>18</v>
      </c>
      <c r="V20" s="463" t="str">
        <f>Juni!B27</f>
        <v>on</v>
      </c>
      <c r="W20" s="506" t="str">
        <f>Juni!C27</f>
        <v>Normal uge 2</v>
      </c>
      <c r="X20" s="507" t="str">
        <f>Juni!DL27</f>
        <v/>
      </c>
      <c r="Y20" s="339" t="str">
        <f>Juni!D27</f>
        <v/>
      </c>
      <c r="Z20" s="462">
        <f>Juli!A27</f>
        <v>18</v>
      </c>
      <c r="AA20" s="463" t="str">
        <f>Juli!B27</f>
        <v>fr</v>
      </c>
      <c r="AB20" s="506" t="str">
        <f>Juli!C27</f>
        <v>Feriedag</v>
      </c>
      <c r="AC20" s="507" t="str">
        <f>Juli!DL27</f>
        <v/>
      </c>
      <c r="AD20" s="339" t="str">
        <f>Juli!D27</f>
        <v/>
      </c>
    </row>
    <row r="21" spans="1:30" ht="23" customHeight="1">
      <c r="A21" s="462">
        <f>Februar!A28</f>
        <v>19</v>
      </c>
      <c r="B21" s="463" t="str">
        <f>Februar!B28</f>
        <v>on</v>
      </c>
      <c r="C21" s="506" t="str">
        <f>Februar!C28</f>
        <v>Normal uge 1</v>
      </c>
      <c r="D21" s="507" t="str">
        <f>Februar!DL28</f>
        <v/>
      </c>
      <c r="E21" s="341" t="str">
        <f>Februar!D28</f>
        <v/>
      </c>
      <c r="F21" s="462">
        <f>Marts!A28</f>
        <v>19</v>
      </c>
      <c r="G21" s="463" t="str">
        <f>Marts!B28</f>
        <v>on</v>
      </c>
      <c r="H21" s="506" t="str">
        <f>Marts!C28</f>
        <v>Normal uge 1</v>
      </c>
      <c r="I21" s="507" t="str">
        <f>Marts!DL28</f>
        <v/>
      </c>
      <c r="J21" s="339" t="str">
        <f>Marts!D28</f>
        <v/>
      </c>
      <c r="K21" s="462">
        <f>April!A28</f>
        <v>19</v>
      </c>
      <c r="L21" s="463" t="str">
        <f>April!B28</f>
        <v>lø</v>
      </c>
      <c r="M21" s="506" t="str">
        <f>April!C28</f>
        <v>Weekend</v>
      </c>
      <c r="N21" s="507" t="str">
        <f>April!DL28</f>
        <v/>
      </c>
      <c r="O21" s="339" t="str">
        <f>April!D28</f>
        <v/>
      </c>
      <c r="P21" s="462">
        <f>Maj!A28</f>
        <v>19</v>
      </c>
      <c r="Q21" s="463" t="str">
        <f>Maj!B28</f>
        <v>ma</v>
      </c>
      <c r="R21" s="506" t="str">
        <f>Maj!C28</f>
        <v>Normal uge 2</v>
      </c>
      <c r="S21" s="507" t="str">
        <f>Maj!DL28</f>
        <v/>
      </c>
      <c r="T21" s="339">
        <f>Maj!D28</f>
        <v>20.714285714285715</v>
      </c>
      <c r="U21" s="462">
        <f>Juni!A28</f>
        <v>19</v>
      </c>
      <c r="V21" s="463" t="str">
        <f>Juni!B28</f>
        <v>to</v>
      </c>
      <c r="W21" s="506" t="str">
        <f>Juni!C28</f>
        <v>Normal uge 2</v>
      </c>
      <c r="X21" s="507" t="str">
        <f>Juni!DL28</f>
        <v/>
      </c>
      <c r="Y21" s="339" t="str">
        <f>Juni!D28</f>
        <v/>
      </c>
      <c r="Z21" s="462">
        <f>Juli!A28</f>
        <v>19</v>
      </c>
      <c r="AA21" s="463" t="str">
        <f>Juli!B28</f>
        <v>lø</v>
      </c>
      <c r="AB21" s="506" t="str">
        <f>Juli!C28</f>
        <v>Weekend</v>
      </c>
      <c r="AC21" s="507" t="str">
        <f>Juli!DL28</f>
        <v/>
      </c>
      <c r="AD21" s="339" t="str">
        <f>Juli!D28</f>
        <v/>
      </c>
    </row>
    <row r="22" spans="1:30" ht="23" customHeight="1">
      <c r="A22" s="462">
        <f>Februar!A29</f>
        <v>20</v>
      </c>
      <c r="B22" s="463" t="str">
        <f>Februar!B29</f>
        <v>to</v>
      </c>
      <c r="C22" s="506" t="str">
        <f>Februar!C29</f>
        <v>Normal uge 1</v>
      </c>
      <c r="D22" s="507" t="str">
        <f>Februar!DL29</f>
        <v>P-møde 16:30 - 19:30</v>
      </c>
      <c r="E22" s="341" t="str">
        <f>Februar!D29</f>
        <v/>
      </c>
      <c r="F22" s="462">
        <f>Marts!A29</f>
        <v>20</v>
      </c>
      <c r="G22" s="463" t="str">
        <f>Marts!B29</f>
        <v>to</v>
      </c>
      <c r="H22" s="506" t="str">
        <f>Marts!C29</f>
        <v>Normal uge 1</v>
      </c>
      <c r="I22" s="507" t="str">
        <f>Marts!DL29</f>
        <v/>
      </c>
      <c r="J22" s="339" t="str">
        <f>Marts!D29</f>
        <v/>
      </c>
      <c r="K22" s="462">
        <f>April!A29</f>
        <v>20</v>
      </c>
      <c r="L22" s="463" t="str">
        <f>April!B29</f>
        <v>sø</v>
      </c>
      <c r="M22" s="506" t="str">
        <f>April!C29</f>
        <v>Weekend</v>
      </c>
      <c r="N22" s="507" t="str">
        <f>April!DL29</f>
        <v>Påskedag</v>
      </c>
      <c r="O22" s="339" t="str">
        <f>April!D29</f>
        <v/>
      </c>
      <c r="P22" s="462">
        <f>Maj!A29</f>
        <v>20</v>
      </c>
      <c r="Q22" s="463" t="str">
        <f>Maj!B29</f>
        <v>ti</v>
      </c>
      <c r="R22" s="506" t="str">
        <f>Maj!C29</f>
        <v>Normal uge 2</v>
      </c>
      <c r="S22" s="507" t="str">
        <f>Maj!DL29</f>
        <v/>
      </c>
      <c r="T22" s="339" t="str">
        <f>Maj!D29</f>
        <v/>
      </c>
      <c r="U22" s="462">
        <f>Juni!A29</f>
        <v>20</v>
      </c>
      <c r="V22" s="463" t="str">
        <f>Juni!B29</f>
        <v>fr</v>
      </c>
      <c r="W22" s="506" t="str">
        <f>Juni!C29</f>
        <v>Rul 2</v>
      </c>
      <c r="X22" s="507" t="str">
        <f>Juni!DL29</f>
        <v/>
      </c>
      <c r="Y22" s="339" t="str">
        <f>Juni!D29</f>
        <v/>
      </c>
      <c r="Z22" s="462">
        <f>Juli!A29</f>
        <v>20</v>
      </c>
      <c r="AA22" s="463" t="str">
        <f>Juli!B29</f>
        <v>sø</v>
      </c>
      <c r="AB22" s="506" t="str">
        <f>Juli!C29</f>
        <v>Weekend</v>
      </c>
      <c r="AC22" s="507" t="str">
        <f>Juli!DL29</f>
        <v/>
      </c>
      <c r="AD22" s="339" t="str">
        <f>Juli!D29</f>
        <v/>
      </c>
    </row>
    <row r="23" spans="1:30" ht="23" customHeight="1">
      <c r="A23" s="462">
        <f>Februar!A30</f>
        <v>21</v>
      </c>
      <c r="B23" s="463" t="str">
        <f>Februar!B30</f>
        <v>fr</v>
      </c>
      <c r="C23" s="506" t="str">
        <f>Februar!C30</f>
        <v>Rul 1</v>
      </c>
      <c r="D23" s="507" t="str">
        <f>Februar!DL30</f>
        <v/>
      </c>
      <c r="E23" s="341" t="str">
        <f>Februar!D30</f>
        <v/>
      </c>
      <c r="F23" s="462">
        <f>Marts!A30</f>
        <v>21</v>
      </c>
      <c r="G23" s="463" t="str">
        <f>Marts!B30</f>
        <v>fr</v>
      </c>
      <c r="H23" s="506" t="str">
        <f>Marts!C30</f>
        <v>Rul 1</v>
      </c>
      <c r="I23" s="507" t="str">
        <f>Marts!DL30</f>
        <v/>
      </c>
      <c r="J23" s="339" t="str">
        <f>Marts!D30</f>
        <v/>
      </c>
      <c r="K23" s="462">
        <f>April!A30</f>
        <v>21</v>
      </c>
      <c r="L23" s="463" t="str">
        <f>April!B30</f>
        <v>ma</v>
      </c>
      <c r="M23" s="506" t="str">
        <f>April!C30</f>
        <v>SH-dag</v>
      </c>
      <c r="N23" s="507" t="str">
        <f>April!DL30</f>
        <v>2. Påskedag</v>
      </c>
      <c r="O23" s="339">
        <f>April!D30</f>
        <v>16.714285714285715</v>
      </c>
      <c r="P23" s="462">
        <f>Maj!A30</f>
        <v>21</v>
      </c>
      <c r="Q23" s="463" t="str">
        <f>Maj!B30</f>
        <v>on</v>
      </c>
      <c r="R23" s="506" t="str">
        <f>Maj!C30</f>
        <v>Normal uge 2</v>
      </c>
      <c r="S23" s="507" t="str">
        <f>Maj!DL30</f>
        <v/>
      </c>
      <c r="T23" s="339" t="str">
        <f>Maj!D30</f>
        <v/>
      </c>
      <c r="U23" s="462">
        <f>Juni!A30</f>
        <v>21</v>
      </c>
      <c r="V23" s="463" t="str">
        <f>Juni!B30</f>
        <v>lø</v>
      </c>
      <c r="W23" s="506" t="str">
        <f>Juni!C30</f>
        <v>Weekend</v>
      </c>
      <c r="X23" s="507" t="str">
        <f>Juni!DL30</f>
        <v/>
      </c>
      <c r="Y23" s="339" t="str">
        <f>Juni!D30</f>
        <v/>
      </c>
      <c r="Z23" s="462">
        <f>Juli!A30</f>
        <v>21</v>
      </c>
      <c r="AA23" s="463" t="str">
        <f>Juli!B30</f>
        <v>ma</v>
      </c>
      <c r="AB23" s="506" t="str">
        <f>Juli!C30</f>
        <v>Feriedag</v>
      </c>
      <c r="AC23" s="507" t="str">
        <f>Juli!DL30</f>
        <v/>
      </c>
      <c r="AD23" s="339">
        <f>Juli!D30</f>
        <v>29.714285714285715</v>
      </c>
    </row>
    <row r="24" spans="1:30" ht="23" customHeight="1">
      <c r="A24" s="462">
        <f>Februar!A31</f>
        <v>22</v>
      </c>
      <c r="B24" s="463" t="str">
        <f>Februar!B31</f>
        <v>lø</v>
      </c>
      <c r="C24" s="506" t="str">
        <f>Februar!C31</f>
        <v>Weekend</v>
      </c>
      <c r="D24" s="507" t="str">
        <f>Februar!DL31</f>
        <v/>
      </c>
      <c r="E24" s="341" t="str">
        <f>Februar!D31</f>
        <v/>
      </c>
      <c r="F24" s="462">
        <f>Marts!A31</f>
        <v>22</v>
      </c>
      <c r="G24" s="463" t="str">
        <f>Marts!B31</f>
        <v>lø</v>
      </c>
      <c r="H24" s="506" t="str">
        <f>Marts!C31</f>
        <v>Weekend</v>
      </c>
      <c r="I24" s="507" t="str">
        <f>Marts!DL31</f>
        <v/>
      </c>
      <c r="J24" s="339" t="str">
        <f>Marts!D31</f>
        <v/>
      </c>
      <c r="K24" s="462">
        <f>April!A31</f>
        <v>22</v>
      </c>
      <c r="L24" s="463" t="str">
        <f>April!B31</f>
        <v>ti</v>
      </c>
      <c r="M24" s="506" t="str">
        <f>April!C31</f>
        <v>Normal uge 2</v>
      </c>
      <c r="N24" s="507" t="str">
        <f>April!DL31</f>
        <v/>
      </c>
      <c r="O24" s="339" t="str">
        <f>April!D31</f>
        <v/>
      </c>
      <c r="P24" s="462">
        <f>Maj!A31</f>
        <v>22</v>
      </c>
      <c r="Q24" s="463" t="str">
        <f>Maj!B31</f>
        <v>to</v>
      </c>
      <c r="R24" s="506" t="str">
        <f>Maj!C31</f>
        <v>Normal uge 2</v>
      </c>
      <c r="S24" s="507" t="str">
        <f>Maj!DL31</f>
        <v/>
      </c>
      <c r="T24" s="339" t="str">
        <f>Maj!D31</f>
        <v/>
      </c>
      <c r="U24" s="462">
        <f>Juni!A31</f>
        <v>22</v>
      </c>
      <c r="V24" s="463" t="str">
        <f>Juni!B31</f>
        <v>sø</v>
      </c>
      <c r="W24" s="506" t="str">
        <f>Juni!C31</f>
        <v>Weekend</v>
      </c>
      <c r="X24" s="507" t="str">
        <f>Juni!DL31</f>
        <v/>
      </c>
      <c r="Y24" s="339" t="str">
        <f>Juni!D31</f>
        <v/>
      </c>
      <c r="Z24" s="462">
        <f>Juli!A31</f>
        <v>22</v>
      </c>
      <c r="AA24" s="463" t="str">
        <f>Juli!B31</f>
        <v>ti</v>
      </c>
      <c r="AB24" s="506" t="str">
        <f>Juli!C31</f>
        <v>Feriedag</v>
      </c>
      <c r="AC24" s="507" t="str">
        <f>Juli!DL31</f>
        <v/>
      </c>
      <c r="AD24" s="339" t="str">
        <f>Juli!D31</f>
        <v/>
      </c>
    </row>
    <row r="25" spans="1:30" ht="23" customHeight="1">
      <c r="A25" s="462">
        <f>Februar!A32</f>
        <v>23</v>
      </c>
      <c r="B25" s="463" t="str">
        <f>Februar!B32</f>
        <v>sø</v>
      </c>
      <c r="C25" s="506" t="str">
        <f>Februar!C32</f>
        <v>Weekend</v>
      </c>
      <c r="D25" s="507" t="str">
        <f>Februar!DL32</f>
        <v/>
      </c>
      <c r="E25" s="341" t="str">
        <f>Februar!D32</f>
        <v/>
      </c>
      <c r="F25" s="462">
        <f>Marts!A32</f>
        <v>23</v>
      </c>
      <c r="G25" s="463" t="str">
        <f>Marts!B32</f>
        <v>sø</v>
      </c>
      <c r="H25" s="506" t="str">
        <f>Marts!C32</f>
        <v>Weekend</v>
      </c>
      <c r="I25" s="507" t="str">
        <f>Marts!DL32</f>
        <v/>
      </c>
      <c r="J25" s="339" t="str">
        <f>Marts!D32</f>
        <v/>
      </c>
      <c r="K25" s="462">
        <f>April!A32</f>
        <v>23</v>
      </c>
      <c r="L25" s="463" t="str">
        <f>April!B32</f>
        <v>on</v>
      </c>
      <c r="M25" s="506" t="str">
        <f>April!C32</f>
        <v>Normal uge 2</v>
      </c>
      <c r="N25" s="507" t="str">
        <f>April!DL32</f>
        <v/>
      </c>
      <c r="O25" s="339" t="str">
        <f>April!D32</f>
        <v/>
      </c>
      <c r="P25" s="462">
        <f>Maj!A32</f>
        <v>23</v>
      </c>
      <c r="Q25" s="463" t="str">
        <f>Maj!B32</f>
        <v>fr</v>
      </c>
      <c r="R25" s="506" t="str">
        <f>Maj!C32</f>
        <v>Rul 2</v>
      </c>
      <c r="S25" s="507" t="str">
        <f>Maj!DL32</f>
        <v/>
      </c>
      <c r="T25" s="339" t="str">
        <f>Maj!D32</f>
        <v/>
      </c>
      <c r="U25" s="462">
        <f>Juni!A32</f>
        <v>23</v>
      </c>
      <c r="V25" s="463" t="str">
        <f>Juni!B32</f>
        <v>ma</v>
      </c>
      <c r="W25" s="506" t="str">
        <f>Juni!C32</f>
        <v>Normal uge 2</v>
      </c>
      <c r="X25" s="507" t="str">
        <f>Juni!DL32</f>
        <v/>
      </c>
      <c r="Y25" s="339">
        <f>Juni!D32</f>
        <v>25.714285714285715</v>
      </c>
      <c r="Z25" s="462">
        <f>Juli!A32</f>
        <v>23</v>
      </c>
      <c r="AA25" s="463" t="str">
        <f>Juli!B32</f>
        <v>on</v>
      </c>
      <c r="AB25" s="506" t="str">
        <f>Juli!C32</f>
        <v>Feriedag</v>
      </c>
      <c r="AC25" s="507" t="str">
        <f>Juli!DL32</f>
        <v/>
      </c>
      <c r="AD25" s="339" t="str">
        <f>Juli!D32</f>
        <v/>
      </c>
    </row>
    <row r="26" spans="1:30" ht="23" customHeight="1">
      <c r="A26" s="462">
        <f>Februar!A33</f>
        <v>24</v>
      </c>
      <c r="B26" s="463" t="str">
        <f>Februar!B33</f>
        <v>ma</v>
      </c>
      <c r="C26" s="506" t="str">
        <f>Februar!C33</f>
        <v>Normal uge 1</v>
      </c>
      <c r="D26" s="507" t="str">
        <f>Februar!DL33</f>
        <v/>
      </c>
      <c r="E26" s="341">
        <f>Februar!D33</f>
        <v>8.7142857142857135</v>
      </c>
      <c r="F26" s="462">
        <f>Marts!A33</f>
        <v>24</v>
      </c>
      <c r="G26" s="463" t="str">
        <f>Marts!B33</f>
        <v>ma</v>
      </c>
      <c r="H26" s="506" t="str">
        <f>Marts!C33</f>
        <v>Normal uge 1</v>
      </c>
      <c r="I26" s="507" t="str">
        <f>Marts!DL33</f>
        <v/>
      </c>
      <c r="J26" s="339">
        <f>Marts!D33</f>
        <v>12.714285714285714</v>
      </c>
      <c r="K26" s="462">
        <f>April!A33</f>
        <v>24</v>
      </c>
      <c r="L26" s="463" t="str">
        <f>April!B33</f>
        <v>to</v>
      </c>
      <c r="M26" s="506" t="str">
        <f>April!C33</f>
        <v>Normal uge 2</v>
      </c>
      <c r="N26" s="507" t="str">
        <f>April!DL33</f>
        <v/>
      </c>
      <c r="O26" s="339" t="str">
        <f>April!D33</f>
        <v/>
      </c>
      <c r="P26" s="462">
        <f>Maj!A33</f>
        <v>24</v>
      </c>
      <c r="Q26" s="463" t="str">
        <f>Maj!B33</f>
        <v>lø</v>
      </c>
      <c r="R26" s="506" t="str">
        <f>Maj!C33</f>
        <v>Weekend</v>
      </c>
      <c r="S26" s="507" t="str">
        <f>Maj!DL33</f>
        <v/>
      </c>
      <c r="T26" s="339" t="str">
        <f>Maj!D33</f>
        <v/>
      </c>
      <c r="U26" s="462">
        <f>Juni!A33</f>
        <v>24</v>
      </c>
      <c r="V26" s="463" t="str">
        <f>Juni!B33</f>
        <v>ti</v>
      </c>
      <c r="W26" s="506" t="str">
        <f>Juni!C33</f>
        <v>Normal uge 2</v>
      </c>
      <c r="X26" s="507" t="str">
        <f>Juni!DL33</f>
        <v/>
      </c>
      <c r="Y26" s="339" t="str">
        <f>Juni!D33</f>
        <v/>
      </c>
      <c r="Z26" s="462">
        <f>Juli!A33</f>
        <v>24</v>
      </c>
      <c r="AA26" s="463" t="str">
        <f>Juli!B33</f>
        <v>to</v>
      </c>
      <c r="AB26" s="506" t="str">
        <f>Juli!C33</f>
        <v>Feriedag</v>
      </c>
      <c r="AC26" s="507" t="str">
        <f>Juli!DL33</f>
        <v/>
      </c>
      <c r="AD26" s="339" t="str">
        <f>Juli!D33</f>
        <v/>
      </c>
    </row>
    <row r="27" spans="1:30" ht="23" customHeight="1">
      <c r="A27" s="462">
        <f>Februar!A34</f>
        <v>25</v>
      </c>
      <c r="B27" s="463" t="str">
        <f>Februar!B34</f>
        <v>ti</v>
      </c>
      <c r="C27" s="506" t="str">
        <f>Februar!C34</f>
        <v>Normal uge 1</v>
      </c>
      <c r="D27" s="507" t="str">
        <f>Februar!DL34</f>
        <v/>
      </c>
      <c r="E27" s="341" t="str">
        <f>Februar!D34</f>
        <v/>
      </c>
      <c r="F27" s="462">
        <f>Marts!A34</f>
        <v>25</v>
      </c>
      <c r="G27" s="463" t="str">
        <f>Marts!B34</f>
        <v>ti</v>
      </c>
      <c r="H27" s="506" t="str">
        <f>Marts!C34</f>
        <v>Normal uge 1</v>
      </c>
      <c r="I27" s="507" t="str">
        <f>Marts!DL34</f>
        <v>P-møde 16:30 - 19:30</v>
      </c>
      <c r="J27" s="339" t="str">
        <f>Marts!D34</f>
        <v/>
      </c>
      <c r="K27" s="462">
        <f>April!A34</f>
        <v>25</v>
      </c>
      <c r="L27" s="463" t="str">
        <f>April!B34</f>
        <v>fr</v>
      </c>
      <c r="M27" s="506" t="str">
        <f>April!C34</f>
        <v>Rul 2</v>
      </c>
      <c r="N27" s="507" t="str">
        <f>April!DL34</f>
        <v/>
      </c>
      <c r="O27" s="339" t="str">
        <f>April!D34</f>
        <v/>
      </c>
      <c r="P27" s="462">
        <f>Maj!A34</f>
        <v>25</v>
      </c>
      <c r="Q27" s="463" t="str">
        <f>Maj!B34</f>
        <v>sø</v>
      </c>
      <c r="R27" s="506" t="str">
        <f>Maj!C34</f>
        <v>Weekend</v>
      </c>
      <c r="S27" s="507" t="str">
        <f>Maj!DL34</f>
        <v/>
      </c>
      <c r="T27" s="339" t="str">
        <f>Maj!D34</f>
        <v/>
      </c>
      <c r="U27" s="462">
        <f>Juni!A34</f>
        <v>25</v>
      </c>
      <c r="V27" s="463" t="str">
        <f>Juni!B34</f>
        <v>on</v>
      </c>
      <c r="W27" s="506" t="str">
        <f>Juni!C34</f>
        <v>Normal uge 2</v>
      </c>
      <c r="X27" s="507" t="str">
        <f>Juni!DL34</f>
        <v>P-,øde 16:30 - 19:30</v>
      </c>
      <c r="Y27" s="339" t="str">
        <f>Juni!D34</f>
        <v/>
      </c>
      <c r="Z27" s="462">
        <f>Juli!A34</f>
        <v>25</v>
      </c>
      <c r="AA27" s="463" t="str">
        <f>Juli!B34</f>
        <v>fr</v>
      </c>
      <c r="AB27" s="506" t="str">
        <f>Juli!C34</f>
        <v>Feriedag</v>
      </c>
      <c r="AC27" s="507" t="str">
        <f>Juli!DL34</f>
        <v/>
      </c>
      <c r="AD27" s="339" t="str">
        <f>Juli!D34</f>
        <v/>
      </c>
    </row>
    <row r="28" spans="1:30" ht="23" customHeight="1">
      <c r="A28" s="462">
        <f>Februar!A35</f>
        <v>26</v>
      </c>
      <c r="B28" s="463" t="str">
        <f>Februar!B35</f>
        <v>on</v>
      </c>
      <c r="C28" s="506" t="str">
        <f>Februar!C35</f>
        <v>Normal uge 1</v>
      </c>
      <c r="D28" s="507" t="str">
        <f>Februar!DL35</f>
        <v/>
      </c>
      <c r="E28" s="341" t="str">
        <f>Februar!D35</f>
        <v/>
      </c>
      <c r="F28" s="462">
        <f>Marts!A35</f>
        <v>26</v>
      </c>
      <c r="G28" s="463" t="str">
        <f>Marts!B35</f>
        <v>on</v>
      </c>
      <c r="H28" s="506" t="str">
        <f>Marts!C35</f>
        <v>Normal uge 1</v>
      </c>
      <c r="I28" s="507" t="str">
        <f>Marts!DL35</f>
        <v/>
      </c>
      <c r="J28" s="339" t="str">
        <f>Marts!D35</f>
        <v/>
      </c>
      <c r="K28" s="462">
        <f>April!A35</f>
        <v>26</v>
      </c>
      <c r="L28" s="463" t="str">
        <f>April!B35</f>
        <v>lø</v>
      </c>
      <c r="M28" s="506" t="str">
        <f>April!C35</f>
        <v>Weekend</v>
      </c>
      <c r="N28" s="507" t="str">
        <f>April!DL35</f>
        <v/>
      </c>
      <c r="O28" s="339" t="str">
        <f>April!D35</f>
        <v/>
      </c>
      <c r="P28" s="462">
        <f>Maj!A35</f>
        <v>26</v>
      </c>
      <c r="Q28" s="463" t="str">
        <f>Maj!B35</f>
        <v>ma</v>
      </c>
      <c r="R28" s="506" t="str">
        <f>Maj!C35</f>
        <v>Normal uge 2</v>
      </c>
      <c r="S28" s="507" t="str">
        <f>Maj!DL35</f>
        <v>P-møde 16:30 - 19:30</v>
      </c>
      <c r="T28" s="339">
        <f>Maj!D35</f>
        <v>21.714285714285715</v>
      </c>
      <c r="U28" s="462">
        <f>Juni!A35</f>
        <v>26</v>
      </c>
      <c r="V28" s="463" t="str">
        <f>Juni!B35</f>
        <v>to</v>
      </c>
      <c r="W28" s="506" t="str">
        <f>Juni!C35</f>
        <v>Normal uge 2</v>
      </c>
      <c r="X28" s="507" t="str">
        <f>Juni!DL35</f>
        <v/>
      </c>
      <c r="Y28" s="339" t="str">
        <f>Juni!D35</f>
        <v/>
      </c>
      <c r="Z28" s="462">
        <f>Juli!A35</f>
        <v>26</v>
      </c>
      <c r="AA28" s="463" t="str">
        <f>Juli!B35</f>
        <v>lø</v>
      </c>
      <c r="AB28" s="506" t="str">
        <f>Juli!C35</f>
        <v>Weekend</v>
      </c>
      <c r="AC28" s="507" t="str">
        <f>Juli!DL35</f>
        <v/>
      </c>
      <c r="AD28" s="339" t="str">
        <f>Juli!D35</f>
        <v/>
      </c>
    </row>
    <row r="29" spans="1:30" ht="23" customHeight="1">
      <c r="A29" s="462">
        <f>Februar!A36</f>
        <v>27</v>
      </c>
      <c r="B29" s="463" t="str">
        <f>Februar!B36</f>
        <v>to</v>
      </c>
      <c r="C29" s="506" t="str">
        <f>Februar!C36</f>
        <v>Normal uge 1</v>
      </c>
      <c r="D29" s="507" t="str">
        <f>Februar!DL36</f>
        <v/>
      </c>
      <c r="E29" s="341" t="str">
        <f>Februar!D36</f>
        <v/>
      </c>
      <c r="F29" s="462">
        <f>Marts!A36</f>
        <v>27</v>
      </c>
      <c r="G29" s="463" t="str">
        <f>Marts!B36</f>
        <v>to</v>
      </c>
      <c r="H29" s="506" t="str">
        <f>Marts!C36</f>
        <v>Normal uge 1</v>
      </c>
      <c r="I29" s="507" t="str">
        <f>Marts!DL36</f>
        <v/>
      </c>
      <c r="J29" s="339" t="str">
        <f>Marts!D36</f>
        <v/>
      </c>
      <c r="K29" s="462">
        <f>April!A36</f>
        <v>27</v>
      </c>
      <c r="L29" s="463" t="str">
        <f>April!B36</f>
        <v>sø</v>
      </c>
      <c r="M29" s="506" t="str">
        <f>April!C36</f>
        <v>Weekend</v>
      </c>
      <c r="N29" s="507" t="str">
        <f>April!DL36</f>
        <v/>
      </c>
      <c r="O29" s="339" t="str">
        <f>April!D36</f>
        <v/>
      </c>
      <c r="P29" s="462">
        <f>Maj!A36</f>
        <v>27</v>
      </c>
      <c r="Q29" s="463" t="str">
        <f>Maj!B36</f>
        <v>ti</v>
      </c>
      <c r="R29" s="506" t="str">
        <f>Maj!C36</f>
        <v>Normal uge 2</v>
      </c>
      <c r="S29" s="507" t="str">
        <f>Maj!DL36</f>
        <v/>
      </c>
      <c r="T29" s="339" t="str">
        <f>Maj!D36</f>
        <v/>
      </c>
      <c r="U29" s="462">
        <f>Juni!A36</f>
        <v>27</v>
      </c>
      <c r="V29" s="463" t="str">
        <f>Juni!B36</f>
        <v>fr</v>
      </c>
      <c r="W29" s="506" t="str">
        <f>Juni!C36</f>
        <v>Rul 3</v>
      </c>
      <c r="X29" s="507" t="str">
        <f>Juni!DL36</f>
        <v/>
      </c>
      <c r="Y29" s="339" t="str">
        <f>Juni!D36</f>
        <v/>
      </c>
      <c r="Z29" s="462">
        <f>Juli!A36</f>
        <v>27</v>
      </c>
      <c r="AA29" s="463" t="str">
        <f>Juli!B36</f>
        <v>sø</v>
      </c>
      <c r="AB29" s="506" t="str">
        <f>Juli!C36</f>
        <v>Weekend</v>
      </c>
      <c r="AC29" s="507" t="str">
        <f>Juli!DL36</f>
        <v/>
      </c>
      <c r="AD29" s="339" t="str">
        <f>Juli!D36</f>
        <v/>
      </c>
    </row>
    <row r="30" spans="1:30" ht="23" customHeight="1">
      <c r="A30" s="462">
        <f>Februar!A37</f>
        <v>28</v>
      </c>
      <c r="B30" s="463" t="str">
        <f>Februar!B37</f>
        <v>fr</v>
      </c>
      <c r="C30" s="506" t="str">
        <f>Februar!C37</f>
        <v>Rul 2</v>
      </c>
      <c r="D30" s="507" t="str">
        <f>Februar!DL37</f>
        <v/>
      </c>
      <c r="E30" s="341" t="str">
        <f>Februar!D37</f>
        <v/>
      </c>
      <c r="F30" s="462">
        <f>Marts!A37</f>
        <v>28</v>
      </c>
      <c r="G30" s="463" t="str">
        <f>Marts!B37</f>
        <v>fr</v>
      </c>
      <c r="H30" s="506" t="str">
        <f>Marts!C37</f>
        <v>Rul 2</v>
      </c>
      <c r="I30" s="507" t="str">
        <f>Marts!DL37</f>
        <v/>
      </c>
      <c r="J30" s="339" t="str">
        <f>Marts!D37</f>
        <v/>
      </c>
      <c r="K30" s="462">
        <f>April!A37</f>
        <v>28</v>
      </c>
      <c r="L30" s="463" t="str">
        <f>April!B37</f>
        <v>ma</v>
      </c>
      <c r="M30" s="506" t="str">
        <f>April!C37</f>
        <v>Normal uge 2</v>
      </c>
      <c r="N30" s="507" t="str">
        <f>April!DL37</f>
        <v/>
      </c>
      <c r="O30" s="339">
        <f>April!D37</f>
        <v>17.714285714285715</v>
      </c>
      <c r="P30" s="462">
        <f>Maj!A37</f>
        <v>28</v>
      </c>
      <c r="Q30" s="463" t="str">
        <f>Maj!B37</f>
        <v>on</v>
      </c>
      <c r="R30" s="506" t="str">
        <f>Maj!C37</f>
        <v>Normal uge 2</v>
      </c>
      <c r="S30" s="507" t="str">
        <f>Maj!DL37</f>
        <v/>
      </c>
      <c r="T30" s="339" t="str">
        <f>Maj!D37</f>
        <v/>
      </c>
      <c r="U30" s="462">
        <f>Juni!A37</f>
        <v>28</v>
      </c>
      <c r="V30" s="463" t="str">
        <f>Juni!B37</f>
        <v>lø</v>
      </c>
      <c r="W30" s="506" t="str">
        <f>Juni!C37</f>
        <v>Weekend</v>
      </c>
      <c r="X30" s="507" t="str">
        <f>Juni!DL37</f>
        <v/>
      </c>
      <c r="Y30" s="339" t="str">
        <f>Juni!D37</f>
        <v/>
      </c>
      <c r="Z30" s="462">
        <f>Juli!A37</f>
        <v>28</v>
      </c>
      <c r="AA30" s="463" t="str">
        <f>Juli!B37</f>
        <v>ma</v>
      </c>
      <c r="AB30" s="506" t="str">
        <f>Juli!C37</f>
        <v>Ferieåbning</v>
      </c>
      <c r="AC30" s="507" t="str">
        <f>Juli!DL37</f>
        <v/>
      </c>
      <c r="AD30" s="339">
        <f>Juli!D37</f>
        <v>30.714285714285715</v>
      </c>
    </row>
    <row r="31" spans="1:30" ht="23" customHeight="1">
      <c r="A31" s="104">
        <f>Februar!A38</f>
        <v>0</v>
      </c>
      <c r="B31" s="104">
        <f>Februar!B38</f>
        <v>0</v>
      </c>
      <c r="C31" s="672">
        <f>Februar!C38</f>
        <v>0</v>
      </c>
      <c r="D31" s="673" t="str">
        <f>Februar!DL38</f>
        <v/>
      </c>
      <c r="E31" s="674" t="str">
        <f>Februar!D38</f>
        <v/>
      </c>
      <c r="F31" s="462">
        <f>Marts!A38</f>
        <v>29</v>
      </c>
      <c r="G31" s="463" t="str">
        <f>Marts!B38</f>
        <v>lø</v>
      </c>
      <c r="H31" s="506" t="str">
        <f>Marts!C38</f>
        <v>Weekend</v>
      </c>
      <c r="I31" s="507" t="str">
        <f>Marts!DL38</f>
        <v/>
      </c>
      <c r="J31" s="339" t="str">
        <f>Marts!D38</f>
        <v/>
      </c>
      <c r="K31" s="462">
        <f>April!A38</f>
        <v>29</v>
      </c>
      <c r="L31" s="463" t="str">
        <f>April!B38</f>
        <v>ti</v>
      </c>
      <c r="M31" s="506" t="str">
        <f>April!C38</f>
        <v>Normal uge 2</v>
      </c>
      <c r="N31" s="507" t="str">
        <f>April!DL38</f>
        <v/>
      </c>
      <c r="O31" s="339" t="str">
        <f>April!D38</f>
        <v/>
      </c>
      <c r="P31" s="462">
        <f>Maj!A38</f>
        <v>29</v>
      </c>
      <c r="Q31" s="463" t="str">
        <f>Maj!B38</f>
        <v>to</v>
      </c>
      <c r="R31" s="506" t="str">
        <f>Maj!C38</f>
        <v>SH-dag</v>
      </c>
      <c r="S31" s="507" t="str">
        <f>Maj!DL38</f>
        <v>Kr. Himmelfartsdag</v>
      </c>
      <c r="T31" s="339" t="str">
        <f>Maj!D38</f>
        <v/>
      </c>
      <c r="U31" s="462">
        <f>Juni!A38</f>
        <v>29</v>
      </c>
      <c r="V31" s="463" t="str">
        <f>Juni!B38</f>
        <v>sø</v>
      </c>
      <c r="W31" s="506" t="str">
        <f>Juni!C38</f>
        <v>Weekend</v>
      </c>
      <c r="X31" s="507" t="str">
        <f>Juni!DL38</f>
        <v/>
      </c>
      <c r="Y31" s="339" t="str">
        <f>Juni!D38</f>
        <v/>
      </c>
      <c r="Z31" s="462">
        <f>Juli!A38</f>
        <v>29</v>
      </c>
      <c r="AA31" s="463" t="str">
        <f>Juli!B38</f>
        <v>ti</v>
      </c>
      <c r="AB31" s="506" t="str">
        <f>Juli!C38</f>
        <v>Ferieåbning</v>
      </c>
      <c r="AC31" s="507" t="str">
        <f>Juli!DL38</f>
        <v/>
      </c>
      <c r="AD31" s="339" t="str">
        <f>Juli!D38</f>
        <v/>
      </c>
    </row>
    <row r="32" spans="1:30" ht="23" customHeight="1">
      <c r="A32" s="52"/>
      <c r="B32" s="52"/>
      <c r="C32" s="53"/>
      <c r="D32" s="53"/>
      <c r="E32" s="270"/>
      <c r="F32" s="462">
        <f>Marts!A39</f>
        <v>30</v>
      </c>
      <c r="G32" s="463" t="str">
        <f>Marts!B39</f>
        <v>sø</v>
      </c>
      <c r="H32" s="506" t="str">
        <f>Marts!C39</f>
        <v>Weekend</v>
      </c>
      <c r="I32" s="507" t="str">
        <f>Marts!DL39</f>
        <v/>
      </c>
      <c r="J32" s="339" t="str">
        <f>Marts!D39</f>
        <v/>
      </c>
      <c r="K32" s="462">
        <f>April!A39</f>
        <v>30</v>
      </c>
      <c r="L32" s="463" t="str">
        <f>April!B39</f>
        <v>on</v>
      </c>
      <c r="M32" s="506" t="str">
        <f>April!C39</f>
        <v>Normal uge 2</v>
      </c>
      <c r="N32" s="507" t="str">
        <f>April!DL39</f>
        <v>P-møde 16:30 - 19:30</v>
      </c>
      <c r="O32" s="339" t="str">
        <f>April!D39</f>
        <v/>
      </c>
      <c r="P32" s="462">
        <f>Maj!A39</f>
        <v>30</v>
      </c>
      <c r="Q32" s="463" t="str">
        <f>Maj!B39</f>
        <v>fr</v>
      </c>
      <c r="R32" s="506" t="str">
        <f>Maj!C39</f>
        <v>Rul 3</v>
      </c>
      <c r="S32" s="507" t="str">
        <f>Maj!DL39</f>
        <v/>
      </c>
      <c r="T32" s="339" t="str">
        <f>Maj!D39</f>
        <v/>
      </c>
      <c r="U32" s="462">
        <f>Juni!A39</f>
        <v>30</v>
      </c>
      <c r="V32" s="463" t="str">
        <f>Juni!B39</f>
        <v>ma</v>
      </c>
      <c r="W32" s="506" t="str">
        <f>Juni!C39</f>
        <v>Normal uge 2</v>
      </c>
      <c r="X32" s="507" t="str">
        <f>Juni!DL39</f>
        <v/>
      </c>
      <c r="Y32" s="339">
        <f>Juni!D39</f>
        <v>26.714285714285715</v>
      </c>
      <c r="Z32" s="462">
        <f>Juli!A39</f>
        <v>30</v>
      </c>
      <c r="AA32" s="463" t="str">
        <f>Juli!B39</f>
        <v>on</v>
      </c>
      <c r="AB32" s="506" t="str">
        <f>Juli!C39</f>
        <v>Ferieåbning</v>
      </c>
      <c r="AC32" s="507" t="str">
        <f>Juli!DL39</f>
        <v/>
      </c>
      <c r="AD32" s="339" t="str">
        <f>Juli!D39</f>
        <v/>
      </c>
    </row>
    <row r="33" spans="1:30" ht="23" customHeight="1">
      <c r="A33" s="52"/>
      <c r="B33" s="52"/>
      <c r="C33" s="53"/>
      <c r="D33" s="53"/>
      <c r="E33" s="270"/>
      <c r="F33" s="462">
        <f>Marts!A40</f>
        <v>31</v>
      </c>
      <c r="G33" s="463" t="str">
        <f>Marts!B40</f>
        <v>ma</v>
      </c>
      <c r="H33" s="506" t="str">
        <f>Marts!C40</f>
        <v>Normal uge 1</v>
      </c>
      <c r="I33" s="507" t="str">
        <f>Marts!DL40</f>
        <v/>
      </c>
      <c r="J33" s="339">
        <f>Marts!D40</f>
        <v>13.714285714285714</v>
      </c>
      <c r="K33" s="52"/>
      <c r="L33" s="52"/>
      <c r="M33" s="53"/>
      <c r="N33" s="342"/>
      <c r="O33" s="270"/>
      <c r="P33" s="462">
        <f>Maj!A40</f>
        <v>31</v>
      </c>
      <c r="Q33" s="463" t="str">
        <f>Maj!B40</f>
        <v>lø</v>
      </c>
      <c r="R33" s="506" t="str">
        <f>Maj!C40</f>
        <v>Weekend</v>
      </c>
      <c r="S33" s="507" t="str">
        <f>Maj!DL40</f>
        <v/>
      </c>
      <c r="T33" s="339" t="str">
        <f>Maj!D40</f>
        <v/>
      </c>
      <c r="U33" s="52"/>
      <c r="V33" s="52"/>
      <c r="W33" s="53"/>
      <c r="X33" s="53"/>
      <c r="Y33" s="270"/>
      <c r="Z33" s="462">
        <f>Juli!A40</f>
        <v>31</v>
      </c>
      <c r="AA33" s="463" t="str">
        <f>Juli!B40</f>
        <v>to</v>
      </c>
      <c r="AB33" s="506" t="str">
        <f>Juli!C40</f>
        <v>Ferieåbning</v>
      </c>
      <c r="AC33" s="507" t="str">
        <f>Juli!DL40</f>
        <v/>
      </c>
      <c r="AD33" s="339" t="str">
        <f>Juli!D40</f>
        <v/>
      </c>
    </row>
    <row r="34" spans="1:30" ht="23" customHeight="1">
      <c r="A34" s="44"/>
      <c r="B34" s="44"/>
      <c r="C34" s="44">
        <f>Aar!Z34</f>
        <v>20</v>
      </c>
      <c r="D34" s="44" t="str">
        <f>Aar!AA34</f>
        <v xml:space="preserve"> arbejdsdage</v>
      </c>
      <c r="E34" s="44"/>
      <c r="F34" s="44"/>
      <c r="G34" s="44"/>
      <c r="H34" s="44">
        <f>Aar!AD34</f>
        <v>21</v>
      </c>
      <c r="I34" s="44" t="str">
        <f>Aar!AE34</f>
        <v xml:space="preserve"> arbejdsdage</v>
      </c>
      <c r="J34" s="44"/>
      <c r="K34" s="44"/>
      <c r="L34" s="44"/>
      <c r="M34" s="44">
        <f>Aar!AH34</f>
        <v>19</v>
      </c>
      <c r="N34" s="44" t="str">
        <f>Aar!AI34</f>
        <v xml:space="preserve"> arbejdsdage</v>
      </c>
      <c r="O34" s="44"/>
      <c r="P34" s="44"/>
      <c r="Q34" s="44"/>
      <c r="R34" s="44">
        <f>Aar!AL34</f>
        <v>21</v>
      </c>
      <c r="S34" s="44" t="str">
        <f>Aar!AM34</f>
        <v xml:space="preserve"> arbejdsdage</v>
      </c>
      <c r="T34" s="44"/>
      <c r="U34" s="44"/>
      <c r="V34" s="44"/>
      <c r="W34" s="44">
        <f>Aar!AP34</f>
        <v>20</v>
      </c>
      <c r="X34" s="44" t="str">
        <f>Aar!AQ34</f>
        <v xml:space="preserve"> arbejdsdage</v>
      </c>
      <c r="Y34" s="44"/>
      <c r="Z34" s="44"/>
      <c r="AA34" s="44"/>
      <c r="AB34" s="308">
        <f>Aar!AT34</f>
        <v>23</v>
      </c>
      <c r="AC34" s="308" t="str">
        <f>Aar!AU34</f>
        <v xml:space="preserve"> arbejdsdage</v>
      </c>
      <c r="AD34" s="44"/>
    </row>
    <row r="35" spans="1:30" ht="23"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row>
  </sheetData>
  <sheetProtection sheet="1" formatCells="0" formatColumns="0" formatRows="0" insertColumns="0"/>
  <phoneticPr fontId="4" type="noConversion"/>
  <conditionalFormatting sqref="E3:E31">
    <cfRule type="expression" dxfId="225" priority="335" stopIfTrue="1">
      <formula>OR(#REF!="Orlov")</formula>
    </cfRule>
    <cfRule type="expression" dxfId="224" priority="332">
      <formula>OR(#REF!="fagdag")</formula>
    </cfRule>
    <cfRule type="expression" dxfId="223" priority="334">
      <formula>OR(#REF!="weekend")</formula>
    </cfRule>
    <cfRule type="expression" dxfId="222" priority="333">
      <formula>OR(#REF!="feriedag")</formula>
    </cfRule>
    <cfRule type="expression" dxfId="221" priority="331">
      <formula>OR(#REF!="emnedag")</formula>
    </cfRule>
    <cfRule type="expression" dxfId="220" priority="330">
      <formula>OR(#REF!="lejrskole")</formula>
    </cfRule>
    <cfRule type="expression" dxfId="219" priority="329">
      <formula>OR(#REF!="ekskursion")</formula>
    </cfRule>
    <cfRule type="expression" dxfId="218" priority="328">
      <formula>OR(#REF!="SH-dag")</formula>
    </cfRule>
    <cfRule type="expression" dxfId="217" priority="327">
      <formula>OR(#REF!="nul-dag")</formula>
    </cfRule>
    <cfRule type="expression" dxfId="216" priority="326">
      <formula>OR(#REF!="pæd.dag")</formula>
    </cfRule>
    <cfRule type="expression" dxfId="215" priority="264">
      <formula>OR(#REF!="Skema 1")</formula>
    </cfRule>
    <cfRule type="expression" dxfId="214" priority="265">
      <formula>OR(#REF!="Skema 2")</formula>
    </cfRule>
    <cfRule type="expression" dxfId="213" priority="266">
      <formula>OR(#REF!="Skema 3")</formula>
    </cfRule>
    <cfRule type="expression" dxfId="212" priority="275">
      <formula>OR(#REF!="Ikke relevant")</formula>
    </cfRule>
    <cfRule type="expression" dxfId="211" priority="267">
      <formula>OR(#REF!="Skema 4")</formula>
    </cfRule>
  </conditionalFormatting>
  <conditionalFormatting sqref="J3:J33">
    <cfRule type="expression" dxfId="187" priority="317">
      <formula>OR(#REF!="nul-dag")</formula>
    </cfRule>
    <cfRule type="expression" dxfId="186" priority="274">
      <formula>OR(#REF!="Ikke relevant")</formula>
    </cfRule>
    <cfRule type="expression" dxfId="185" priority="263">
      <formula>OR(#REF!="Skema 4")</formula>
    </cfRule>
    <cfRule type="expression" dxfId="184" priority="262">
      <formula>OR(#REF!="Skema 3")</formula>
    </cfRule>
    <cfRule type="expression" dxfId="183" priority="261">
      <formula>OR(#REF!="Skema 2")</formula>
    </cfRule>
    <cfRule type="expression" dxfId="182" priority="260">
      <formula>OR(#REF!="Skema 1")</formula>
    </cfRule>
    <cfRule type="expression" dxfId="181" priority="319">
      <formula>OR(#REF!="ekskursion")</formula>
    </cfRule>
    <cfRule type="expression" dxfId="180" priority="320">
      <formula>OR(#REF!="lejrskole")</formula>
    </cfRule>
    <cfRule type="expression" dxfId="179" priority="321">
      <formula>OR(#REF!="emnedag")</formula>
    </cfRule>
    <cfRule type="expression" dxfId="178" priority="322">
      <formula>OR(#REF!="fagdag")</formula>
    </cfRule>
    <cfRule type="expression" dxfId="177" priority="316">
      <formula>OR(#REF!="pæd.dag")</formula>
    </cfRule>
    <cfRule type="expression" dxfId="176" priority="325" stopIfTrue="1">
      <formula>OR(#REF!="Orlov")</formula>
    </cfRule>
    <cfRule type="expression" dxfId="175" priority="318">
      <formula>OR(#REF!="SH-dag")</formula>
    </cfRule>
    <cfRule type="expression" dxfId="174" priority="324">
      <formula>OR(#REF!="weekend")</formula>
    </cfRule>
    <cfRule type="expression" dxfId="173" priority="323">
      <formula>OR(#REF!="feriedag")</formula>
    </cfRule>
  </conditionalFormatting>
  <conditionalFormatting sqref="O3:O32">
    <cfRule type="expression" dxfId="149" priority="314">
      <formula>OR(#REF!="weekend")</formula>
    </cfRule>
    <cfRule type="expression" dxfId="148" priority="313">
      <formula>OR(#REF!="feriedag")</formula>
    </cfRule>
    <cfRule type="expression" dxfId="147" priority="256">
      <formula>OR(#REF!="Skema 1")</formula>
    </cfRule>
    <cfRule type="expression" dxfId="146" priority="257">
      <formula>OR(#REF!="Skema 2")</formula>
    </cfRule>
    <cfRule type="expression" dxfId="145" priority="258">
      <formula>OR(#REF!="Skema 3")</formula>
    </cfRule>
    <cfRule type="expression" dxfId="144" priority="259">
      <formula>OR(#REF!="Skema 4")</formula>
    </cfRule>
    <cfRule type="expression" dxfId="143" priority="273">
      <formula>OR(#REF!="ikke relevant")</formula>
    </cfRule>
    <cfRule type="expression" dxfId="142" priority="315" stopIfTrue="1">
      <formula>OR(#REF!="Orlov")</formula>
    </cfRule>
    <cfRule type="expression" dxfId="141" priority="309">
      <formula>OR(#REF!="ekskursion")</formula>
    </cfRule>
    <cfRule type="expression" dxfId="140" priority="310">
      <formula>OR(#REF!="lejrskole")</formula>
    </cfRule>
    <cfRule type="expression" dxfId="139" priority="308">
      <formula>OR(#REF!="SH-dag")</formula>
    </cfRule>
    <cfRule type="expression" dxfId="138" priority="307">
      <formula>OR(#REF!="nul-dag")</formula>
    </cfRule>
    <cfRule type="expression" dxfId="137" priority="306">
      <formula>OR(#REF!="pæd.dag")</formula>
    </cfRule>
    <cfRule type="expression" dxfId="136" priority="311">
      <formula>OR(#REF!="emnedag")</formula>
    </cfRule>
    <cfRule type="expression" dxfId="135" priority="312">
      <formula>OR(#REF!="fagdag")</formula>
    </cfRule>
  </conditionalFormatting>
  <conditionalFormatting sqref="P33:S33">
    <cfRule type="expression" dxfId="134" priority="167">
      <formula>OR($C33="Normal uge 2")</formula>
    </cfRule>
    <cfRule type="expression" dxfId="133" priority="180" stopIfTrue="1">
      <formula>OR($C33="Rul 2")</formula>
    </cfRule>
    <cfRule type="expression" dxfId="132" priority="179">
      <formula>OR($C33="weekend")</formula>
    </cfRule>
    <cfRule type="expression" dxfId="131" priority="160" stopIfTrue="1">
      <formula>OR($C33="Rul 6")</formula>
    </cfRule>
    <cfRule type="expression" dxfId="130" priority="161" stopIfTrue="1">
      <formula>OR($C33="Rul 5")</formula>
    </cfRule>
    <cfRule type="expression" dxfId="129" priority="162" stopIfTrue="1">
      <formula>OR($C33="Rul 4")</formula>
    </cfRule>
    <cfRule type="expression" dxfId="128" priority="163" stopIfTrue="1">
      <formula>OR($C33="Rul 3")</formula>
    </cfRule>
    <cfRule type="expression" dxfId="127" priority="164" stopIfTrue="1">
      <formula>OR($C33="Rul 1")</formula>
    </cfRule>
    <cfRule type="expression" dxfId="126" priority="165">
      <formula>OR($C33="Normal uge 1")</formula>
    </cfRule>
    <cfRule type="expression" dxfId="125" priority="166">
      <formula>OR($C33="Orlov")</formula>
    </cfRule>
    <cfRule type="expression" dxfId="124" priority="178">
      <formula>OR($C33="feriedag")</formula>
    </cfRule>
    <cfRule type="expression" dxfId="123" priority="168">
      <formula>OR($C33="Normal uge 3")</formula>
    </cfRule>
    <cfRule type="expression" dxfId="122" priority="169">
      <formula>OR($C33="Normal uge 4")</formula>
    </cfRule>
    <cfRule type="expression" dxfId="121" priority="170">
      <formula>OR($C33="Ikke relevant")</formula>
    </cfRule>
    <cfRule type="expression" dxfId="120" priority="171">
      <formula>OR($C33="pæd.dag")</formula>
    </cfRule>
    <cfRule type="expression" dxfId="119" priority="172">
      <formula>OR($C33="nul-dag")</formula>
    </cfRule>
    <cfRule type="expression" dxfId="118" priority="173">
      <formula>OR($C33="SH-dag")</formula>
    </cfRule>
    <cfRule type="expression" dxfId="117" priority="174">
      <formula>OR($C33="ekskursion")</formula>
    </cfRule>
    <cfRule type="expression" dxfId="116" priority="175">
      <formula>OR($C33="Koloni")</formula>
    </cfRule>
    <cfRule type="expression" dxfId="115" priority="176">
      <formula>OR($C33="Anderledes dag")</formula>
    </cfRule>
    <cfRule type="expression" dxfId="114" priority="177">
      <formula>OR($C33="Feriepasningsdag")</formula>
    </cfRule>
  </conditionalFormatting>
  <conditionalFormatting sqref="T3:T33">
    <cfRule type="expression" dxfId="90" priority="305" stopIfTrue="1">
      <formula>OR(#REF!="Orlov")</formula>
    </cfRule>
    <cfRule type="expression" dxfId="89" priority="304">
      <formula>OR(#REF!="weekend")</formula>
    </cfRule>
    <cfRule type="expression" dxfId="88" priority="303">
      <formula>OR(#REF!="feriedag")</formula>
    </cfRule>
    <cfRule type="expression" dxfId="87" priority="302">
      <formula>OR(#REF!="fagdag")</formula>
    </cfRule>
    <cfRule type="expression" dxfId="86" priority="301">
      <formula>OR(#REF!="emnedag")</formula>
    </cfRule>
    <cfRule type="expression" dxfId="85" priority="300">
      <formula>OR(#REF!="lejrskole")</formula>
    </cfRule>
    <cfRule type="expression" dxfId="84" priority="299">
      <formula>OR(#REF!="ekskursion")</formula>
    </cfRule>
    <cfRule type="expression" dxfId="83" priority="298">
      <formula>OR(#REF!="SH-dag")</formula>
    </cfRule>
    <cfRule type="expression" dxfId="82" priority="297">
      <formula>OR(#REF!="nul-dag")</formula>
    </cfRule>
    <cfRule type="expression" dxfId="81" priority="252">
      <formula>OR(#REF!="Skema 1")</formula>
    </cfRule>
    <cfRule type="expression" dxfId="80" priority="253">
      <formula>OR(#REF!="Skema 2")</formula>
    </cfRule>
    <cfRule type="expression" dxfId="79" priority="254">
      <formula>OR(#REF!="Skema 3")</formula>
    </cfRule>
    <cfRule type="expression" dxfId="78" priority="255">
      <formula>OR(#REF!="Skema 4")</formula>
    </cfRule>
    <cfRule type="expression" dxfId="77" priority="296">
      <formula>OR(#REF!="pæd.dag")</formula>
    </cfRule>
    <cfRule type="expression" dxfId="76" priority="272">
      <formula>OR(#REF!="Ikke relevant")</formula>
    </cfRule>
  </conditionalFormatting>
  <conditionalFormatting sqref="Y3:Y32">
    <cfRule type="expression" dxfId="52" priority="250">
      <formula>OR(#REF!="Skema 3")</formula>
    </cfRule>
    <cfRule type="expression" dxfId="51" priority="269">
      <formula>OR(#REF!="Ikke relevant")</formula>
    </cfRule>
    <cfRule type="expression" dxfId="50" priority="248">
      <formula>OR(#REF!="Skema 1")</formula>
    </cfRule>
    <cfRule type="expression" dxfId="49" priority="286">
      <formula>OR(#REF!="pæd.dag")</formula>
    </cfRule>
    <cfRule type="expression" dxfId="48" priority="287">
      <formula>OR(#REF!="nul-dag")</formula>
    </cfRule>
    <cfRule type="expression" dxfId="47" priority="288">
      <formula>OR(#REF!="SH-dag")</formula>
    </cfRule>
    <cfRule type="expression" dxfId="46" priority="289">
      <formula>OR(#REF!="ekskursion")</formula>
    </cfRule>
    <cfRule type="expression" dxfId="45" priority="290">
      <formula>OR(#REF!="lejrskole")</formula>
    </cfRule>
    <cfRule type="expression" dxfId="44" priority="291">
      <formula>OR(#REF!="emnedag")</formula>
    </cfRule>
    <cfRule type="expression" dxfId="43" priority="292">
      <formula>OR(#REF!="fagdag")</formula>
    </cfRule>
    <cfRule type="expression" dxfId="42" priority="293">
      <formula>OR(#REF!="feriedag")</formula>
    </cfRule>
    <cfRule type="expression" dxfId="41" priority="294">
      <formula>OR(#REF!="weekend")</formula>
    </cfRule>
    <cfRule type="expression" dxfId="40" priority="295" stopIfTrue="1">
      <formula>OR(#REF!="Orlov")</formula>
    </cfRule>
    <cfRule type="expression" dxfId="39" priority="249">
      <formula>OR(#REF!="Skema 2")</formula>
    </cfRule>
    <cfRule type="expression" dxfId="38" priority="251">
      <formula>OR(#REF!="Skema 4")</formula>
    </cfRule>
  </conditionalFormatting>
  <conditionalFormatting sqref="AD3:AD33">
    <cfRule type="expression" dxfId="14" priority="282">
      <formula>OR(#REF!="fagdag")</formula>
    </cfRule>
    <cfRule type="expression" dxfId="13" priority="283">
      <formula>OR(#REF!="feriedag")</formula>
    </cfRule>
    <cfRule type="expression" dxfId="12" priority="278">
      <formula>OR(#REF!="SH-dag")</formula>
    </cfRule>
    <cfRule type="expression" dxfId="11" priority="279">
      <formula>OR(#REF!="ekskursion")</formula>
    </cfRule>
    <cfRule type="expression" dxfId="10" priority="280">
      <formula>OR(#REF!="lejrskole")</formula>
    </cfRule>
    <cfRule type="expression" dxfId="9" priority="281">
      <formula>OR(#REF!="emnedag")</formula>
    </cfRule>
    <cfRule type="expression" dxfId="8" priority="244">
      <formula>OR(#REF!="Skema 1")</formula>
    </cfRule>
    <cfRule type="expression" dxfId="7" priority="245">
      <formula>OR(#REF!="Skema 2")</formula>
    </cfRule>
    <cfRule type="expression" dxfId="6" priority="246">
      <formula>OR(#REF!="Skema 3")</formula>
    </cfRule>
    <cfRule type="expression" dxfId="5" priority="277">
      <formula>OR(#REF!="nul-dag")</formula>
    </cfRule>
    <cfRule type="expression" dxfId="4" priority="276">
      <formula>OR(#REF!="pæd.dag")</formula>
    </cfRule>
    <cfRule type="expression" dxfId="3" priority="247">
      <formula>OR(#REF!="Skema 4")</formula>
    </cfRule>
    <cfRule type="expression" dxfId="2" priority="268">
      <formula>OR(#REF!="Ikke relevant")</formula>
    </cfRule>
    <cfRule type="expression" dxfId="1" priority="285" stopIfTrue="1">
      <formula>OR(#REF!="Orlov")</formula>
    </cfRule>
    <cfRule type="expression" dxfId="0" priority="284">
      <formula>OR(#REF!="weekend")</formula>
    </cfRule>
  </conditionalFormatting>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237" id="{5A22511C-7C28-2448-80B1-7F8CB0720754}">
            <xm:f>OR(Februar!$C10="Nul-dag")</xm:f>
            <x14:dxf>
              <font>
                <color theme="1"/>
              </font>
              <fill>
                <patternFill>
                  <bgColor theme="5" tint="0.79998168889431442"/>
                </patternFill>
              </fill>
            </x14:dxf>
          </x14:cfRule>
          <x14:cfRule type="expression" priority="223" id="{159C4567-6BCF-BD41-BFB5-94C082F91661}">
            <xm:f>OR(Februar!$C10="Rul 1")</xm:f>
            <x14:dxf>
              <font>
                <color theme="1"/>
              </font>
              <fill>
                <patternFill patternType="solid">
                  <bgColor theme="2"/>
                </patternFill>
              </fill>
            </x14:dxf>
          </x14:cfRule>
          <x14:cfRule type="expression" priority="224" id="{286CA561-8EEF-EC4E-94F7-8521A479205D}">
            <xm:f>OR(Februar!$C10="Rul 2")</xm:f>
            <x14:dxf>
              <font>
                <color theme="1"/>
              </font>
              <fill>
                <patternFill patternType="solid">
                  <bgColor theme="2" tint="-9.9948118533890809E-2"/>
                </patternFill>
              </fill>
            </x14:dxf>
          </x14:cfRule>
          <x14:cfRule type="expression" priority="225" id="{9E74FDCC-FAB6-6A4E-A7D6-0A413C9E3D6F}">
            <xm:f>OR(Februar!$C10="Rul 3")</xm:f>
            <x14:dxf>
              <font>
                <color theme="1"/>
              </font>
              <fill>
                <patternFill patternType="solid">
                  <bgColor theme="2" tint="-0.24994659260841701"/>
                </patternFill>
              </fill>
            </x14:dxf>
          </x14:cfRule>
          <x14:cfRule type="expression" priority="226" id="{EFC8797D-14D2-D146-9301-511C49706EB4}">
            <xm:f>OR(Februar!$C10="Rul 4")</xm:f>
            <x14:dxf>
              <font>
                <color theme="1"/>
              </font>
              <fill>
                <patternFill patternType="solid">
                  <bgColor theme="2" tint="-0.499984740745262"/>
                </patternFill>
              </fill>
            </x14:dxf>
          </x14:cfRule>
          <x14:cfRule type="expression" priority="227" id="{9F3887D5-029F-2C48-A297-7A99E4E27703}">
            <xm:f>OR(Februar!$C10="Rul 5")</xm:f>
            <x14:dxf>
              <font>
                <color theme="0"/>
              </font>
              <fill>
                <patternFill patternType="solid">
                  <bgColor theme="2" tint="-0.749961851863155"/>
                </patternFill>
              </fill>
            </x14:dxf>
          </x14:cfRule>
          <x14:cfRule type="expression" priority="228" id="{4179BA6B-1B85-2949-9ECB-6328465D4B79}">
            <xm:f>OR(Februar!$C10="Rul 6")</xm:f>
            <x14:dxf>
              <font>
                <color theme="0"/>
              </font>
              <fill>
                <patternFill patternType="solid">
                  <bgColor theme="2" tint="-0.89996032593768116"/>
                </patternFill>
              </fill>
            </x14:dxf>
          </x14:cfRule>
          <x14:cfRule type="expression" priority="229" id="{0A79AA21-8C16-8E43-9DFB-812FA16855F6}">
            <xm:f>OR(Februar!$C10="Orlov")</xm:f>
            <x14:dxf>
              <font>
                <color theme="0"/>
              </font>
              <fill>
                <patternFill patternType="solid">
                  <bgColor theme="6" tint="-0.24994659260841701"/>
                </patternFill>
              </fill>
            </x14:dxf>
          </x14:cfRule>
          <x14:cfRule type="expression" priority="230" id="{6ADC02A4-CE45-2249-803F-378A2DAB0BD7}">
            <xm:f>OR(Februar!$C10="Normal uge 1")</xm:f>
            <x14:dxf>
              <font>
                <color theme="1"/>
              </font>
              <fill>
                <patternFill patternType="solid">
                  <bgColor theme="4" tint="0.79998168889431442"/>
                </patternFill>
              </fill>
            </x14:dxf>
          </x14:cfRule>
          <x14:cfRule type="expression" priority="231" id="{9B2F6A87-E672-324B-A08B-7101C9F52285}">
            <xm:f>OR(Februar!$C10="Normal uge 2")</xm:f>
            <x14:dxf>
              <font>
                <color theme="1"/>
              </font>
              <fill>
                <patternFill patternType="solid">
                  <bgColor theme="4" tint="0.59996337778862885"/>
                </patternFill>
              </fill>
            </x14:dxf>
          </x14:cfRule>
          <x14:cfRule type="expression" priority="11" stopIfTrue="1" id="{7779B675-2BD7-6248-AB16-723BAE6DDB7C}">
            <xm:f>OR(Februar!$C10="Normal uge 6")</xm:f>
            <x14:dxf>
              <font>
                <color theme="0"/>
              </font>
              <fill>
                <patternFill patternType="solid">
                  <bgColor theme="9" tint="-0.499984740745262"/>
                </patternFill>
              </fill>
            </x14:dxf>
          </x14:cfRule>
          <x14:cfRule type="expression" priority="12" stopIfTrue="1" id="{0E64094B-4805-FD4F-8310-2FB56FF2493D}">
            <xm:f>OR(Februar!$C10="Normal uge 5")</xm:f>
            <x14:dxf>
              <font>
                <color theme="0"/>
              </font>
              <fill>
                <patternFill patternType="solid">
                  <bgColor theme="9" tint="-0.24994659260841701"/>
                </patternFill>
              </fill>
            </x14:dxf>
          </x14:cfRule>
          <x14:cfRule type="expression" priority="232" id="{F3E36635-2A55-B246-ABD1-7DBA225908F2}">
            <xm:f>OR(Februar!$C10="Normal uge 3")</xm:f>
            <x14:dxf>
              <font>
                <color theme="0"/>
              </font>
              <fill>
                <patternFill patternType="solid">
                  <bgColor theme="4" tint="0.39994506668294322"/>
                </patternFill>
              </fill>
            </x14:dxf>
          </x14:cfRule>
          <x14:cfRule type="expression" priority="233" id="{C60C78D6-B3A3-B547-B69A-6B4839743828}">
            <xm:f>OR(Februar!$C10="Ikke relevant")</xm:f>
            <x14:dxf>
              <font>
                <color theme="0"/>
              </font>
              <fill>
                <patternFill>
                  <bgColor theme="1"/>
                </patternFill>
              </fill>
            </x14:dxf>
          </x14:cfRule>
          <x14:cfRule type="expression" priority="234" id="{5C8315A7-CA6B-5940-8047-F7B7CCB4EAFF}">
            <xm:f>OR(Februar!$C10="Normal uge 4")</xm:f>
            <x14:dxf>
              <font>
                <color theme="0"/>
              </font>
              <fill>
                <patternFill patternType="solid">
                  <bgColor theme="4" tint="-0.24994659260841701"/>
                </patternFill>
              </fill>
            </x14:dxf>
          </x14:cfRule>
          <x14:cfRule type="expression" priority="235" id="{7F5BC6AA-2B5D-0341-A699-B3914A97A39D}">
            <xm:f>OR(Februar!$C10="pæd.dag")</xm:f>
            <x14:dxf>
              <font>
                <color theme="1"/>
              </font>
              <fill>
                <patternFill>
                  <bgColor theme="7" tint="0.39994506668294322"/>
                </patternFill>
              </fill>
            </x14:dxf>
          </x14:cfRule>
          <x14:cfRule type="expression" priority="236" id="{48F60530-E997-FD4B-BEF5-F67B58F35212}">
            <xm:f>OR(Februar!$C10="SH-dag")</xm:f>
            <x14:dxf>
              <font>
                <color theme="1"/>
              </font>
              <fill>
                <patternFill>
                  <bgColor rgb="FFFF2F82"/>
                </patternFill>
              </fill>
            </x14:dxf>
          </x14:cfRule>
          <x14:cfRule type="expression" priority="238" id="{8486C030-0D52-F943-8773-AC3728892C61}">
            <xm:f>OR(Februar!$C10="ekskursion")</xm:f>
            <x14:dxf>
              <font>
                <color theme="1"/>
              </font>
              <fill>
                <patternFill>
                  <bgColor rgb="FFFFFF00"/>
                </patternFill>
              </fill>
            </x14:dxf>
          </x14:cfRule>
          <x14:cfRule type="expression" priority="239" id="{747358A2-01CB-F548-BF36-339B9E9F78E7}">
            <xm:f>OR(Februar!$C10="Koloni")</xm:f>
            <x14:dxf>
              <font>
                <color theme="1"/>
              </font>
              <fill>
                <patternFill>
                  <bgColor theme="8" tint="0.59996337778862885"/>
                </patternFill>
              </fill>
            </x14:dxf>
          </x14:cfRule>
          <x14:cfRule type="expression" priority="240" id="{1BA7FAD0-4D52-054B-9E82-1C1C5EBE299C}">
            <xm:f>OR(Februar!$C10="Anderledes dag")</xm:f>
            <x14:dxf>
              <font>
                <color theme="1"/>
              </font>
              <fill>
                <patternFill>
                  <bgColor theme="5" tint="0.59996337778862885"/>
                </patternFill>
              </fill>
            </x14:dxf>
          </x14:cfRule>
          <x14:cfRule type="expression" priority="241" id="{AE7E99AC-D02A-5E43-B5DD-9C1BDA55A616}">
            <xm:f>OR(Februar!$C10="ferieåbning")</xm:f>
            <x14:dxf>
              <font>
                <color theme="1"/>
              </font>
              <fill>
                <patternFill>
                  <bgColor theme="9" tint="0.59996337778862885"/>
                </patternFill>
              </fill>
            </x14:dxf>
          </x14:cfRule>
          <x14:cfRule type="expression" priority="242" id="{61AA8889-17AA-FB48-A1E1-3B654219ED0B}">
            <xm:f>OR(Februar!$C10="feriedag")</xm:f>
            <x14:dxf>
              <font>
                <color theme="1"/>
              </font>
              <fill>
                <patternFill>
                  <bgColor theme="6" tint="0.39994506668294322"/>
                </patternFill>
              </fill>
            </x14:dxf>
          </x14:cfRule>
          <x14:cfRule type="expression" priority="243" id="{13628177-35AC-4B44-B46D-A9E4934FDEF6}">
            <xm:f>OR(Februar!$C10="weekend")</xm:f>
            <x14:dxf>
              <font>
                <color theme="1"/>
              </font>
              <fill>
                <patternFill>
                  <bgColor theme="0" tint="-0.14996795556505021"/>
                </patternFill>
              </fill>
            </x14:dxf>
          </x14:cfRule>
          <xm:sqref>A3:E31</xm:sqref>
        </x14:conditionalFormatting>
        <x14:conditionalFormatting xmlns:xm="http://schemas.microsoft.com/office/excel/2006/main">
          <x14:cfRule type="expression" priority="135" id="{57D60D09-5AC5-404E-B9B6-E98834376661}">
            <xm:f>OR(Marts!$C10="Anderledes dag")</xm:f>
            <x14:dxf>
              <font>
                <color theme="1"/>
              </font>
              <fill>
                <patternFill>
                  <bgColor theme="5" tint="0.59996337778862885"/>
                </patternFill>
              </fill>
            </x14:dxf>
          </x14:cfRule>
          <x14:cfRule type="expression" priority="134" id="{399CA3D7-7787-7446-85C3-3EE61419945D}">
            <xm:f>OR(Marts!$C10="Koloni")</xm:f>
            <x14:dxf>
              <font>
                <color theme="1"/>
              </font>
              <fill>
                <patternFill>
                  <bgColor theme="8" tint="0.59996337778862885"/>
                </patternFill>
              </fill>
            </x14:dxf>
          </x14:cfRule>
          <x14:cfRule type="expression" priority="133" id="{C8B151A3-548C-214A-A9BF-3B5F5AB6A358}">
            <xm:f>OR(Marts!$C10="ekskursion")</xm:f>
            <x14:dxf>
              <font>
                <color theme="1"/>
              </font>
              <fill>
                <patternFill>
                  <bgColor rgb="FFFFFF00"/>
                </patternFill>
              </fill>
            </x14:dxf>
          </x14:cfRule>
          <x14:cfRule type="expression" priority="132" id="{39690F77-D363-7249-963A-8E890CC400DF}">
            <xm:f>OR(Marts!$C10="Nul-dag")</xm:f>
            <x14:dxf>
              <font>
                <color theme="1"/>
              </font>
              <fill>
                <patternFill>
                  <bgColor theme="5" tint="0.79998168889431442"/>
                </patternFill>
              </fill>
            </x14:dxf>
          </x14:cfRule>
          <x14:cfRule type="expression" priority="131" id="{2D439BB9-2FF0-ED40-B90E-CB8E63448CAB}">
            <xm:f>OR(Marts!$C10="SH-dag")</xm:f>
            <x14:dxf>
              <font>
                <color theme="1"/>
              </font>
              <fill>
                <patternFill>
                  <bgColor rgb="FFFF2F82"/>
                </patternFill>
              </fill>
            </x14:dxf>
          </x14:cfRule>
          <x14:cfRule type="expression" priority="130" id="{0931C59A-4002-324D-B95A-3853397BAAF0}">
            <xm:f>OR(Marts!$C10="pæd.dag")</xm:f>
            <x14:dxf>
              <font>
                <color theme="1"/>
              </font>
              <fill>
                <patternFill>
                  <bgColor theme="7" tint="0.39994506668294322"/>
                </patternFill>
              </fill>
            </x14:dxf>
          </x14:cfRule>
          <x14:cfRule type="expression" priority="129" id="{23601EBC-23E2-1748-8AD0-D8FF32656320}">
            <xm:f>OR(Marts!$C10="Normal uge 4")</xm:f>
            <x14:dxf>
              <font>
                <color theme="0"/>
              </font>
              <fill>
                <patternFill patternType="solid">
                  <bgColor theme="4" tint="-0.24994659260841701"/>
                </patternFill>
              </fill>
            </x14:dxf>
          </x14:cfRule>
          <x14:cfRule type="expression" priority="128" id="{90D97F17-DEED-7441-91C4-4E79EA7C3B63}">
            <xm:f>OR(Marts!$C10="Ikke relevant")</xm:f>
            <x14:dxf>
              <font>
                <color theme="0"/>
              </font>
              <fill>
                <patternFill>
                  <bgColor theme="1"/>
                </patternFill>
              </fill>
            </x14:dxf>
          </x14:cfRule>
          <x14:cfRule type="expression" priority="127" id="{6ABBA402-9CDF-E641-A68A-075F5D66CD07}">
            <xm:f>OR(Marts!$C10="Normal uge 3")</xm:f>
            <x14:dxf>
              <font>
                <color theme="0"/>
              </font>
              <fill>
                <patternFill patternType="solid">
                  <bgColor theme="4" tint="0.39994506668294322"/>
                </patternFill>
              </fill>
            </x14:dxf>
          </x14:cfRule>
          <x14:cfRule type="expression" priority="126" id="{93F0D14D-2317-6748-B827-9E4B256A549E}">
            <xm:f>OR(Marts!$C10="Normal uge 2")</xm:f>
            <x14:dxf>
              <font>
                <color theme="1"/>
              </font>
              <fill>
                <patternFill patternType="solid">
                  <bgColor theme="4" tint="0.59996337778862885"/>
                </patternFill>
              </fill>
            </x14:dxf>
          </x14:cfRule>
          <x14:cfRule type="expression" priority="125" id="{4E5A2FAF-026B-0144-B7FA-86B0887ED92B}">
            <xm:f>OR(Marts!$C10="Normal uge 1")</xm:f>
            <x14:dxf>
              <font>
                <color theme="1"/>
              </font>
              <fill>
                <patternFill patternType="solid">
                  <bgColor theme="4" tint="0.79998168889431442"/>
                </patternFill>
              </fill>
            </x14:dxf>
          </x14:cfRule>
          <x14:cfRule type="expression" priority="124" id="{2E069FA3-E4C8-0949-8152-30524245C9A8}">
            <xm:f>OR(Marts!$C10="Orlov")</xm:f>
            <x14:dxf>
              <font>
                <color theme="0"/>
              </font>
              <fill>
                <patternFill patternType="solid">
                  <bgColor theme="6" tint="-0.24994659260841701"/>
                </patternFill>
              </fill>
            </x14:dxf>
          </x14:cfRule>
          <x14:cfRule type="expression" priority="123" id="{9B5D8CD6-60DD-DB42-8E68-374FAF4020C6}">
            <xm:f>OR(Marts!$C10="Rul 6")</xm:f>
            <x14:dxf>
              <font>
                <color theme="0"/>
              </font>
              <fill>
                <patternFill patternType="solid">
                  <bgColor theme="2" tint="-0.89996032593768116"/>
                </patternFill>
              </fill>
            </x14:dxf>
          </x14:cfRule>
          <x14:cfRule type="expression" priority="122" id="{FDAC65BC-1EF6-5848-BAF9-664E7EBCFFA1}">
            <xm:f>OR(Marts!$C10="Rul 5")</xm:f>
            <x14:dxf>
              <font>
                <color theme="0"/>
              </font>
              <fill>
                <patternFill patternType="solid">
                  <bgColor theme="2" tint="-0.749961851863155"/>
                </patternFill>
              </fill>
            </x14:dxf>
          </x14:cfRule>
          <x14:cfRule type="expression" priority="121" id="{43F970AC-8358-E84F-9781-AB772CBE1754}">
            <xm:f>OR(Marts!$C10="Rul 4")</xm:f>
            <x14:dxf>
              <font>
                <color theme="1"/>
              </font>
              <fill>
                <patternFill patternType="solid">
                  <bgColor theme="2" tint="-0.499984740745262"/>
                </patternFill>
              </fill>
            </x14:dxf>
          </x14:cfRule>
          <x14:cfRule type="expression" priority="120" id="{1A14AC6B-747D-E144-8DC1-01CCD5001A38}">
            <xm:f>OR(Marts!$C10="Rul 3")</xm:f>
            <x14:dxf>
              <font>
                <color theme="1"/>
              </font>
              <fill>
                <patternFill patternType="solid">
                  <bgColor theme="2" tint="-0.24994659260841701"/>
                </patternFill>
              </fill>
            </x14:dxf>
          </x14:cfRule>
          <x14:cfRule type="expression" priority="119" id="{86EE0E38-EAD0-FA45-83C1-D0A929D02E49}">
            <xm:f>OR(Marts!$C10="Rul 2")</xm:f>
            <x14:dxf>
              <font>
                <color theme="1"/>
              </font>
              <fill>
                <patternFill patternType="solid">
                  <bgColor theme="2" tint="-9.9948118533890809E-2"/>
                </patternFill>
              </fill>
            </x14:dxf>
          </x14:cfRule>
          <x14:cfRule type="expression" priority="118" id="{03445277-3989-CC4B-A8F8-6875062647A4}">
            <xm:f>OR(Marts!$C10="Rul 1")</xm:f>
            <x14:dxf>
              <font>
                <color theme="1"/>
              </font>
              <fill>
                <patternFill patternType="solid">
                  <bgColor theme="2"/>
                </patternFill>
              </fill>
            </x14:dxf>
          </x14:cfRule>
          <x14:cfRule type="expression" priority="136" id="{0FD3CC80-AA34-A241-BC0C-35140755EED3}">
            <xm:f>OR(Marts!$C10="ferieåbning")</xm:f>
            <x14:dxf>
              <font>
                <color theme="1"/>
              </font>
              <fill>
                <patternFill>
                  <bgColor theme="9" tint="0.59996337778862885"/>
                </patternFill>
              </fill>
            </x14:dxf>
          </x14:cfRule>
          <x14:cfRule type="expression" priority="137" id="{5BE0F60B-6345-4247-8C0D-B5CB10F7CF35}">
            <xm:f>OR(Marts!$C10="feriedag")</xm:f>
            <x14:dxf>
              <font>
                <color theme="1"/>
              </font>
              <fill>
                <patternFill>
                  <bgColor theme="6" tint="0.39994506668294322"/>
                </patternFill>
              </fill>
            </x14:dxf>
          </x14:cfRule>
          <x14:cfRule type="expression" priority="138" id="{DA3FD3D8-ED78-5E4E-8211-B634C95FF4E2}">
            <xm:f>OR(Marts!$C10="weekend")</xm:f>
            <x14:dxf>
              <font>
                <color theme="1"/>
              </font>
              <fill>
                <patternFill>
                  <bgColor theme="0" tint="-0.14996795556505021"/>
                </patternFill>
              </fill>
            </x14:dxf>
          </x14:cfRule>
          <x14:cfRule type="expression" priority="9" id="{540E55ED-B46E-8248-9CF3-6151DD131C03}">
            <xm:f>OR(Marts!$C10="Normal uge 6")</xm:f>
            <x14:dxf>
              <font>
                <color theme="0"/>
              </font>
              <fill>
                <patternFill patternType="solid">
                  <bgColor theme="9" tint="-0.499984740745262"/>
                </patternFill>
              </fill>
            </x14:dxf>
          </x14:cfRule>
          <x14:cfRule type="expression" priority="10" id="{2D3A37C9-F04E-9B4E-A922-6375D1087AB6}">
            <xm:f>OR(Marts!$C10="Normal uge 5")</xm:f>
            <x14:dxf>
              <font>
                <color theme="0"/>
              </font>
              <fill>
                <patternFill patternType="solid">
                  <bgColor theme="9" tint="-0.24994659260841701"/>
                </patternFill>
              </fill>
            </x14:dxf>
          </x14:cfRule>
          <xm:sqref>F3:J33</xm:sqref>
        </x14:conditionalFormatting>
        <x14:conditionalFormatting xmlns:xm="http://schemas.microsoft.com/office/excel/2006/main">
          <x14:cfRule type="expression" priority="98" id="{0AB2D5CB-AC8E-7042-9886-6FF9931ED2F0}">
            <xm:f>OR(April!$C10="Rul 2")</xm:f>
            <x14:dxf>
              <font>
                <color theme="1"/>
              </font>
              <fill>
                <patternFill patternType="solid">
                  <bgColor theme="2" tint="-9.9948118533890809E-2"/>
                </patternFill>
              </fill>
            </x14:dxf>
          </x14:cfRule>
          <x14:cfRule type="expression" priority="99" id="{E093FA4D-B3A1-6F48-B164-7A43CFFA7F27}">
            <xm:f>OR(April!$C10="Rul 3")</xm:f>
            <x14:dxf>
              <font>
                <color theme="1"/>
              </font>
              <fill>
                <patternFill patternType="solid">
                  <bgColor theme="2" tint="-0.24994659260841701"/>
                </patternFill>
              </fill>
            </x14:dxf>
          </x14:cfRule>
          <x14:cfRule type="expression" priority="100" id="{0ADDDF14-8AFA-D94B-B542-F7F6917F92E7}">
            <xm:f>OR(April!$C10="Rul 4")</xm:f>
            <x14:dxf>
              <font>
                <color theme="1"/>
              </font>
              <fill>
                <patternFill patternType="solid">
                  <bgColor theme="2" tint="-0.499984740745262"/>
                </patternFill>
              </fill>
            </x14:dxf>
          </x14:cfRule>
          <x14:cfRule type="expression" priority="101" id="{5A513DA4-0D4F-0F4C-BFF3-FE344865BCEE}">
            <xm:f>OR(April!$C10="Rul 5")</xm:f>
            <x14:dxf>
              <font>
                <color theme="0"/>
              </font>
              <fill>
                <patternFill patternType="solid">
                  <bgColor theme="2" tint="-0.749961851863155"/>
                </patternFill>
              </fill>
            </x14:dxf>
          </x14:cfRule>
          <x14:cfRule type="expression" priority="102" id="{F86B8A99-D390-EA40-9AAF-C7FFC7437516}">
            <xm:f>OR(April!$C10="Rul 6")</xm:f>
            <x14:dxf>
              <font>
                <color theme="0"/>
              </font>
              <fill>
                <patternFill patternType="solid">
                  <bgColor theme="2" tint="-0.89996032593768116"/>
                </patternFill>
              </fill>
            </x14:dxf>
          </x14:cfRule>
          <x14:cfRule type="expression" priority="103" id="{1BB89180-2A3D-F84F-BA2E-C1B7D6C6FBBA}">
            <xm:f>OR(April!$C10="Orlov")</xm:f>
            <x14:dxf>
              <font>
                <color theme="0"/>
              </font>
              <fill>
                <patternFill patternType="solid">
                  <bgColor theme="6" tint="-0.24994659260841701"/>
                </patternFill>
              </fill>
            </x14:dxf>
          </x14:cfRule>
          <x14:cfRule type="expression" priority="104" id="{7CC86ADA-CC9C-1548-ADB6-EEAED055A59E}">
            <xm:f>OR(April!$C10="Normal uge 1")</xm:f>
            <x14:dxf>
              <font>
                <color theme="1"/>
              </font>
              <fill>
                <patternFill patternType="solid">
                  <bgColor theme="4" tint="0.79998168889431442"/>
                </patternFill>
              </fill>
            </x14:dxf>
          </x14:cfRule>
          <x14:cfRule type="expression" priority="105" id="{706C446D-1559-5E46-A1E3-60D947476DEA}">
            <xm:f>OR(April!$C10="Normal uge 2")</xm:f>
            <x14:dxf>
              <font>
                <color theme="1"/>
              </font>
              <fill>
                <patternFill patternType="solid">
                  <bgColor theme="4" tint="0.59996337778862885"/>
                </patternFill>
              </fill>
            </x14:dxf>
          </x14:cfRule>
          <x14:cfRule type="expression" priority="106" id="{4938938B-9F31-154E-90CB-50663BFD77EC}">
            <xm:f>OR(April!$C10="Normal uge 3")</xm:f>
            <x14:dxf>
              <font>
                <color theme="0"/>
              </font>
              <fill>
                <patternFill patternType="solid">
                  <bgColor theme="4" tint="0.39994506668294322"/>
                </patternFill>
              </fill>
            </x14:dxf>
          </x14:cfRule>
          <x14:cfRule type="expression" priority="107" id="{9A79D821-AD26-8F4F-A3FB-CEB7675DF3B3}">
            <xm:f>OR(April!$C10="Ikke relevant")</xm:f>
            <x14:dxf>
              <font>
                <color theme="0"/>
              </font>
              <fill>
                <patternFill>
                  <bgColor theme="1"/>
                </patternFill>
              </fill>
            </x14:dxf>
          </x14:cfRule>
          <x14:cfRule type="expression" priority="108" id="{72D3CD5E-FA99-0D45-A721-95A0AE7867A8}">
            <xm:f>OR(April!$C10="Normal uge 4")</xm:f>
            <x14:dxf>
              <font>
                <color theme="0"/>
              </font>
              <fill>
                <patternFill patternType="solid">
                  <bgColor theme="4" tint="-0.24994659260841701"/>
                </patternFill>
              </fill>
            </x14:dxf>
          </x14:cfRule>
          <x14:cfRule type="expression" priority="109" id="{3B9D7796-24EB-254A-878B-360F080C5491}">
            <xm:f>OR(April!$C10="pæd.dag")</xm:f>
            <x14:dxf>
              <font>
                <color theme="1"/>
              </font>
              <fill>
                <patternFill>
                  <bgColor theme="7" tint="0.39994506668294322"/>
                </patternFill>
              </fill>
            </x14:dxf>
          </x14:cfRule>
          <x14:cfRule type="expression" priority="110" id="{EFF8828C-FF0F-4F48-A13D-93C878B99604}">
            <xm:f>OR(April!$C10="SH-dag")</xm:f>
            <x14:dxf>
              <font>
                <color theme="1"/>
              </font>
              <fill>
                <patternFill>
                  <bgColor rgb="FFFF2F82"/>
                </patternFill>
              </fill>
            </x14:dxf>
          </x14:cfRule>
          <x14:cfRule type="expression" priority="111" id="{3ED998C9-B6F0-5542-ACD7-A66FF507246E}">
            <xm:f>OR(April!$C10="Nul-dag")</xm:f>
            <x14:dxf>
              <font>
                <color theme="1"/>
              </font>
              <fill>
                <patternFill>
                  <bgColor theme="5" tint="0.79998168889431442"/>
                </patternFill>
              </fill>
            </x14:dxf>
          </x14:cfRule>
          <x14:cfRule type="expression" priority="112" id="{D06AB154-ABBA-F445-96AE-472D286DA6D9}">
            <xm:f>OR(April!$C10="ekskursion")</xm:f>
            <x14:dxf>
              <font>
                <color theme="1"/>
              </font>
              <fill>
                <patternFill>
                  <bgColor rgb="FFFFFF00"/>
                </patternFill>
              </fill>
            </x14:dxf>
          </x14:cfRule>
          <x14:cfRule type="expression" priority="113" id="{406DD2FC-DE58-2F48-BDE1-493B5B3F8521}">
            <xm:f>OR(April!$C10="Koloni")</xm:f>
            <x14:dxf>
              <font>
                <color theme="1"/>
              </font>
              <fill>
                <patternFill>
                  <bgColor theme="8" tint="0.59996337778862885"/>
                </patternFill>
              </fill>
            </x14:dxf>
          </x14:cfRule>
          <x14:cfRule type="expression" priority="114" id="{74BD633B-152A-A441-B87C-CC71FD6EAE5E}">
            <xm:f>OR(April!$C10="Anderledes dag")</xm:f>
            <x14:dxf>
              <font>
                <color theme="1"/>
              </font>
              <fill>
                <patternFill>
                  <bgColor theme="5" tint="0.59996337778862885"/>
                </patternFill>
              </fill>
            </x14:dxf>
          </x14:cfRule>
          <x14:cfRule type="expression" priority="115" id="{70DC06EA-3AF8-AC4D-9C85-83DCF35EECBF}">
            <xm:f>OR(April!$C10="ferieåbning")</xm:f>
            <x14:dxf>
              <font>
                <color theme="1"/>
              </font>
              <fill>
                <patternFill>
                  <bgColor theme="9" tint="0.59996337778862885"/>
                </patternFill>
              </fill>
            </x14:dxf>
          </x14:cfRule>
          <x14:cfRule type="expression" priority="116" id="{CDF93760-313F-D74B-928A-464B06363CA8}">
            <xm:f>OR(April!$C10="feriedag")</xm:f>
            <x14:dxf>
              <font>
                <color theme="1"/>
              </font>
              <fill>
                <patternFill>
                  <bgColor theme="6" tint="0.39994506668294322"/>
                </patternFill>
              </fill>
            </x14:dxf>
          </x14:cfRule>
          <x14:cfRule type="expression" priority="117" id="{B4267ABE-6AB4-8C47-94DF-15120E968A10}">
            <xm:f>OR(April!$C10="weekend")</xm:f>
            <x14:dxf>
              <font>
                <color theme="1"/>
              </font>
              <fill>
                <patternFill>
                  <bgColor theme="0" tint="-0.14996795556505021"/>
                </patternFill>
              </fill>
            </x14:dxf>
          </x14:cfRule>
          <x14:cfRule type="expression" priority="97" id="{67A679DE-57AE-8A4C-8FF0-B2E301741747}">
            <xm:f>OR(April!$C10="Rul 1")</xm:f>
            <x14:dxf>
              <font>
                <color theme="1"/>
              </font>
              <fill>
                <patternFill patternType="solid">
                  <bgColor theme="2"/>
                </patternFill>
              </fill>
            </x14:dxf>
          </x14:cfRule>
          <x14:cfRule type="expression" priority="8" stopIfTrue="1" id="{AAF32CDD-6578-A447-AFED-145A17188A62}">
            <xm:f>OR(April!$C10="Normal uge 5")</xm:f>
            <x14:dxf>
              <font>
                <color theme="0"/>
              </font>
              <fill>
                <patternFill patternType="solid">
                  <bgColor theme="9" tint="-0.24994659260841701"/>
                </patternFill>
              </fill>
            </x14:dxf>
          </x14:cfRule>
          <x14:cfRule type="expression" priority="7" stopIfTrue="1" id="{FBC8933C-C97E-AA42-9512-44AE33E0B49E}">
            <xm:f>OR(April!$C10="Normal uge 6")</xm:f>
            <x14:dxf>
              <font>
                <color theme="0"/>
              </font>
              <fill>
                <patternFill patternType="solid">
                  <bgColor theme="9" tint="-0.499984740745262"/>
                </patternFill>
              </fill>
            </x14:dxf>
          </x14:cfRule>
          <xm:sqref>K3:O32</xm:sqref>
        </x14:conditionalFormatting>
        <x14:conditionalFormatting xmlns:xm="http://schemas.microsoft.com/office/excel/2006/main">
          <x14:cfRule type="expression" priority="75" id="{FE09DCC4-02C1-6846-84A7-80707E87025B}">
            <xm:f>OR(Maj!$C10="weekend")</xm:f>
            <x14:dxf>
              <font>
                <color theme="1"/>
              </font>
              <fill>
                <patternFill>
                  <bgColor theme="0" tint="-0.14996795556505021"/>
                </patternFill>
              </fill>
            </x14:dxf>
          </x14:cfRule>
          <x14:cfRule type="expression" priority="73" id="{44F419CE-9E71-D54B-B758-FD3409D66B24}">
            <xm:f>OR(Maj!$C10="ferieåbning")</xm:f>
            <x14:dxf>
              <font>
                <color theme="1"/>
              </font>
              <fill>
                <patternFill>
                  <bgColor theme="9" tint="0.59996337778862885"/>
                </patternFill>
              </fill>
            </x14:dxf>
          </x14:cfRule>
          <x14:cfRule type="expression" priority="74" id="{A51F41BA-4AF4-3E4F-9E9E-2A86DF5116E5}">
            <xm:f>OR(Maj!$C10="feriedag")</xm:f>
            <x14:dxf>
              <font>
                <color theme="1"/>
              </font>
              <fill>
                <patternFill>
                  <bgColor theme="6" tint="0.39994506668294322"/>
                </patternFill>
              </fill>
            </x14:dxf>
          </x14:cfRule>
          <x14:cfRule type="expression" priority="72" id="{2B7EE0DB-6387-A049-99C3-DAEAEE8661ED}">
            <xm:f>OR(Maj!$C10="Anderledes dag")</xm:f>
            <x14:dxf>
              <font>
                <color theme="1"/>
              </font>
              <fill>
                <patternFill>
                  <bgColor theme="5" tint="0.59996337778862885"/>
                </patternFill>
              </fill>
            </x14:dxf>
          </x14:cfRule>
          <x14:cfRule type="expression" priority="71" id="{67C6714F-B795-0241-8F9C-CB603896A420}">
            <xm:f>OR(Maj!$C10="Koloni")</xm:f>
            <x14:dxf>
              <font>
                <color theme="1"/>
              </font>
              <fill>
                <patternFill>
                  <bgColor theme="8" tint="0.59996337778862885"/>
                </patternFill>
              </fill>
            </x14:dxf>
          </x14:cfRule>
          <x14:cfRule type="expression" priority="70" id="{E06F4F52-3F29-8840-B236-3F52510E659C}">
            <xm:f>OR(Maj!$C10="ekskursion")</xm:f>
            <x14:dxf>
              <font>
                <color theme="1"/>
              </font>
              <fill>
                <patternFill>
                  <bgColor rgb="FFFFFF00"/>
                </patternFill>
              </fill>
            </x14:dxf>
          </x14:cfRule>
          <x14:cfRule type="expression" priority="69" id="{E17CFDA9-1DCC-BC4E-9E09-FBC2DED1A441}">
            <xm:f>OR(Maj!$C10="Nul-dag")</xm:f>
            <x14:dxf>
              <font>
                <color theme="1"/>
              </font>
              <fill>
                <patternFill>
                  <bgColor theme="5" tint="0.79998168889431442"/>
                </patternFill>
              </fill>
            </x14:dxf>
          </x14:cfRule>
          <x14:cfRule type="expression" priority="68" id="{11521035-CF7A-E44A-9358-1F05B1B8832A}">
            <xm:f>OR(Maj!$C10="SH-dag")</xm:f>
            <x14:dxf>
              <font>
                <color theme="1"/>
              </font>
              <fill>
                <patternFill>
                  <bgColor rgb="FFFF2F82"/>
                </patternFill>
              </fill>
            </x14:dxf>
          </x14:cfRule>
          <x14:cfRule type="expression" priority="67" id="{31870A18-2258-B04B-8451-8A1A5394BC49}">
            <xm:f>OR(Maj!$C10="pæd.dag")</xm:f>
            <x14:dxf>
              <font>
                <color theme="1"/>
              </font>
              <fill>
                <patternFill>
                  <bgColor theme="7" tint="0.39994506668294322"/>
                </patternFill>
              </fill>
            </x14:dxf>
          </x14:cfRule>
          <x14:cfRule type="expression" priority="66" id="{E3C02CF8-39F8-8749-9ACC-7A9406444832}">
            <xm:f>OR(Maj!$C10="Normal uge 4")</xm:f>
            <x14:dxf>
              <font>
                <color theme="0"/>
              </font>
              <fill>
                <patternFill patternType="solid">
                  <bgColor theme="4" tint="-0.24994659260841701"/>
                </patternFill>
              </fill>
            </x14:dxf>
          </x14:cfRule>
          <x14:cfRule type="expression" priority="65" id="{836DC054-83E3-A643-B6F5-09367D356CED}">
            <xm:f>OR(Maj!$C10="Ikke relevant")</xm:f>
            <x14:dxf>
              <font>
                <color theme="0"/>
              </font>
              <fill>
                <patternFill>
                  <bgColor theme="1"/>
                </patternFill>
              </fill>
            </x14:dxf>
          </x14:cfRule>
          <x14:cfRule type="expression" priority="64" id="{A1D3B851-F9A3-3E4F-B277-804E2E53CA9A}">
            <xm:f>OR(Maj!$C10="Normal uge 3")</xm:f>
            <x14:dxf>
              <font>
                <color theme="0"/>
              </font>
              <fill>
                <patternFill patternType="solid">
                  <bgColor theme="4" tint="0.39994506668294322"/>
                </patternFill>
              </fill>
            </x14:dxf>
          </x14:cfRule>
          <x14:cfRule type="expression" priority="63" id="{32DEE193-5217-004F-A6A6-CD4287526CEB}">
            <xm:f>OR(Maj!$C10="Normal uge 2")</xm:f>
            <x14:dxf>
              <font>
                <color theme="1"/>
              </font>
              <fill>
                <patternFill patternType="solid">
                  <bgColor theme="4" tint="0.59996337778862885"/>
                </patternFill>
              </fill>
            </x14:dxf>
          </x14:cfRule>
          <x14:cfRule type="expression" priority="62" id="{316DEE25-E707-1945-B7BA-5ED52A325E77}">
            <xm:f>OR(Maj!$C10="Normal uge 1")</xm:f>
            <x14:dxf>
              <font>
                <color theme="1"/>
              </font>
              <fill>
                <patternFill patternType="solid">
                  <bgColor theme="4" tint="0.79998168889431442"/>
                </patternFill>
              </fill>
            </x14:dxf>
          </x14:cfRule>
          <x14:cfRule type="expression" priority="61" id="{DEBBA746-1162-C547-822F-17B1D0EB937C}">
            <xm:f>OR(Maj!$C10="Orlov")</xm:f>
            <x14:dxf>
              <font>
                <color theme="0"/>
              </font>
              <fill>
                <patternFill patternType="solid">
                  <bgColor theme="6" tint="-0.24994659260841701"/>
                </patternFill>
              </fill>
            </x14:dxf>
          </x14:cfRule>
          <x14:cfRule type="expression" priority="60" id="{7FEF3669-E404-7549-8D77-F812A330AEB5}">
            <xm:f>OR(Maj!$C10="Rul 6")</xm:f>
            <x14:dxf>
              <font>
                <color theme="0"/>
              </font>
              <fill>
                <patternFill patternType="solid">
                  <bgColor theme="2" tint="-0.89996032593768116"/>
                </patternFill>
              </fill>
            </x14:dxf>
          </x14:cfRule>
          <x14:cfRule type="expression" priority="59" id="{BB6B8E1C-3F83-CF45-AE8D-CCC45F590636}">
            <xm:f>OR(Maj!$C10="Rul 5")</xm:f>
            <x14:dxf>
              <font>
                <color theme="0"/>
              </font>
              <fill>
                <patternFill patternType="solid">
                  <bgColor theme="2" tint="-0.749961851863155"/>
                </patternFill>
              </fill>
            </x14:dxf>
          </x14:cfRule>
          <x14:cfRule type="expression" priority="58" id="{15035FD3-33B4-E84F-A3E5-8EDA3EA88CF6}">
            <xm:f>OR(Maj!$C10="Rul 4")</xm:f>
            <x14:dxf>
              <font>
                <color theme="1"/>
              </font>
              <fill>
                <patternFill patternType="solid">
                  <bgColor theme="2" tint="-0.499984740745262"/>
                </patternFill>
              </fill>
            </x14:dxf>
          </x14:cfRule>
          <x14:cfRule type="expression" priority="57" id="{5059EA38-540D-0441-9E8D-92D1E535B8BA}">
            <xm:f>OR(Maj!$C10="Rul 3")</xm:f>
            <x14:dxf>
              <font>
                <color theme="1"/>
              </font>
              <fill>
                <patternFill patternType="solid">
                  <bgColor theme="2" tint="-0.24994659260841701"/>
                </patternFill>
              </fill>
            </x14:dxf>
          </x14:cfRule>
          <x14:cfRule type="expression" priority="56" id="{422B1BF9-9D9B-2948-A904-9B06CD63B8A0}">
            <xm:f>OR(Maj!$C10="Rul 2")</xm:f>
            <x14:dxf>
              <font>
                <color theme="1"/>
              </font>
              <fill>
                <patternFill patternType="solid">
                  <bgColor theme="2" tint="-9.9948118533890809E-2"/>
                </patternFill>
              </fill>
            </x14:dxf>
          </x14:cfRule>
          <x14:cfRule type="expression" priority="55" id="{F02AD66D-3E11-D744-97AD-00C04ECA0C11}">
            <xm:f>OR(Maj!$C10="Rul 1")</xm:f>
            <x14:dxf>
              <font>
                <color theme="1"/>
              </font>
              <fill>
                <patternFill patternType="solid">
                  <bgColor theme="2"/>
                </patternFill>
              </fill>
            </x14:dxf>
          </x14:cfRule>
          <x14:cfRule type="expression" priority="5" id="{6CF9E579-B65B-B445-B96C-B118D7926AD0}">
            <xm:f>OR(Maj!$C10="Normal uge 6")</xm:f>
            <x14:dxf>
              <font>
                <color theme="0"/>
              </font>
              <fill>
                <patternFill patternType="solid">
                  <bgColor theme="9" tint="-0.499984740745262"/>
                </patternFill>
              </fill>
            </x14:dxf>
          </x14:cfRule>
          <x14:cfRule type="expression" priority="6" id="{C13A34E7-CDC7-BB48-A662-8920CC1825C7}">
            <xm:f>OR(Maj!$C10="Normal uge 5")</xm:f>
            <x14:dxf>
              <font>
                <color theme="0"/>
              </font>
              <fill>
                <patternFill patternType="solid">
                  <bgColor theme="9" tint="-0.24994659260841701"/>
                </patternFill>
              </fill>
            </x14:dxf>
          </x14:cfRule>
          <xm:sqref>P3:T33</xm:sqref>
        </x14:conditionalFormatting>
        <x14:conditionalFormatting xmlns:xm="http://schemas.microsoft.com/office/excel/2006/main">
          <x14:cfRule type="expression" priority="49" id="{EC9F33F3-F2DB-8E45-B70B-57AF64465417}">
            <xm:f>OR(Juni!$C10="ekskursion")</xm:f>
            <x14:dxf>
              <font>
                <color theme="1"/>
              </font>
              <fill>
                <patternFill>
                  <bgColor rgb="FFFFFF00"/>
                </patternFill>
              </fill>
            </x14:dxf>
          </x14:cfRule>
          <x14:cfRule type="expression" priority="48" id="{04B7E49E-437D-344C-8430-B9326FF81575}">
            <xm:f>OR(Juni!$C10="Nul-dag")</xm:f>
            <x14:dxf>
              <font>
                <color theme="1"/>
              </font>
              <fill>
                <patternFill>
                  <bgColor theme="5" tint="0.79998168889431442"/>
                </patternFill>
              </fill>
            </x14:dxf>
          </x14:cfRule>
          <x14:cfRule type="expression" priority="47" id="{8502DA7D-4DDF-0648-A0A2-D328F7CB1E24}">
            <xm:f>OR(Juni!$C10="SH-dag")</xm:f>
            <x14:dxf>
              <font>
                <color theme="1"/>
              </font>
              <fill>
                <patternFill>
                  <bgColor rgb="FFFF2F82"/>
                </patternFill>
              </fill>
            </x14:dxf>
          </x14:cfRule>
          <x14:cfRule type="expression" priority="46" id="{2D2E15D3-B725-6D43-BA13-4704B93BF57E}">
            <xm:f>OR(Juni!$C10="pæd.dag")</xm:f>
            <x14:dxf>
              <font>
                <color theme="1"/>
              </font>
              <fill>
                <patternFill>
                  <bgColor theme="7" tint="0.39994506668294322"/>
                </patternFill>
              </fill>
            </x14:dxf>
          </x14:cfRule>
          <x14:cfRule type="expression" priority="45" id="{A1968C25-7312-F340-91E9-2AE2A1070FFF}">
            <xm:f>OR(Juni!$C10="Normal uge 4")</xm:f>
            <x14:dxf>
              <font>
                <color theme="0"/>
              </font>
              <fill>
                <patternFill patternType="solid">
                  <bgColor theme="4" tint="-0.24994659260841701"/>
                </patternFill>
              </fill>
            </x14:dxf>
          </x14:cfRule>
          <x14:cfRule type="expression" priority="44" id="{F21E6558-896A-2248-8328-085EA3201D5C}">
            <xm:f>OR(Juni!$C10="Ikke relevant")</xm:f>
            <x14:dxf>
              <font>
                <color theme="0"/>
              </font>
              <fill>
                <patternFill>
                  <bgColor theme="1"/>
                </patternFill>
              </fill>
            </x14:dxf>
          </x14:cfRule>
          <x14:cfRule type="expression" priority="43" id="{5670E5D8-A10D-B446-AD0A-3C30CB4E0C75}">
            <xm:f>OR(Juni!$C10="Normal uge 3")</xm:f>
            <x14:dxf>
              <font>
                <color theme="0"/>
              </font>
              <fill>
                <patternFill patternType="solid">
                  <bgColor theme="4" tint="0.39994506668294322"/>
                </patternFill>
              </fill>
            </x14:dxf>
          </x14:cfRule>
          <x14:cfRule type="expression" priority="42" id="{CDDA2921-6C35-7740-9F84-9098708CB680}">
            <xm:f>OR(Juni!$C10="Normal uge 2")</xm:f>
            <x14:dxf>
              <font>
                <color theme="1"/>
              </font>
              <fill>
                <patternFill patternType="solid">
                  <bgColor theme="4" tint="0.59996337778862885"/>
                </patternFill>
              </fill>
            </x14:dxf>
          </x14:cfRule>
          <x14:cfRule type="expression" priority="41" id="{9CDD268A-C081-3D4B-BD24-147BE31F306C}">
            <xm:f>OR(Juni!$C10="Normal uge 1")</xm:f>
            <x14:dxf>
              <font>
                <color theme="1"/>
              </font>
              <fill>
                <patternFill patternType="solid">
                  <bgColor theme="4" tint="0.79998168889431442"/>
                </patternFill>
              </fill>
            </x14:dxf>
          </x14:cfRule>
          <x14:cfRule type="expression" priority="40" id="{C558B157-B072-1240-BFF2-E0E0FE4BEAC6}">
            <xm:f>OR(Juni!$C10="Orlov")</xm:f>
            <x14:dxf>
              <font>
                <color theme="0"/>
              </font>
              <fill>
                <patternFill patternType="solid">
                  <bgColor theme="6" tint="-0.24994659260841701"/>
                </patternFill>
              </fill>
            </x14:dxf>
          </x14:cfRule>
          <x14:cfRule type="expression" priority="3" id="{D27D69E6-1CC5-F84B-821E-CE67568F7820}">
            <xm:f>OR(Juni!$C10="Normal uge 6")</xm:f>
            <x14:dxf>
              <font>
                <color theme="0"/>
              </font>
              <fill>
                <patternFill patternType="solid">
                  <bgColor theme="9" tint="-0.499984740745262"/>
                </patternFill>
              </fill>
            </x14:dxf>
          </x14:cfRule>
          <x14:cfRule type="expression" priority="4" stopIfTrue="1" id="{506ECFF8-20F9-ED4E-8758-FEA2BF14627A}">
            <xm:f>OR(Juni!$C10="Normal uge 5")</xm:f>
            <x14:dxf>
              <font>
                <color theme="0"/>
              </font>
              <fill>
                <patternFill patternType="solid">
                  <bgColor theme="9" tint="-0.24994659260841701"/>
                </patternFill>
              </fill>
            </x14:dxf>
          </x14:cfRule>
          <x14:cfRule type="expression" priority="50" id="{CD370624-5218-FD4C-85BC-72B693DB357E}">
            <xm:f>OR(Juni!$C10="Koloni")</xm:f>
            <x14:dxf>
              <font>
                <color theme="1"/>
              </font>
              <fill>
                <patternFill>
                  <bgColor theme="8" tint="0.59996337778862885"/>
                </patternFill>
              </fill>
            </x14:dxf>
          </x14:cfRule>
          <x14:cfRule type="expression" priority="39" id="{5C1EEE08-865D-F449-B9C3-092EAA48B3F4}">
            <xm:f>OR(Juni!$C10="Rul 6")</xm:f>
            <x14:dxf>
              <font>
                <color theme="0"/>
              </font>
              <fill>
                <patternFill patternType="solid">
                  <bgColor theme="2" tint="-0.89996032593768116"/>
                </patternFill>
              </fill>
            </x14:dxf>
          </x14:cfRule>
          <x14:cfRule type="expression" priority="38" id="{B035ED9B-1CF8-3947-94ED-95CF51F9D967}">
            <xm:f>OR(Juni!$C10="Rul 5")</xm:f>
            <x14:dxf>
              <font>
                <color theme="0"/>
              </font>
              <fill>
                <patternFill patternType="solid">
                  <bgColor theme="2" tint="-0.749961851863155"/>
                </patternFill>
              </fill>
            </x14:dxf>
          </x14:cfRule>
          <x14:cfRule type="expression" priority="37" id="{1A913647-3CDE-7A47-B801-73B5C81CD175}">
            <xm:f>OR(Juni!$C10="Rul 4")</xm:f>
            <x14:dxf>
              <font>
                <color theme="1"/>
              </font>
              <fill>
                <patternFill patternType="solid">
                  <bgColor theme="2" tint="-0.499984740745262"/>
                </patternFill>
              </fill>
            </x14:dxf>
          </x14:cfRule>
          <x14:cfRule type="expression" priority="54" id="{7AB709CA-A0DE-9C4B-997A-276E265CE5A0}">
            <xm:f>OR(Juni!$C10="weekend")</xm:f>
            <x14:dxf>
              <font>
                <color theme="1"/>
              </font>
              <fill>
                <patternFill>
                  <bgColor theme="0" tint="-0.14996795556505021"/>
                </patternFill>
              </fill>
            </x14:dxf>
          </x14:cfRule>
          <x14:cfRule type="expression" priority="53" id="{D8B0AC51-65DB-0340-9C0E-3BDFC8BC626B}">
            <xm:f>OR(Juni!$C10="feriedag")</xm:f>
            <x14:dxf>
              <font>
                <color theme="1"/>
              </font>
              <fill>
                <patternFill>
                  <bgColor theme="6" tint="0.39994506668294322"/>
                </patternFill>
              </fill>
            </x14:dxf>
          </x14:cfRule>
          <x14:cfRule type="expression" priority="34" id="{6FF4CA1F-89EC-1E4D-A763-8C4F7C270373}">
            <xm:f>OR(Juni!$C10="Rul 1")</xm:f>
            <x14:dxf>
              <font>
                <color theme="1"/>
              </font>
              <fill>
                <patternFill patternType="solid">
                  <bgColor theme="2"/>
                </patternFill>
              </fill>
            </x14:dxf>
          </x14:cfRule>
          <x14:cfRule type="expression" priority="35" id="{3979609B-E9DD-CE43-99DA-CFC95A3343B9}">
            <xm:f>OR(Juni!$C10="Rul 2")</xm:f>
            <x14:dxf>
              <font>
                <color theme="1"/>
              </font>
              <fill>
                <patternFill patternType="solid">
                  <bgColor theme="2" tint="-9.9948118533890809E-2"/>
                </patternFill>
              </fill>
            </x14:dxf>
          </x14:cfRule>
          <x14:cfRule type="expression" priority="36" id="{A3A15D3A-6D2A-A543-A871-D6E06E0A2C3C}">
            <xm:f>OR(Juni!$C10="Rul 3")</xm:f>
            <x14:dxf>
              <font>
                <color theme="1"/>
              </font>
              <fill>
                <patternFill patternType="solid">
                  <bgColor theme="2" tint="-0.24994659260841701"/>
                </patternFill>
              </fill>
            </x14:dxf>
          </x14:cfRule>
          <x14:cfRule type="expression" priority="52" id="{3227FD30-5598-0548-A33E-F47BB0FE2F1D}">
            <xm:f>OR(Juni!$C10="ferieåbning")</xm:f>
            <x14:dxf>
              <font>
                <color theme="1"/>
              </font>
              <fill>
                <patternFill>
                  <bgColor theme="9" tint="0.59996337778862885"/>
                </patternFill>
              </fill>
            </x14:dxf>
          </x14:cfRule>
          <x14:cfRule type="expression" priority="51" id="{4EDAEFF2-71F5-1D4E-8809-09A4120368C2}">
            <xm:f>OR(Juni!$C10="Anderledes dag")</xm:f>
            <x14:dxf>
              <font>
                <color theme="1"/>
              </font>
              <fill>
                <patternFill>
                  <bgColor theme="5" tint="0.59996337778862885"/>
                </patternFill>
              </fill>
            </x14:dxf>
          </x14:cfRule>
          <xm:sqref>U3:Y32</xm:sqref>
        </x14:conditionalFormatting>
        <x14:conditionalFormatting xmlns:xm="http://schemas.microsoft.com/office/excel/2006/main">
          <x14:cfRule type="expression" priority="1" stopIfTrue="1" id="{17F57240-A8B4-5845-B50A-723DE8CDD2FB}">
            <xm:f>OR(Juli!$C10="Normal uge 6")</xm:f>
            <x14:dxf>
              <font>
                <color theme="0"/>
              </font>
              <fill>
                <patternFill patternType="solid">
                  <bgColor theme="9" tint="-0.499984740745262"/>
                </patternFill>
              </fill>
            </x14:dxf>
          </x14:cfRule>
          <x14:cfRule type="expression" priority="25" id="{13F4D8D4-1818-444C-B354-B1D46011D295}">
            <xm:f>OR(Juli!$C10="pæd.dag")</xm:f>
            <x14:dxf>
              <font>
                <color theme="1"/>
              </font>
              <fill>
                <patternFill>
                  <bgColor theme="7" tint="0.39994506668294322"/>
                </patternFill>
              </fill>
            </x14:dxf>
          </x14:cfRule>
          <x14:cfRule type="expression" priority="2" stopIfTrue="1" id="{F297AD18-255F-8C4F-AF16-7D344C3B7801}">
            <xm:f>OR(Juli!$C10="Normal uge 5")</xm:f>
            <x14:dxf>
              <font>
                <color theme="0"/>
              </font>
              <fill>
                <patternFill patternType="solid">
                  <bgColor theme="9" tint="-0.24994659260841701"/>
                </patternFill>
              </fill>
            </x14:dxf>
          </x14:cfRule>
          <x14:cfRule type="expression" priority="32" id="{1BD3E0A4-5A2E-384E-9090-871AFA70EE8F}">
            <xm:f>OR(Juli!$C10="feriedag")</xm:f>
            <x14:dxf>
              <font>
                <color theme="1"/>
              </font>
              <fill>
                <patternFill>
                  <bgColor theme="6" tint="0.39994506668294322"/>
                </patternFill>
              </fill>
            </x14:dxf>
          </x14:cfRule>
          <x14:cfRule type="expression" priority="13" id="{F18117B2-991F-AD42-B353-5F5D05D9D0FD}">
            <xm:f>OR(Juli!$C10="Rul 1")</xm:f>
            <x14:dxf>
              <font>
                <color theme="1"/>
              </font>
              <fill>
                <patternFill patternType="solid">
                  <bgColor theme="2"/>
                </patternFill>
              </fill>
            </x14:dxf>
          </x14:cfRule>
          <x14:cfRule type="expression" priority="14" id="{60D9E372-BEE1-FA4C-AF50-D30EDD67B1C8}">
            <xm:f>OR(Juli!$C10="Rul 2")</xm:f>
            <x14:dxf>
              <font>
                <color theme="1"/>
              </font>
              <fill>
                <patternFill patternType="solid">
                  <bgColor theme="2" tint="-9.9948118533890809E-2"/>
                </patternFill>
              </fill>
            </x14:dxf>
          </x14:cfRule>
          <x14:cfRule type="expression" priority="15" id="{8A8E4CFC-42FF-9047-82C5-BDABFA12AA1E}">
            <xm:f>OR(Juli!$C10="Rul 3")</xm:f>
            <x14:dxf>
              <font>
                <color theme="1"/>
              </font>
              <fill>
                <patternFill patternType="solid">
                  <bgColor theme="2" tint="-0.24994659260841701"/>
                </patternFill>
              </fill>
            </x14:dxf>
          </x14:cfRule>
          <x14:cfRule type="expression" priority="16" id="{6A9EBBC2-6B0F-294F-A46B-49FE7DEC97E2}">
            <xm:f>OR(Juli!$C10="Rul 4")</xm:f>
            <x14:dxf>
              <font>
                <color theme="1"/>
              </font>
              <fill>
                <patternFill patternType="solid">
                  <bgColor theme="2" tint="-0.499984740745262"/>
                </patternFill>
              </fill>
            </x14:dxf>
          </x14:cfRule>
          <x14:cfRule type="expression" priority="17" id="{C2C2E42A-9711-BB4D-8AA9-069A9E5FE5E5}">
            <xm:f>OR(Juli!$C10="Rul 5")</xm:f>
            <x14:dxf>
              <font>
                <color theme="0"/>
              </font>
              <fill>
                <patternFill patternType="solid">
                  <bgColor theme="2" tint="-0.749961851863155"/>
                </patternFill>
              </fill>
            </x14:dxf>
          </x14:cfRule>
          <x14:cfRule type="expression" priority="18" id="{44257946-F34B-3849-8E1C-CDF90334327E}">
            <xm:f>OR(Juli!$C10="Rul 6")</xm:f>
            <x14:dxf>
              <font>
                <color theme="0"/>
              </font>
              <fill>
                <patternFill patternType="solid">
                  <bgColor theme="2" tint="-0.89996032593768116"/>
                </patternFill>
              </fill>
            </x14:dxf>
          </x14:cfRule>
          <x14:cfRule type="expression" priority="19" id="{22BA8D33-5A96-254D-82B5-955E985BA43F}">
            <xm:f>OR(Juli!$C10="Orlov")</xm:f>
            <x14:dxf>
              <font>
                <color theme="0"/>
              </font>
              <fill>
                <patternFill patternType="solid">
                  <bgColor theme="6" tint="-0.24994659260841701"/>
                </patternFill>
              </fill>
            </x14:dxf>
          </x14:cfRule>
          <x14:cfRule type="expression" priority="33" id="{6773B029-3B61-6C41-86F9-7566602D8FDD}">
            <xm:f>OR(Juli!$C10="weekend")</xm:f>
            <x14:dxf>
              <font>
                <color theme="1"/>
              </font>
              <fill>
                <patternFill>
                  <bgColor theme="0" tint="-0.14996795556505021"/>
                </patternFill>
              </fill>
            </x14:dxf>
          </x14:cfRule>
          <x14:cfRule type="expression" priority="20" id="{EA004CB4-6802-F34F-B490-4DBE7C2E8223}">
            <xm:f>OR(Juli!$C10="Normal uge 1")</xm:f>
            <x14:dxf>
              <font>
                <color theme="1"/>
              </font>
              <fill>
                <patternFill patternType="solid">
                  <bgColor theme="4" tint="0.79998168889431442"/>
                </patternFill>
              </fill>
            </x14:dxf>
          </x14:cfRule>
          <x14:cfRule type="expression" priority="31" id="{457B33E1-19CB-6945-B8FC-66078131BE9C}">
            <xm:f>OR(Juli!$C10="ferieåbning")</xm:f>
            <x14:dxf>
              <font>
                <color theme="1"/>
              </font>
              <fill>
                <patternFill>
                  <bgColor theme="9" tint="0.59996337778862885"/>
                </patternFill>
              </fill>
            </x14:dxf>
          </x14:cfRule>
          <x14:cfRule type="expression" priority="30" id="{F42EEE11-57AA-2A44-BC5D-7117CBCEDDEB}">
            <xm:f>OR(Juli!$C10="Anderledes dag")</xm:f>
            <x14:dxf>
              <font>
                <color theme="1"/>
              </font>
              <fill>
                <patternFill>
                  <bgColor theme="5" tint="0.59996337778862885"/>
                </patternFill>
              </fill>
            </x14:dxf>
          </x14:cfRule>
          <x14:cfRule type="expression" priority="29" id="{B4EA48CF-9ADC-854F-94B0-B8C478A04A7B}">
            <xm:f>OR(Juli!$C10="Koloni")</xm:f>
            <x14:dxf>
              <font>
                <color theme="1"/>
              </font>
              <fill>
                <patternFill>
                  <bgColor theme="8" tint="0.59996337778862885"/>
                </patternFill>
              </fill>
            </x14:dxf>
          </x14:cfRule>
          <x14:cfRule type="expression" priority="28" id="{DE26873A-B27A-1146-853D-596F0AE85EA7}">
            <xm:f>OR(Juli!$C10="ekskursion")</xm:f>
            <x14:dxf>
              <font>
                <color theme="1"/>
              </font>
              <fill>
                <patternFill>
                  <bgColor rgb="FFFFFF00"/>
                </patternFill>
              </fill>
            </x14:dxf>
          </x14:cfRule>
          <x14:cfRule type="expression" priority="27" id="{2218E318-E67A-DA43-9A93-627A391C4E3E}">
            <xm:f>OR(Juli!$C10="Nul-dag")</xm:f>
            <x14:dxf>
              <font>
                <color theme="1"/>
              </font>
              <fill>
                <patternFill>
                  <bgColor theme="5" tint="0.79998168889431442"/>
                </patternFill>
              </fill>
            </x14:dxf>
          </x14:cfRule>
          <x14:cfRule type="expression" priority="26" id="{223A0F63-2D38-9241-8EDE-C66B3AAC227E}">
            <xm:f>OR(Juli!$C10="SH-dag")</xm:f>
            <x14:dxf>
              <font>
                <color theme="1"/>
              </font>
              <fill>
                <patternFill>
                  <bgColor rgb="FFFF2F82"/>
                </patternFill>
              </fill>
            </x14:dxf>
          </x14:cfRule>
          <x14:cfRule type="expression" priority="21" id="{0C93D5BE-23BE-2B40-A9CB-43947140CFE5}">
            <xm:f>OR(Juli!$C10="Normal uge 2")</xm:f>
            <x14:dxf>
              <font>
                <color theme="1"/>
              </font>
              <fill>
                <patternFill patternType="solid">
                  <bgColor theme="4" tint="0.59996337778862885"/>
                </patternFill>
              </fill>
            </x14:dxf>
          </x14:cfRule>
          <x14:cfRule type="expression" priority="24" id="{21407D5D-F251-2142-9EB3-FCBCC6939337}">
            <xm:f>OR(Juli!$C10="Normal uge 4")</xm:f>
            <x14:dxf>
              <font>
                <color theme="0"/>
              </font>
              <fill>
                <patternFill patternType="solid">
                  <bgColor theme="4" tint="-0.24994659260841701"/>
                </patternFill>
              </fill>
            </x14:dxf>
          </x14:cfRule>
          <x14:cfRule type="expression" priority="23" id="{39ECFA8B-D5CF-8B41-BEA4-737BA7A66E5E}">
            <xm:f>OR(Juli!$C10="Ikke relevant")</xm:f>
            <x14:dxf>
              <font>
                <color theme="0"/>
              </font>
              <fill>
                <patternFill>
                  <bgColor theme="1"/>
                </patternFill>
              </fill>
            </x14:dxf>
          </x14:cfRule>
          <x14:cfRule type="expression" priority="22" id="{BF53C2E0-19A7-6749-9215-BC4F04B51918}">
            <xm:f>OR(Juli!$C10="Normal uge 3")</xm:f>
            <x14:dxf>
              <font>
                <color theme="0"/>
              </font>
              <fill>
                <patternFill patternType="solid">
                  <bgColor theme="4" tint="0.3999450666829432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6"/>
  <sheetViews>
    <sheetView showZeros="0" workbookViewId="0">
      <selection activeCell="I9" sqref="I9:M9"/>
    </sheetView>
  </sheetViews>
  <sheetFormatPr baseColWidth="10" defaultRowHeight="16"/>
  <cols>
    <col min="3" max="7" width="15.83203125" customWidth="1"/>
  </cols>
  <sheetData>
    <row r="1" spans="1:7" ht="32" customHeight="1">
      <c r="A1" s="825" t="str">
        <f>""&amp;'Normal uger'!A3&amp;""</f>
        <v>Normaluge 1 - Simon Hansen</v>
      </c>
      <c r="B1" s="826"/>
      <c r="C1" s="826"/>
      <c r="D1" s="826"/>
      <c r="E1" s="826"/>
      <c r="F1" s="826"/>
      <c r="G1" s="827"/>
    </row>
    <row r="2" spans="1:7" ht="32" customHeight="1">
      <c r="A2" s="956" t="s">
        <v>114</v>
      </c>
      <c r="B2" s="957"/>
      <c r="C2" s="957"/>
      <c r="D2" s="1153" t="str">
        <f>'Normal uger'!F5</f>
        <v>01.08.2024</v>
      </c>
      <c r="E2" s="1153"/>
      <c r="F2" s="1153" t="str">
        <f>'Normal uger'!J5</f>
        <v>31.03.2025</v>
      </c>
      <c r="G2" s="1154"/>
    </row>
    <row r="3" spans="1:7" s="34" customFormat="1" ht="32" customHeight="1">
      <c r="A3" s="643" t="s">
        <v>55</v>
      </c>
      <c r="B3" s="154" t="s">
        <v>56</v>
      </c>
      <c r="C3" s="155" t="s">
        <v>31</v>
      </c>
      <c r="D3" s="155" t="s">
        <v>32</v>
      </c>
      <c r="E3" s="155" t="s">
        <v>33</v>
      </c>
      <c r="F3" s="155" t="s">
        <v>34</v>
      </c>
      <c r="G3" s="156" t="s">
        <v>35</v>
      </c>
    </row>
    <row r="4" spans="1:7" ht="20" customHeight="1">
      <c r="A4" s="644">
        <f>IF('Normal uger'!A9&gt;0,'Normal uger'!B9,"")</f>
        <v>0.26041666666666669</v>
      </c>
      <c r="B4" s="31">
        <f>IF('Normal uger'!A9&gt;0,'Normal uger'!C9,"")</f>
        <v>0.33333333333333337</v>
      </c>
      <c r="C4" s="26" t="str">
        <f>IF('Normal uger'!E9&gt;0,'Normal uger'!E9,"")</f>
        <v/>
      </c>
      <c r="D4" s="26" t="str">
        <f>IF('Normal uger'!G9&gt;0,'Normal uger'!G9,"")</f>
        <v/>
      </c>
      <c r="E4" s="26" t="str">
        <f>IF('Normal uger'!I9&gt;0,'Normal uger'!I9,"")</f>
        <v/>
      </c>
      <c r="F4" s="26" t="str">
        <f>IF('Normal uger'!K9&gt;0,'Normal uger'!K9,"")</f>
        <v>Tiger</v>
      </c>
      <c r="G4" s="645" t="str">
        <f>IF('Normal uger'!M9&gt;0,'Normal uger'!M9,"")</f>
        <v/>
      </c>
    </row>
    <row r="5" spans="1:7" ht="20" customHeight="1">
      <c r="A5" s="646">
        <f>IF('Normal uger'!A10&gt;0,'Normal uger'!B10,"")</f>
        <v>0.33333333333333337</v>
      </c>
      <c r="B5" s="32">
        <f>IF('Normal uger'!A10&gt;0,'Normal uger'!C10,"")</f>
        <v>0.37500000000000006</v>
      </c>
      <c r="C5" s="157" t="str">
        <f>IF('Normal uger'!E10&gt;0,'Normal uger'!E10,"")</f>
        <v/>
      </c>
      <c r="D5" s="157" t="str">
        <f>IF('Normal uger'!G10&gt;0,'Normal uger'!G10,"")</f>
        <v>Tiger</v>
      </c>
      <c r="E5" s="157" t="str">
        <f>IF('Normal uger'!I10&gt;0,'Normal uger'!I10,"")</f>
        <v/>
      </c>
      <c r="F5" s="157" t="str">
        <f>IF('Normal uger'!K10&gt;0,'Normal uger'!K10,"")</f>
        <v>Tiger</v>
      </c>
      <c r="G5" s="647" t="str">
        <f>IF('Normal uger'!M10&gt;0,'Normal uger'!M10,"")</f>
        <v/>
      </c>
    </row>
    <row r="6" spans="1:7" ht="20" customHeight="1">
      <c r="A6" s="644">
        <f>IF('Normal uger'!A11&gt;0,'Normal uger'!B11,"")</f>
        <v>0.37500000000000006</v>
      </c>
      <c r="B6" s="31">
        <f>IF('Normal uger'!A11&gt;0,'Normal uger'!C11,"")</f>
        <v>0.5</v>
      </c>
      <c r="C6" s="26" t="str">
        <f>IF('Normal uger'!E11&gt;0,'Normal uger'!E11,"")</f>
        <v>Tiger</v>
      </c>
      <c r="D6" s="26" t="str">
        <f>IF('Normal uger'!G11&gt;0,'Normal uger'!G11,"")</f>
        <v>Tiger</v>
      </c>
      <c r="E6" s="26" t="str">
        <f>IF('Normal uger'!I11&gt;0,'Normal uger'!I11,"")</f>
        <v>Tiger</v>
      </c>
      <c r="F6" s="26" t="str">
        <f>IF('Normal uger'!K11&gt;0,'Normal uger'!K11,"")</f>
        <v>Tiger</v>
      </c>
      <c r="G6" s="645" t="str">
        <f>IF('Normal uger'!M11&gt;0,'Normal uger'!M11,"")</f>
        <v/>
      </c>
    </row>
    <row r="7" spans="1:7" ht="20" customHeight="1">
      <c r="A7" s="646">
        <f>IF('Normal uger'!A12&gt;0,'Normal uger'!B12,"")</f>
        <v>0.5</v>
      </c>
      <c r="B7" s="32">
        <f>IF('Normal uger'!A12&gt;0,'Normal uger'!C12,"")</f>
        <v>0.51041666666666663</v>
      </c>
      <c r="C7" s="157" t="str">
        <f>IF('Normal uger'!E12&gt;0,'Normal uger'!E12,"")</f>
        <v>Tiger</v>
      </c>
      <c r="D7" s="157" t="str">
        <f>IF('Normal uger'!G12&gt;0,'Normal uger'!G12,"")</f>
        <v>Tiger</v>
      </c>
      <c r="E7" s="157" t="str">
        <f>IF('Normal uger'!I12&gt;0,'Normal uger'!I12,"")</f>
        <v>Tiger</v>
      </c>
      <c r="F7" s="157" t="str">
        <f>IF('Normal uger'!K12&gt;0,'Normal uger'!K12,"")</f>
        <v>Tiger</v>
      </c>
      <c r="G7" s="647" t="str">
        <f>IF('Normal uger'!M12&gt;0,'Normal uger'!M12,"")</f>
        <v/>
      </c>
    </row>
    <row r="8" spans="1:7" ht="20" customHeight="1">
      <c r="A8" s="644">
        <f>IF('Normal uger'!A13&gt;0,'Normal uger'!B13,"")</f>
        <v>0.51041666666666663</v>
      </c>
      <c r="B8" s="31">
        <f>IF('Normal uger'!A13&gt;0,'Normal uger'!C13,"")</f>
        <v>0.52777777777777779</v>
      </c>
      <c r="C8" s="26" t="str">
        <f>IF('Normal uger'!E13&gt;0,'Normal uger'!E13,"")</f>
        <v>Pause</v>
      </c>
      <c r="D8" s="26" t="str">
        <f>IF('Normal uger'!G13&gt;0,'Normal uger'!G13,"")</f>
        <v>Pause</v>
      </c>
      <c r="E8" s="26" t="str">
        <f>IF('Normal uger'!I13&gt;0,'Normal uger'!I13,"")</f>
        <v>Puase</v>
      </c>
      <c r="F8" s="26" t="str">
        <f>IF('Normal uger'!K13&gt;0,'Normal uger'!K13,"")</f>
        <v/>
      </c>
      <c r="G8" s="645" t="str">
        <f>IF('Normal uger'!M13&gt;0,'Normal uger'!M13,"")</f>
        <v/>
      </c>
    </row>
    <row r="9" spans="1:7" ht="20" customHeight="1">
      <c r="A9" s="646">
        <f>IF('Normal uger'!A14&gt;0,'Normal uger'!B14,"")</f>
        <v>0.52777777777777779</v>
      </c>
      <c r="B9" s="32">
        <f>IF('Normal uger'!A14&gt;0,'Normal uger'!C14,"")</f>
        <v>0.60416666666666674</v>
      </c>
      <c r="C9" s="157" t="str">
        <f>IF('Normal uger'!E14&gt;0,'Normal uger'!E14,"")</f>
        <v>Haffelaf</v>
      </c>
      <c r="D9" s="157" t="str">
        <f>IF('Normal uger'!G14&gt;0,'Normal uger'!G14,"")</f>
        <v>Haffelaf</v>
      </c>
      <c r="E9" s="157" t="str">
        <f>IF('Normal uger'!I14&gt;0,'Normal uger'!I14,"")</f>
        <v>Haffelaf</v>
      </c>
      <c r="F9" s="157" t="str">
        <f>IF('Normal uger'!K14&gt;0,'Normal uger'!K14,"")</f>
        <v/>
      </c>
      <c r="G9" s="647" t="str">
        <f>IF('Normal uger'!M14&gt;0,'Normal uger'!M14,"")</f>
        <v/>
      </c>
    </row>
    <row r="10" spans="1:7" ht="20" customHeight="1">
      <c r="A10" s="644">
        <f>IF('Normal uger'!A15&gt;0,'Normal uger'!B15,"")</f>
        <v>0.60416666666666674</v>
      </c>
      <c r="B10" s="31">
        <f>IF('Normal uger'!A15&gt;0,'Normal uger'!C15,"")</f>
        <v>0.64583333333333337</v>
      </c>
      <c r="C10" s="26" t="str">
        <f>IF('Normal uger'!E15&gt;0,'Normal uger'!E15,"")</f>
        <v>Haffelaf</v>
      </c>
      <c r="D10" s="26" t="str">
        <f>IF('Normal uger'!G15&gt;0,'Normal uger'!G15,"")</f>
        <v>Haffelaf</v>
      </c>
      <c r="E10" s="26" t="str">
        <f>IF('Normal uger'!I15&gt;0,'Normal uger'!I15,"")</f>
        <v>Haffelaf</v>
      </c>
      <c r="F10" s="26" t="str">
        <f>IF('Normal uger'!K15&gt;0,'Normal uger'!K15,"")</f>
        <v/>
      </c>
      <c r="G10" s="645" t="str">
        <f>IF('Normal uger'!M15&gt;0,'Normal uger'!M15,"")</f>
        <v/>
      </c>
    </row>
    <row r="11" spans="1:7" ht="20" customHeight="1">
      <c r="A11" s="646">
        <f>IF('Normal uger'!A16&gt;0,'Normal uger'!B16,"")</f>
        <v>0.64583333333333337</v>
      </c>
      <c r="B11" s="32">
        <f>IF('Normal uger'!A16&gt;0,'Normal uger'!C16,"")</f>
        <v>0.66666666666666674</v>
      </c>
      <c r="C11" s="157" t="str">
        <f>IF('Normal uger'!E16&gt;0,'Normal uger'!E16,"")</f>
        <v/>
      </c>
      <c r="D11" s="157" t="str">
        <f>IF('Normal uger'!G16&gt;0,'Normal uger'!G16,"")</f>
        <v/>
      </c>
      <c r="E11" s="157" t="str">
        <f>IF('Normal uger'!I16&gt;0,'Normal uger'!I16,"")</f>
        <v>Sprog</v>
      </c>
      <c r="F11" s="157" t="str">
        <f>IF('Normal uger'!K16&gt;0,'Normal uger'!K16,"")</f>
        <v/>
      </c>
      <c r="G11" s="647" t="str">
        <f>IF('Normal uger'!M16&gt;0,'Normal uger'!M16,"")</f>
        <v/>
      </c>
    </row>
    <row r="12" spans="1:7" ht="20" customHeight="1">
      <c r="A12" s="644">
        <f>IF('Normal uger'!A17&gt;0,'Normal uger'!B17,"")</f>
        <v>0.66666666666666674</v>
      </c>
      <c r="B12" s="31">
        <f>IF('Normal uger'!A17&gt;0,'Normal uger'!C17,"")</f>
        <v>0.70833333333333337</v>
      </c>
      <c r="C12" s="26" t="str">
        <f>IF('Normal uger'!E17&gt;0,'Normal uger'!E17,"")</f>
        <v/>
      </c>
      <c r="D12" s="26" t="str">
        <f>IF('Normal uger'!G17&gt;0,'Normal uger'!G17,"")</f>
        <v/>
      </c>
      <c r="E12" s="26" t="str">
        <f>IF('Normal uger'!I17&gt;0,'Normal uger'!I17,"")</f>
        <v>Haffelaf</v>
      </c>
      <c r="F12" s="26" t="str">
        <f>IF('Normal uger'!K17&gt;0,'Normal uger'!K17,"")</f>
        <v/>
      </c>
      <c r="G12" s="645" t="str">
        <f>IF('Normal uger'!M17&gt;0,'Normal uger'!M17,"")</f>
        <v/>
      </c>
    </row>
    <row r="13" spans="1:7" ht="20" customHeight="1">
      <c r="A13" s="646" t="str">
        <f>IF('Normal uger'!A18&gt;0,'Normal uger'!B18,"")</f>
        <v/>
      </c>
      <c r="B13" s="32" t="str">
        <f>IF('Normal uger'!A18&gt;0,'Normal uger'!C18,"")</f>
        <v/>
      </c>
      <c r="C13" s="157" t="str">
        <f>IF('Normal uger'!E18&gt;0,'Normal uger'!E18,"")</f>
        <v/>
      </c>
      <c r="D13" s="157" t="str">
        <f>IF('Normal uger'!G18&gt;0,'Normal uger'!G18,"")</f>
        <v/>
      </c>
      <c r="E13" s="157" t="str">
        <f>IF('Normal uger'!I18&gt;0,'Normal uger'!I18,"")</f>
        <v/>
      </c>
      <c r="F13" s="157" t="str">
        <f>IF('Normal uger'!K18&gt;0,'Normal uger'!K18,"")</f>
        <v/>
      </c>
      <c r="G13" s="647" t="str">
        <f>IF('Normal uger'!M18&gt;0,'Normal uger'!M18,"")</f>
        <v/>
      </c>
    </row>
    <row r="14" spans="1:7" ht="20" customHeight="1">
      <c r="A14" s="644" t="str">
        <f>IF('Normal uger'!A19&gt;0,'Normal uger'!B19,"")</f>
        <v/>
      </c>
      <c r="B14" s="31" t="str">
        <f>IF('Normal uger'!A19&gt;0,'Normal uger'!C19,"")</f>
        <v/>
      </c>
      <c r="C14" s="26" t="str">
        <f>IF('Normal uger'!E19&gt;0,'Normal uger'!E19,"")</f>
        <v/>
      </c>
      <c r="D14" s="26" t="str">
        <f>IF('Normal uger'!G19&gt;0,'Normal uger'!G19,"")</f>
        <v/>
      </c>
      <c r="E14" s="26" t="str">
        <f>IF('Normal uger'!I19&gt;0,'Normal uger'!I19,"")</f>
        <v/>
      </c>
      <c r="F14" s="26" t="str">
        <f>IF('Normal uger'!K19&gt;0,'Normal uger'!K19,"")</f>
        <v/>
      </c>
      <c r="G14" s="645" t="str">
        <f>IF('Normal uger'!M19&gt;0,'Normal uger'!M19,"")</f>
        <v/>
      </c>
    </row>
    <row r="15" spans="1:7" ht="20" customHeight="1">
      <c r="A15" s="646" t="str">
        <f>IF('Normal uger'!A20&gt;0,'Normal uger'!B20,"")</f>
        <v/>
      </c>
      <c r="B15" s="32" t="str">
        <f>IF('Normal uger'!A20&gt;0,'Normal uger'!C20,"")</f>
        <v/>
      </c>
      <c r="C15" s="157" t="str">
        <f>IF('Normal uger'!E20&gt;0,'Normal uger'!E20,"")</f>
        <v/>
      </c>
      <c r="D15" s="157" t="str">
        <f>IF('Normal uger'!G20&gt;0,'Normal uger'!G20,"")</f>
        <v/>
      </c>
      <c r="E15" s="157" t="str">
        <f>IF('Normal uger'!I20&gt;0,'Normal uger'!I20,"")</f>
        <v/>
      </c>
      <c r="F15" s="157" t="str">
        <f>IF('Normal uger'!K20&gt;0,'Normal uger'!K20,"")</f>
        <v/>
      </c>
      <c r="G15" s="647" t="str">
        <f>IF('Normal uger'!M20&gt;0,'Normal uger'!M20,"")</f>
        <v/>
      </c>
    </row>
    <row r="16" spans="1:7" ht="20" customHeight="1">
      <c r="A16" s="644" t="str">
        <f>IF('Normal uger'!A21&gt;0,'Normal uger'!B21,"")</f>
        <v/>
      </c>
      <c r="B16" s="31" t="str">
        <f>IF('Normal uger'!A21&gt;0,'Normal uger'!C21,"")</f>
        <v/>
      </c>
      <c r="C16" s="26" t="str">
        <f>IF('Normal uger'!E21&gt;0,'Normal uger'!E21,"")</f>
        <v/>
      </c>
      <c r="D16" s="26" t="str">
        <f>IF('Normal uger'!G21&gt;0,'Normal uger'!G21,"")</f>
        <v/>
      </c>
      <c r="E16" s="26" t="str">
        <f>IF('Normal uger'!I21&gt;0,'Normal uger'!I21,"")</f>
        <v/>
      </c>
      <c r="F16" s="26" t="str">
        <f>IF('Normal uger'!K21&gt;0,'Normal uger'!K21,"")</f>
        <v/>
      </c>
      <c r="G16" s="645" t="str">
        <f>IF('Normal uger'!M21&gt;0,'Normal uger'!M21,"")</f>
        <v/>
      </c>
    </row>
    <row r="17" spans="1:7" ht="20" customHeight="1">
      <c r="A17" s="646" t="str">
        <f>IF('Normal uger'!A22&gt;0,'Normal uger'!B22,"")</f>
        <v/>
      </c>
      <c r="B17" s="32" t="str">
        <f>IF('Normal uger'!A22&gt;0,'Normal uger'!C22,"")</f>
        <v/>
      </c>
      <c r="C17" s="157" t="str">
        <f>IF('Normal uger'!E22&gt;0,'Normal uger'!E22,"")</f>
        <v/>
      </c>
      <c r="D17" s="157" t="str">
        <f>IF('Normal uger'!G22&gt;0,'Normal uger'!G22,"")</f>
        <v/>
      </c>
      <c r="E17" s="157" t="str">
        <f>IF('Normal uger'!I22&gt;0,'Normal uger'!I22,"")</f>
        <v/>
      </c>
      <c r="F17" s="157" t="str">
        <f>IF('Normal uger'!K22&gt;0,'Normal uger'!K22,"")</f>
        <v/>
      </c>
      <c r="G17" s="647" t="str">
        <f>IF('Normal uger'!M22&gt;0,'Normal uger'!M22,"")</f>
        <v/>
      </c>
    </row>
    <row r="18" spans="1:7" ht="20" customHeight="1">
      <c r="A18" s="644" t="str">
        <f>IF('Normal uger'!A23&gt;0,'Normal uger'!B23,"")</f>
        <v/>
      </c>
      <c r="B18" s="31" t="str">
        <f>IF('Normal uger'!A23&gt;0,'Normal uger'!C23,"")</f>
        <v/>
      </c>
      <c r="C18" s="26" t="str">
        <f>IF('Normal uger'!E23&gt;0,'Normal uger'!E23,"")</f>
        <v/>
      </c>
      <c r="D18" s="26" t="str">
        <f>IF('Normal uger'!G23&gt;0,'Normal uger'!G23,"")</f>
        <v/>
      </c>
      <c r="E18" s="26" t="str">
        <f>IF('Normal uger'!I23&gt;0,'Normal uger'!I23,"")</f>
        <v/>
      </c>
      <c r="F18" s="26" t="str">
        <f>IF('Normal uger'!K23&gt;0,'Normal uger'!K23,"")</f>
        <v/>
      </c>
      <c r="G18" s="645" t="str">
        <f>IF('Normal uger'!M23&gt;0,'Normal uger'!M23,"")</f>
        <v/>
      </c>
    </row>
    <row r="19" spans="1:7" ht="20" customHeight="1">
      <c r="A19" s="646" t="str">
        <f>IF('Normal uger'!A24&gt;0,'Normal uger'!B24,"")</f>
        <v/>
      </c>
      <c r="B19" s="32" t="str">
        <f>IF('Normal uger'!A24&gt;0,'Normal uger'!C24,"")</f>
        <v/>
      </c>
      <c r="C19" s="157" t="str">
        <f>IF('Normal uger'!E24&gt;0,'Normal uger'!E24,"")</f>
        <v/>
      </c>
      <c r="D19" s="157" t="str">
        <f>IF('Normal uger'!G24&gt;0,'Normal uger'!G24,"")</f>
        <v/>
      </c>
      <c r="E19" s="157" t="str">
        <f>IF('Normal uger'!I24&gt;0,'Normal uger'!I24,"")</f>
        <v/>
      </c>
      <c r="F19" s="157" t="str">
        <f>IF('Normal uger'!K24&gt;0,'Normal uger'!K24,"")</f>
        <v/>
      </c>
      <c r="G19" s="647" t="str">
        <f>IF('Normal uger'!M24&gt;0,'Normal uger'!M24,"")</f>
        <v/>
      </c>
    </row>
    <row r="20" spans="1:7" ht="20" customHeight="1">
      <c r="A20" s="644" t="str">
        <f>IF('Normal uger'!A25&gt;0,'Normal uger'!B25,"")</f>
        <v/>
      </c>
      <c r="B20" s="31" t="str">
        <f>IF('Normal uger'!A25&gt;0,'Normal uger'!C25,"")</f>
        <v/>
      </c>
      <c r="C20" s="26" t="str">
        <f>IF('Normal uger'!E25&gt;0,'Normal uger'!E25,"")</f>
        <v/>
      </c>
      <c r="D20" s="26" t="str">
        <f>IF('Normal uger'!G25&gt;0,'Normal uger'!G25,"")</f>
        <v/>
      </c>
      <c r="E20" s="26" t="str">
        <f>IF('Normal uger'!I25&gt;0,'Normal uger'!I25,"")</f>
        <v/>
      </c>
      <c r="F20" s="26" t="str">
        <f>IF('Normal uger'!K25&gt;0,'Normal uger'!K25,"")</f>
        <v/>
      </c>
      <c r="G20" s="645" t="str">
        <f>IF('Normal uger'!M25&gt;0,'Normal uger'!M25,"")</f>
        <v/>
      </c>
    </row>
    <row r="21" spans="1:7" ht="20" customHeight="1">
      <c r="A21" s="646" t="str">
        <f>IF('Normal uger'!A26&gt;0,'Normal uger'!B26,"")</f>
        <v/>
      </c>
      <c r="B21" s="32" t="str">
        <f>IF('Normal uger'!A26&gt;0,'Normal uger'!C26,"")</f>
        <v/>
      </c>
      <c r="C21" s="157" t="str">
        <f>IF('Normal uger'!E26&gt;0,'Normal uger'!E26,"")</f>
        <v/>
      </c>
      <c r="D21" s="157" t="str">
        <f>IF('Normal uger'!G26&gt;0,'Normal uger'!G26,"")</f>
        <v/>
      </c>
      <c r="E21" s="157" t="str">
        <f>IF('Normal uger'!I26&gt;0,'Normal uger'!I26,"")</f>
        <v/>
      </c>
      <c r="F21" s="157" t="str">
        <f>IF('Normal uger'!K26&gt;0,'Normal uger'!K26,"")</f>
        <v/>
      </c>
      <c r="G21" s="647" t="str">
        <f>IF('Normal uger'!M26&gt;0,'Normal uger'!M26,"")</f>
        <v/>
      </c>
    </row>
    <row r="22" spans="1:7" ht="20" customHeight="1">
      <c r="A22" s="644" t="str">
        <f>IF('Normal uger'!A27&gt;0,'Normal uger'!B27,"")</f>
        <v/>
      </c>
      <c r="B22" s="31" t="str">
        <f>IF('Normal uger'!A27&gt;0,'Normal uger'!C27,"")</f>
        <v/>
      </c>
      <c r="C22" s="26" t="str">
        <f>IF('Normal uger'!E27&gt;0,'Normal uger'!E27,"")</f>
        <v/>
      </c>
      <c r="D22" s="26" t="str">
        <f>IF('Normal uger'!G27&gt;0,'Normal uger'!G27,"")</f>
        <v/>
      </c>
      <c r="E22" s="26" t="str">
        <f>IF('Normal uger'!I27&gt;0,'Normal uger'!I27,"")</f>
        <v/>
      </c>
      <c r="F22" s="26" t="str">
        <f>IF('Normal uger'!K27&gt;0,'Normal uger'!K27,"")</f>
        <v/>
      </c>
      <c r="G22" s="645" t="str">
        <f>IF('Normal uger'!M27&gt;0,'Normal uger'!M27,"")</f>
        <v/>
      </c>
    </row>
    <row r="23" spans="1:7" ht="20" customHeight="1">
      <c r="A23" s="646" t="str">
        <f>IF('Normal uger'!A28&gt;0,'Normal uger'!B28,"")</f>
        <v/>
      </c>
      <c r="B23" s="32" t="str">
        <f>IF('Normal uger'!A28&gt;0,'Normal uger'!C28,"")</f>
        <v/>
      </c>
      <c r="C23" s="157" t="str">
        <f>IF('Normal uger'!E28&gt;0,'Normal uger'!E28,"")</f>
        <v/>
      </c>
      <c r="D23" s="157" t="str">
        <f>IF('Normal uger'!G28&gt;0,'Normal uger'!G28,"")</f>
        <v/>
      </c>
      <c r="E23" s="157" t="str">
        <f>IF('Normal uger'!I28&gt;0,'Normal uger'!I28,"")</f>
        <v/>
      </c>
      <c r="F23" s="157" t="str">
        <f>IF('Normal uger'!K28&gt;0,'Normal uger'!K28,"")</f>
        <v/>
      </c>
      <c r="G23" s="647" t="str">
        <f>IF('Normal uger'!M28&gt;0,'Normal uger'!M28,"")</f>
        <v/>
      </c>
    </row>
    <row r="24" spans="1:7" ht="20" customHeight="1">
      <c r="A24" s="644" t="str">
        <f>IF('Normal uger'!A29&gt;0,'Normal uger'!B29,"")</f>
        <v/>
      </c>
      <c r="B24" s="31" t="str">
        <f>IF('Normal uger'!A29&gt;0,'Normal uger'!C29,"")</f>
        <v/>
      </c>
      <c r="C24" s="26" t="str">
        <f>IF('Normal uger'!E29&gt;0,'Normal uger'!E29,"")</f>
        <v/>
      </c>
      <c r="D24" s="26" t="str">
        <f>IF('Normal uger'!G29&gt;0,'Normal uger'!G29,"")</f>
        <v/>
      </c>
      <c r="E24" s="26" t="str">
        <f>IF('Normal uger'!I29&gt;0,'Normal uger'!I29,"")</f>
        <v/>
      </c>
      <c r="F24" s="26" t="str">
        <f>IF('Normal uger'!K29&gt;0,'Normal uger'!K29,"")</f>
        <v/>
      </c>
      <c r="G24" s="645" t="str">
        <f>IF('Normal uger'!M29&gt;0,'Normal uger'!M29,"")</f>
        <v/>
      </c>
    </row>
    <row r="25" spans="1:7" ht="20" customHeight="1">
      <c r="A25" s="646" t="str">
        <f>IF('Normal uger'!A30&gt;0,'Normal uger'!B30,"")</f>
        <v/>
      </c>
      <c r="B25" s="32" t="str">
        <f>IF('Normal uger'!A30&gt;0,'Normal uger'!C30,"")</f>
        <v/>
      </c>
      <c r="C25" s="157" t="str">
        <f>IF('Normal uger'!E30&gt;0,'Normal uger'!E30,"")</f>
        <v/>
      </c>
      <c r="D25" s="157" t="str">
        <f>IF('Normal uger'!G30&gt;0,'Normal uger'!G30,"")</f>
        <v/>
      </c>
      <c r="E25" s="157" t="str">
        <f>IF('Normal uger'!I30&gt;0,'Normal uger'!I30,"")</f>
        <v/>
      </c>
      <c r="F25" s="157" t="str">
        <f>IF('Normal uger'!K30&gt;0,'Normal uger'!K30,"")</f>
        <v/>
      </c>
      <c r="G25" s="647" t="str">
        <f>IF('Normal uger'!M30&gt;0,'Normal uger'!M30,"")</f>
        <v/>
      </c>
    </row>
    <row r="26" spans="1:7" ht="20" customHeight="1" thickBot="1">
      <c r="A26" s="648" t="str">
        <f>IF('Normal uger'!A31&gt;0,'Normal uger'!B31,"")</f>
        <v/>
      </c>
      <c r="B26" s="153" t="str">
        <f>IF('Normal uger'!A31&gt;0,'Normal uger'!C31,"")</f>
        <v/>
      </c>
      <c r="C26" s="649" t="str">
        <f>IF('Normal uger'!E31&gt;0,'Normal uger'!E31,"")</f>
        <v/>
      </c>
      <c r="D26" s="649" t="str">
        <f>IF('Normal uger'!G31&gt;0,'Normal uger'!G31,"")</f>
        <v/>
      </c>
      <c r="E26" s="649" t="str">
        <f>IF('Normal uger'!I31&gt;0,'Normal uger'!I31,"")</f>
        <v/>
      </c>
      <c r="F26" s="649" t="str">
        <f>IF('Normal uger'!K31&gt;0,'Normal uger'!K31,"")</f>
        <v/>
      </c>
      <c r="G26" s="650" t="str">
        <f>IF('Normal uger'!M31&gt;0,'Normal uger'!M31,"")</f>
        <v/>
      </c>
    </row>
  </sheetData>
  <sheetProtection sheet="1" objects="1" scenarios="1"/>
  <mergeCells count="4">
    <mergeCell ref="A2:C2"/>
    <mergeCell ref="A1:G1"/>
    <mergeCell ref="D2:E2"/>
    <mergeCell ref="F2:G2"/>
  </mergeCells>
  <pageMargins left="0.7" right="0.7" top="0.75" bottom="0.75" header="0.3" footer="0.3"/>
  <pageSetup paperSize="9" scale="96"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D4C1-64D1-134F-A978-F330E6390606}">
  <sheetPr>
    <tabColor rgb="FFFFFF00"/>
    <pageSetUpPr fitToPage="1"/>
  </sheetPr>
  <dimension ref="A1:I22"/>
  <sheetViews>
    <sheetView zoomScaleNormal="100" workbookViewId="0">
      <selection activeCell="I9" sqref="I9:M9"/>
    </sheetView>
  </sheetViews>
  <sheetFormatPr baseColWidth="10" defaultRowHeight="16"/>
  <sheetData>
    <row r="1" spans="1:9" ht="51" customHeight="1">
      <c r="A1" s="710" t="str">
        <f>"Ændringer i planlægningsværktøjet "&amp;Vejledning!B2&amp;" i forhold til sidste skoleår"</f>
        <v>Ændringer i planlægningsværktøjet 2024-2025 i forhold til sidste skoleår</v>
      </c>
      <c r="B1" s="710"/>
      <c r="C1" s="710"/>
      <c r="D1" s="710"/>
      <c r="E1" s="710"/>
      <c r="F1" s="710"/>
      <c r="G1" s="710"/>
      <c r="H1" s="710"/>
      <c r="I1" s="710"/>
    </row>
    <row r="2" spans="1:9">
      <c r="A2" s="705"/>
      <c r="B2" s="705"/>
      <c r="C2" s="705"/>
      <c r="D2" s="705"/>
      <c r="E2" s="705"/>
      <c r="F2" s="705"/>
      <c r="G2" s="705"/>
      <c r="H2" s="705"/>
      <c r="I2" s="705"/>
    </row>
    <row r="3" spans="1:9" ht="21">
      <c r="A3" s="707" t="s">
        <v>428</v>
      </c>
      <c r="B3" s="707"/>
      <c r="C3" s="707"/>
      <c r="D3" s="707"/>
      <c r="E3" s="707"/>
      <c r="F3" s="707"/>
      <c r="G3" s="707"/>
      <c r="H3" s="707"/>
      <c r="I3" s="707"/>
    </row>
    <row r="4" spans="1:9" ht="19" customHeight="1">
      <c r="A4" s="708" t="s">
        <v>485</v>
      </c>
      <c r="B4" s="708"/>
      <c r="C4" s="708"/>
      <c r="D4" s="708"/>
      <c r="E4" s="708"/>
      <c r="F4" s="708"/>
      <c r="G4" s="708"/>
      <c r="H4" s="708"/>
      <c r="I4" s="708"/>
    </row>
    <row r="5" spans="1:9" ht="53" customHeight="1">
      <c r="A5" s="708" t="s">
        <v>486</v>
      </c>
      <c r="B5" s="708"/>
      <c r="C5" s="708"/>
      <c r="D5" s="708"/>
      <c r="E5" s="708"/>
      <c r="F5" s="708"/>
      <c r="G5" s="708"/>
      <c r="H5" s="708"/>
      <c r="I5" s="708"/>
    </row>
    <row r="6" spans="1:9" ht="20" customHeight="1">
      <c r="A6" s="709"/>
      <c r="B6" s="709"/>
      <c r="C6" s="709"/>
      <c r="D6" s="709"/>
      <c r="E6" s="709"/>
      <c r="F6" s="709"/>
      <c r="G6" s="709"/>
      <c r="H6" s="709"/>
      <c r="I6" s="709"/>
    </row>
    <row r="7" spans="1:9" ht="21">
      <c r="A7" s="707" t="s">
        <v>487</v>
      </c>
      <c r="B7" s="707"/>
      <c r="C7" s="707"/>
      <c r="D7" s="707"/>
      <c r="E7" s="707"/>
      <c r="F7" s="707"/>
      <c r="G7" s="707"/>
      <c r="H7" s="707"/>
      <c r="I7" s="707"/>
    </row>
    <row r="8" spans="1:9" ht="50" customHeight="1">
      <c r="A8" s="708" t="s">
        <v>488</v>
      </c>
      <c r="B8" s="708"/>
      <c r="C8" s="708"/>
      <c r="D8" s="708"/>
      <c r="E8" s="708"/>
      <c r="F8" s="708"/>
      <c r="G8" s="708"/>
      <c r="H8" s="708"/>
      <c r="I8" s="708"/>
    </row>
    <row r="9" spans="1:9" ht="20" customHeight="1">
      <c r="A9" s="705"/>
      <c r="B9" s="705"/>
      <c r="C9" s="705"/>
      <c r="D9" s="705"/>
      <c r="E9" s="705"/>
      <c r="F9" s="705"/>
      <c r="G9" s="705"/>
      <c r="H9" s="705"/>
      <c r="I9" s="705"/>
    </row>
    <row r="10" spans="1:9" ht="21">
      <c r="A10" s="707" t="s">
        <v>478</v>
      </c>
      <c r="B10" s="707"/>
      <c r="C10" s="707"/>
      <c r="D10" s="707"/>
      <c r="E10" s="707"/>
      <c r="F10" s="707"/>
      <c r="G10" s="707"/>
      <c r="H10" s="707"/>
      <c r="I10" s="707"/>
    </row>
    <row r="11" spans="1:9" ht="37" customHeight="1">
      <c r="A11" s="708" t="s">
        <v>479</v>
      </c>
      <c r="B11" s="708"/>
      <c r="C11" s="708"/>
      <c r="D11" s="708"/>
      <c r="E11" s="708"/>
      <c r="F11" s="708"/>
      <c r="G11" s="708"/>
      <c r="H11" s="708"/>
      <c r="I11" s="708"/>
    </row>
    <row r="12" spans="1:9" ht="20" customHeight="1">
      <c r="A12" s="705"/>
      <c r="B12" s="705"/>
      <c r="C12" s="705"/>
      <c r="D12" s="705"/>
      <c r="E12" s="705"/>
      <c r="F12" s="705"/>
      <c r="G12" s="705"/>
      <c r="H12" s="705"/>
      <c r="I12" s="705"/>
    </row>
    <row r="13" spans="1:9" ht="21">
      <c r="A13" s="707" t="s">
        <v>480</v>
      </c>
      <c r="B13" s="707"/>
      <c r="C13" s="707"/>
      <c r="D13" s="707"/>
      <c r="E13" s="707"/>
      <c r="F13" s="707"/>
      <c r="G13" s="707"/>
      <c r="H13" s="707"/>
      <c r="I13" s="707"/>
    </row>
    <row r="14" spans="1:9" ht="19" customHeight="1">
      <c r="A14" s="708" t="s">
        <v>489</v>
      </c>
      <c r="B14" s="708"/>
      <c r="C14" s="708"/>
      <c r="D14" s="708"/>
      <c r="E14" s="708"/>
      <c r="F14" s="708"/>
      <c r="G14" s="708"/>
      <c r="H14" s="708"/>
      <c r="I14" s="708"/>
    </row>
    <row r="15" spans="1:9" ht="20" customHeight="1">
      <c r="A15" s="705"/>
      <c r="B15" s="705"/>
      <c r="C15" s="705"/>
      <c r="D15" s="705"/>
      <c r="E15" s="705"/>
      <c r="F15" s="705"/>
      <c r="G15" s="705"/>
      <c r="H15" s="705"/>
      <c r="I15" s="705"/>
    </row>
    <row r="16" spans="1:9" ht="21">
      <c r="A16" s="707" t="s">
        <v>481</v>
      </c>
      <c r="B16" s="707"/>
      <c r="C16" s="707"/>
      <c r="D16" s="707"/>
      <c r="E16" s="707"/>
      <c r="F16" s="707"/>
      <c r="G16" s="707"/>
      <c r="H16" s="707"/>
      <c r="I16" s="707"/>
    </row>
    <row r="17" spans="1:9" ht="32" customHeight="1">
      <c r="A17" s="708" t="s">
        <v>490</v>
      </c>
      <c r="B17" s="708"/>
      <c r="C17" s="708"/>
      <c r="D17" s="708"/>
      <c r="E17" s="708"/>
      <c r="F17" s="708"/>
      <c r="G17" s="708"/>
      <c r="H17" s="708"/>
      <c r="I17" s="708"/>
    </row>
    <row r="18" spans="1:9" ht="20" customHeight="1">
      <c r="A18" s="709"/>
      <c r="B18" s="709"/>
      <c r="C18" s="709"/>
      <c r="D18" s="709"/>
      <c r="E18" s="709"/>
      <c r="F18" s="709"/>
      <c r="G18" s="709"/>
      <c r="H18" s="709"/>
      <c r="I18" s="709"/>
    </row>
    <row r="19" spans="1:9" ht="21">
      <c r="A19" s="707" t="s">
        <v>482</v>
      </c>
      <c r="B19" s="707"/>
      <c r="C19" s="707"/>
      <c r="D19" s="707"/>
      <c r="E19" s="707"/>
      <c r="F19" s="707"/>
      <c r="G19" s="707"/>
      <c r="H19" s="707"/>
      <c r="I19" s="707"/>
    </row>
    <row r="20" spans="1:9" ht="32" customHeight="1">
      <c r="A20" s="708" t="s">
        <v>483</v>
      </c>
      <c r="B20" s="708"/>
      <c r="C20" s="708"/>
      <c r="D20" s="708"/>
      <c r="E20" s="708"/>
      <c r="F20" s="708"/>
      <c r="G20" s="708"/>
      <c r="H20" s="708"/>
      <c r="I20" s="708"/>
    </row>
    <row r="22" spans="1:9" ht="21">
      <c r="A22" s="706" t="s">
        <v>484</v>
      </c>
      <c r="B22" s="706"/>
      <c r="C22" s="706"/>
      <c r="D22" s="706"/>
      <c r="E22" s="706"/>
      <c r="F22" s="706"/>
      <c r="G22" s="706"/>
      <c r="H22" s="706"/>
      <c r="I22" s="706"/>
    </row>
  </sheetData>
  <sheetProtection sheet="1" objects="1" scenarios="1"/>
  <mergeCells count="21">
    <mergeCell ref="A1:I1"/>
    <mergeCell ref="A2:I2"/>
    <mergeCell ref="A3:I3"/>
    <mergeCell ref="A4:I4"/>
    <mergeCell ref="A6:I6"/>
    <mergeCell ref="A5:I5"/>
    <mergeCell ref="A22:I22"/>
    <mergeCell ref="A7:I7"/>
    <mergeCell ref="A17:I17"/>
    <mergeCell ref="A18:I18"/>
    <mergeCell ref="A19:I19"/>
    <mergeCell ref="A20:I20"/>
    <mergeCell ref="A15:I15"/>
    <mergeCell ref="A16:I16"/>
    <mergeCell ref="A8:I8"/>
    <mergeCell ref="A9:I9"/>
    <mergeCell ref="A10:I10"/>
    <mergeCell ref="A11:I11"/>
    <mergeCell ref="A12:I12"/>
    <mergeCell ref="A13:I13"/>
    <mergeCell ref="A14:I14"/>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26"/>
  <sheetViews>
    <sheetView showZeros="0" workbookViewId="0">
      <selection activeCell="I9" sqref="I9:M9"/>
    </sheetView>
  </sheetViews>
  <sheetFormatPr baseColWidth="10" defaultRowHeight="16"/>
  <cols>
    <col min="3" max="7" width="15.83203125" customWidth="1"/>
  </cols>
  <sheetData>
    <row r="1" spans="1:7" ht="32" customHeight="1">
      <c r="A1" s="825" t="str">
        <f>""&amp;'Normal uger'!O3&amp;""</f>
        <v>Normaluge 2 - Simon Hansen</v>
      </c>
      <c r="B1" s="826"/>
      <c r="C1" s="826"/>
      <c r="D1" s="826"/>
      <c r="E1" s="826"/>
      <c r="F1" s="826"/>
      <c r="G1" s="827"/>
    </row>
    <row r="2" spans="1:7" ht="32" customHeight="1">
      <c r="A2" s="956" t="s">
        <v>114</v>
      </c>
      <c r="B2" s="957"/>
      <c r="C2" s="957"/>
      <c r="D2" s="1153" t="str">
        <f>'Normal uger'!T5</f>
        <v>01.04.2025</v>
      </c>
      <c r="E2" s="1153"/>
      <c r="F2" s="1153" t="str">
        <f>'Normal uger'!X5</f>
        <v>31.07.2025</v>
      </c>
      <c r="G2" s="1154"/>
    </row>
    <row r="3" spans="1:7" ht="32" customHeight="1">
      <c r="A3" s="643" t="s">
        <v>55</v>
      </c>
      <c r="B3" s="154" t="s">
        <v>56</v>
      </c>
      <c r="C3" s="155" t="s">
        <v>31</v>
      </c>
      <c r="D3" s="155" t="s">
        <v>32</v>
      </c>
      <c r="E3" s="155" t="s">
        <v>33</v>
      </c>
      <c r="F3" s="155" t="s">
        <v>34</v>
      </c>
      <c r="G3" s="156" t="s">
        <v>35</v>
      </c>
    </row>
    <row r="4" spans="1:7" ht="20" customHeight="1">
      <c r="A4" s="644">
        <f>IF('Normal uger'!P9&gt;0,'Normal uger'!P9,"")</f>
        <v>0.26041666666666669</v>
      </c>
      <c r="B4" s="31">
        <f>IF('Normal uger'!Q9&gt;0,'Normal uger'!Q9,"")</f>
        <v>0.33333333333333337</v>
      </c>
      <c r="C4" s="26" t="str">
        <f>IF('Normal uger'!S9&gt;0,'Normal uger'!S9,"")</f>
        <v>Æsel</v>
      </c>
      <c r="D4" s="26" t="str">
        <f>IF('Normal uger'!U9&gt;0,'Normal uger'!U9,"")</f>
        <v/>
      </c>
      <c r="E4" s="26" t="str">
        <f>IF('Normal uger'!W9&gt;0,'Normal uger'!W9,"")</f>
        <v/>
      </c>
      <c r="F4" s="26" t="str">
        <f>IF('Normal uger'!Y9&gt;0,'Normal uger'!Y9,"")</f>
        <v/>
      </c>
      <c r="G4" s="645" t="str">
        <f>IF('Normal uger'!AA9&gt;0,'Normal uger'!AA9,"")</f>
        <v/>
      </c>
    </row>
    <row r="5" spans="1:7" ht="20" customHeight="1">
      <c r="A5" s="646">
        <f>IF('Normal uger'!P10&gt;0,'Normal uger'!P10,"")</f>
        <v>0.33333333333333337</v>
      </c>
      <c r="B5" s="32">
        <f>IF('Normal uger'!Q10&gt;0,'Normal uger'!Q10,"")</f>
        <v>0.37500000000000006</v>
      </c>
      <c r="C5" s="157" t="str">
        <f>IF('Normal uger'!S10&gt;0,'Normal uger'!S10,"")</f>
        <v>Æsel</v>
      </c>
      <c r="D5" s="157" t="str">
        <f>IF('Normal uger'!U10&gt;0,'Normal uger'!U10,"")</f>
        <v>Æsel</v>
      </c>
      <c r="E5" s="157" t="str">
        <f>IF('Normal uger'!W10&gt;0,'Normal uger'!W10,"")</f>
        <v/>
      </c>
      <c r="F5" s="157" t="str">
        <f>IF('Normal uger'!Y10&gt;0,'Normal uger'!Y10,"")</f>
        <v/>
      </c>
      <c r="G5" s="647" t="str">
        <f>IF('Normal uger'!AA10&gt;0,'Normal uger'!AA10,"")</f>
        <v/>
      </c>
    </row>
    <row r="6" spans="1:7" ht="20" customHeight="1">
      <c r="A6" s="644">
        <f>IF('Normal uger'!P11&gt;0,'Normal uger'!P11,"")</f>
        <v>0.37500000000000006</v>
      </c>
      <c r="B6" s="31">
        <f>IF('Normal uger'!Q11&gt;0,'Normal uger'!Q11,"")</f>
        <v>0.5</v>
      </c>
      <c r="C6" s="26" t="str">
        <f>IF('Normal uger'!S11&gt;0,'Normal uger'!S11,"")</f>
        <v>Æsel</v>
      </c>
      <c r="D6" s="26" t="str">
        <f>IF('Normal uger'!U11&gt;0,'Normal uger'!U11,"")</f>
        <v>Æsel</v>
      </c>
      <c r="E6" s="26" t="str">
        <f>IF('Normal uger'!W11&gt;0,'Normal uger'!W11,"")</f>
        <v>Æsel</v>
      </c>
      <c r="F6" s="26" t="str">
        <f>IF('Normal uger'!Y11&gt;0,'Normal uger'!Y11,"")</f>
        <v>Æsel</v>
      </c>
      <c r="G6" s="645" t="str">
        <f>IF('Normal uger'!AA11&gt;0,'Normal uger'!AA11,"")</f>
        <v/>
      </c>
    </row>
    <row r="7" spans="1:7" ht="20" customHeight="1">
      <c r="A7" s="646">
        <f>IF('Normal uger'!P12&gt;0,'Normal uger'!P12,"")</f>
        <v>0.5</v>
      </c>
      <c r="B7" s="32">
        <f>IF('Normal uger'!Q12&gt;0,'Normal uger'!Q12,"")</f>
        <v>0.51041666666666663</v>
      </c>
      <c r="C7" s="157" t="str">
        <f>IF('Normal uger'!S12&gt;0,'Normal uger'!S12,"")</f>
        <v>Æsel</v>
      </c>
      <c r="D7" s="157" t="str">
        <f>IF('Normal uger'!U12&gt;0,'Normal uger'!U12,"")</f>
        <v>Æsel</v>
      </c>
      <c r="E7" s="157" t="str">
        <f>IF('Normal uger'!W12&gt;0,'Normal uger'!W12,"")</f>
        <v>Æsel</v>
      </c>
      <c r="F7" s="157" t="str">
        <f>IF('Normal uger'!Y12&gt;0,'Normal uger'!Y12,"")</f>
        <v>Æsel</v>
      </c>
      <c r="G7" s="647" t="str">
        <f>IF('Normal uger'!AA12&gt;0,'Normal uger'!AA12,"")</f>
        <v/>
      </c>
    </row>
    <row r="8" spans="1:7" ht="20" customHeight="1">
      <c r="A8" s="644">
        <f>IF('Normal uger'!P13&gt;0,'Normal uger'!P13,"")</f>
        <v>0.51041666666666663</v>
      </c>
      <c r="B8" s="31">
        <f>IF('Normal uger'!Q13&gt;0,'Normal uger'!Q13,"")</f>
        <v>0.52777777777777779</v>
      </c>
      <c r="C8" s="26" t="str">
        <f>IF('Normal uger'!S13&gt;0,'Normal uger'!S13,"")</f>
        <v/>
      </c>
      <c r="D8" s="26" t="str">
        <f>IF('Normal uger'!U13&gt;0,'Normal uger'!U13,"")</f>
        <v>Pause</v>
      </c>
      <c r="E8" s="26" t="str">
        <f>IF('Normal uger'!W13&gt;0,'Normal uger'!W13,"")</f>
        <v>Puse</v>
      </c>
      <c r="F8" s="26" t="str">
        <f>IF('Normal uger'!Y13&gt;0,'Normal uger'!Y13,"")</f>
        <v>Pause</v>
      </c>
      <c r="G8" s="645" t="str">
        <f>IF('Normal uger'!AA13&gt;0,'Normal uger'!AA13,"")</f>
        <v/>
      </c>
    </row>
    <row r="9" spans="1:7" ht="20" customHeight="1">
      <c r="A9" s="646">
        <f>IF('Normal uger'!P14&gt;0,'Normal uger'!P14,"")</f>
        <v>0.52777777777777779</v>
      </c>
      <c r="B9" s="32">
        <f>IF('Normal uger'!Q14&gt;0,'Normal uger'!Q14,"")</f>
        <v>0.60416666666666674</v>
      </c>
      <c r="C9" s="157" t="str">
        <f>IF('Normal uger'!S14&gt;0,'Normal uger'!S14,"")</f>
        <v/>
      </c>
      <c r="D9" s="157" t="str">
        <f>IF('Normal uger'!U14&gt;0,'Normal uger'!U14,"")</f>
        <v>Grisling</v>
      </c>
      <c r="E9" s="157" t="str">
        <f>IF('Normal uger'!W14&gt;0,'Normal uger'!W14,"")</f>
        <v>Grisling</v>
      </c>
      <c r="F9" s="157" t="str">
        <f>IF('Normal uger'!Y14&gt;0,'Normal uger'!Y14,"")</f>
        <v>Grisling</v>
      </c>
      <c r="G9" s="647" t="str">
        <f>IF('Normal uger'!AA14&gt;0,'Normal uger'!AA14,"")</f>
        <v/>
      </c>
    </row>
    <row r="10" spans="1:7" ht="20" customHeight="1">
      <c r="A10" s="644">
        <f>IF('Normal uger'!P15&gt;0,'Normal uger'!P15,"")</f>
        <v>0.60416666666666674</v>
      </c>
      <c r="B10" s="31">
        <f>IF('Normal uger'!Q15&gt;0,'Normal uger'!Q15,"")</f>
        <v>0.64583333333333337</v>
      </c>
      <c r="C10" s="26" t="str">
        <f>IF('Normal uger'!S15&gt;0,'Normal uger'!S15,"")</f>
        <v/>
      </c>
      <c r="D10" s="26" t="str">
        <f>IF('Normal uger'!U15&gt;0,'Normal uger'!U15,"")</f>
        <v>Grisling</v>
      </c>
      <c r="E10" s="26" t="str">
        <f>IF('Normal uger'!W15&gt;0,'Normal uger'!W15,"")</f>
        <v>Grisling</v>
      </c>
      <c r="F10" s="26" t="str">
        <f>IF('Normal uger'!Y15&gt;0,'Normal uger'!Y15,"")</f>
        <v/>
      </c>
      <c r="G10" s="645" t="str">
        <f>IF('Normal uger'!AA15&gt;0,'Normal uger'!AA15,"")</f>
        <v/>
      </c>
    </row>
    <row r="11" spans="1:7" ht="20" customHeight="1">
      <c r="A11" s="646">
        <f>IF('Normal uger'!P16&gt;0,'Normal uger'!P16,"")</f>
        <v>0.64583333333333337</v>
      </c>
      <c r="B11" s="32">
        <f>IF('Normal uger'!Q16&gt;0,'Normal uger'!Q16,"")</f>
        <v>0.66666666666666674</v>
      </c>
      <c r="C11" s="157" t="str">
        <f>IF('Normal uger'!S16&gt;0,'Normal uger'!S16,"")</f>
        <v/>
      </c>
      <c r="D11" s="157" t="str">
        <f>IF('Normal uger'!U16&gt;0,'Normal uger'!U16,"")</f>
        <v>Grisling</v>
      </c>
      <c r="E11" s="157" t="str">
        <f>IF('Normal uger'!W16&gt;0,'Normal uger'!W16,"")</f>
        <v/>
      </c>
      <c r="F11" s="157" t="str">
        <f>IF('Normal uger'!Y16&gt;0,'Normal uger'!Y16,"")</f>
        <v/>
      </c>
      <c r="G11" s="647" t="str">
        <f>IF('Normal uger'!AA16&gt;0,'Normal uger'!AA16,"")</f>
        <v/>
      </c>
    </row>
    <row r="12" spans="1:7" ht="20" customHeight="1">
      <c r="A12" s="644">
        <f>IF('Normal uger'!P17&gt;0,'Normal uger'!P17,"")</f>
        <v>0.66666666666666674</v>
      </c>
      <c r="B12" s="31">
        <f>IF('Normal uger'!Q17&gt;0,'Normal uger'!Q17,"")</f>
        <v>0.70833333333333337</v>
      </c>
      <c r="C12" s="26" t="str">
        <f>IF('Normal uger'!S17&gt;0,'Normal uger'!S17,"")</f>
        <v/>
      </c>
      <c r="D12" s="26" t="str">
        <f>IF('Normal uger'!U17&gt;0,'Normal uger'!U17,"")</f>
        <v>Sprog</v>
      </c>
      <c r="E12" s="26" t="str">
        <f>IF('Normal uger'!W17&gt;0,'Normal uger'!W17,"")</f>
        <v/>
      </c>
      <c r="F12" s="26" t="str">
        <f>IF('Normal uger'!Y17&gt;0,'Normal uger'!Y17,"")</f>
        <v/>
      </c>
      <c r="G12" s="645" t="str">
        <f>IF('Normal uger'!AA17&gt;0,'Normal uger'!AA17,"")</f>
        <v/>
      </c>
    </row>
    <row r="13" spans="1:7" ht="20" customHeight="1">
      <c r="A13" s="646" t="str">
        <f>IF('Normal uger'!P18&gt;0,'Normal uger'!P18,"")</f>
        <v/>
      </c>
      <c r="B13" s="32" t="str">
        <f>IF('Normal uger'!Q18&gt;0,'Normal uger'!Q18,"")</f>
        <v/>
      </c>
      <c r="C13" s="157" t="str">
        <f>IF('Normal uger'!S18&gt;0,'Normal uger'!S18,"")</f>
        <v/>
      </c>
      <c r="D13" s="157" t="str">
        <f>IF('Normal uger'!U18&gt;0,'Normal uger'!U18,"")</f>
        <v/>
      </c>
      <c r="E13" s="157" t="str">
        <f>IF('Normal uger'!W18&gt;0,'Normal uger'!W18,"")</f>
        <v/>
      </c>
      <c r="F13" s="157" t="str">
        <f>IF('Normal uger'!Y18&gt;0,'Normal uger'!Y18,"")</f>
        <v/>
      </c>
      <c r="G13" s="647" t="str">
        <f>IF('Normal uger'!AA18&gt;0,'Normal uger'!AA18,"")</f>
        <v/>
      </c>
    </row>
    <row r="14" spans="1:7" ht="20" customHeight="1">
      <c r="A14" s="644" t="str">
        <f>IF('Normal uger'!P19&gt;0,'Normal uger'!P19,"")</f>
        <v/>
      </c>
      <c r="B14" s="31" t="str">
        <f>IF('Normal uger'!Q19&gt;0,'Normal uger'!Q19,"")</f>
        <v/>
      </c>
      <c r="C14" s="26" t="str">
        <f>IF('Normal uger'!S19&gt;0,'Normal uger'!S19,"")</f>
        <v/>
      </c>
      <c r="D14" s="26" t="str">
        <f>IF('Normal uger'!U19&gt;0,'Normal uger'!U19,"")</f>
        <v/>
      </c>
      <c r="E14" s="26" t="str">
        <f>IF('Normal uger'!W19&gt;0,'Normal uger'!W19,"")</f>
        <v/>
      </c>
      <c r="F14" s="26" t="str">
        <f>IF('Normal uger'!Y19&gt;0,'Normal uger'!Y19,"")</f>
        <v/>
      </c>
      <c r="G14" s="645" t="str">
        <f>IF('Normal uger'!AA19&gt;0,'Normal uger'!AA19,"")</f>
        <v/>
      </c>
    </row>
    <row r="15" spans="1:7" ht="20" customHeight="1">
      <c r="A15" s="646" t="str">
        <f>IF('Normal uger'!P20&gt;0,'Normal uger'!P20,"")</f>
        <v/>
      </c>
      <c r="B15" s="32" t="str">
        <f>IF('Normal uger'!Q20&gt;0,'Normal uger'!Q20,"")</f>
        <v/>
      </c>
      <c r="C15" s="157" t="str">
        <f>IF('Normal uger'!S20&gt;0,'Normal uger'!S20,"")</f>
        <v/>
      </c>
      <c r="D15" s="157" t="str">
        <f>IF('Normal uger'!U20&gt;0,'Normal uger'!U20,"")</f>
        <v/>
      </c>
      <c r="E15" s="157" t="str">
        <f>IF('Normal uger'!W20&gt;0,'Normal uger'!W20,"")</f>
        <v/>
      </c>
      <c r="F15" s="157" t="str">
        <f>IF('Normal uger'!Y20&gt;0,'Normal uger'!Y20,"")</f>
        <v/>
      </c>
      <c r="G15" s="647" t="str">
        <f>IF('Normal uger'!AA20&gt;0,'Normal uger'!AA20,"")</f>
        <v/>
      </c>
    </row>
    <row r="16" spans="1:7" ht="20" customHeight="1">
      <c r="A16" s="644" t="str">
        <f>IF('Normal uger'!P21&gt;0,'Normal uger'!P21,"")</f>
        <v/>
      </c>
      <c r="B16" s="31" t="str">
        <f>IF('Normal uger'!Q21&gt;0,'Normal uger'!Q21,"")</f>
        <v/>
      </c>
      <c r="C16" s="26" t="str">
        <f>IF('Normal uger'!S21&gt;0,'Normal uger'!S21,"")</f>
        <v/>
      </c>
      <c r="D16" s="26" t="str">
        <f>IF('Normal uger'!U21&gt;0,'Normal uger'!U21,"")</f>
        <v/>
      </c>
      <c r="E16" s="26" t="str">
        <f>IF('Normal uger'!W21&gt;0,'Normal uger'!W21,"")</f>
        <v/>
      </c>
      <c r="F16" s="26" t="str">
        <f>IF('Normal uger'!Y21&gt;0,'Normal uger'!Y21,"")</f>
        <v/>
      </c>
      <c r="G16" s="645" t="str">
        <f>IF('Normal uger'!AA21&gt;0,'Normal uger'!AA21,"")</f>
        <v/>
      </c>
    </row>
    <row r="17" spans="1:7" ht="20" customHeight="1">
      <c r="A17" s="646" t="str">
        <f>IF('Normal uger'!P22&gt;0,'Normal uger'!P22,"")</f>
        <v/>
      </c>
      <c r="B17" s="32" t="str">
        <f>IF('Normal uger'!Q22&gt;0,'Normal uger'!Q22,"")</f>
        <v/>
      </c>
      <c r="C17" s="157" t="str">
        <f>IF('Normal uger'!S22&gt;0,'Normal uger'!S22,"")</f>
        <v/>
      </c>
      <c r="D17" s="157" t="str">
        <f>IF('Normal uger'!U22&gt;0,'Normal uger'!U22,"")</f>
        <v/>
      </c>
      <c r="E17" s="157" t="str">
        <f>IF('Normal uger'!W22&gt;0,'Normal uger'!W22,"")</f>
        <v/>
      </c>
      <c r="F17" s="157" t="str">
        <f>IF('Normal uger'!Y22&gt;0,'Normal uger'!Y22,"")</f>
        <v/>
      </c>
      <c r="G17" s="647" t="str">
        <f>IF('Normal uger'!AA22&gt;0,'Normal uger'!AA22,"")</f>
        <v/>
      </c>
    </row>
    <row r="18" spans="1:7" ht="20" customHeight="1">
      <c r="A18" s="644" t="str">
        <f>IF('Normal uger'!P23&gt;0,'Normal uger'!P23,"")</f>
        <v/>
      </c>
      <c r="B18" s="31" t="str">
        <f>IF('Normal uger'!Q23&gt;0,'Normal uger'!Q23,"")</f>
        <v/>
      </c>
      <c r="C18" s="26" t="str">
        <f>IF('Normal uger'!S23&gt;0,'Normal uger'!S23,"")</f>
        <v/>
      </c>
      <c r="D18" s="26" t="str">
        <f>IF('Normal uger'!U23&gt;0,'Normal uger'!U23,"")</f>
        <v/>
      </c>
      <c r="E18" s="26" t="str">
        <f>IF('Normal uger'!W23&gt;0,'Normal uger'!W23,"")</f>
        <v/>
      </c>
      <c r="F18" s="26" t="str">
        <f>IF('Normal uger'!Y23&gt;0,'Normal uger'!Y23,"")</f>
        <v/>
      </c>
      <c r="G18" s="645" t="str">
        <f>IF('Normal uger'!AA23&gt;0,'Normal uger'!AA23,"")</f>
        <v/>
      </c>
    </row>
    <row r="19" spans="1:7" ht="20" customHeight="1">
      <c r="A19" s="646" t="str">
        <f>IF('Normal uger'!P24&gt;0,'Normal uger'!P24,"")</f>
        <v/>
      </c>
      <c r="B19" s="32" t="str">
        <f>IF('Normal uger'!Q24&gt;0,'Normal uger'!Q24,"")</f>
        <v/>
      </c>
      <c r="C19" s="157" t="str">
        <f>IF('Normal uger'!S24&gt;0,'Normal uger'!S24,"")</f>
        <v/>
      </c>
      <c r="D19" s="157" t="str">
        <f>IF('Normal uger'!U24&gt;0,'Normal uger'!U24,"")</f>
        <v/>
      </c>
      <c r="E19" s="157" t="str">
        <f>IF('Normal uger'!W24&gt;0,'Normal uger'!W24,"")</f>
        <v/>
      </c>
      <c r="F19" s="157" t="str">
        <f>IF('Normal uger'!Y24&gt;0,'Normal uger'!Y24,"")</f>
        <v/>
      </c>
      <c r="G19" s="647" t="str">
        <f>IF('Normal uger'!AA24&gt;0,'Normal uger'!AA24,"")</f>
        <v/>
      </c>
    </row>
    <row r="20" spans="1:7" ht="20" customHeight="1">
      <c r="A20" s="644" t="str">
        <f>IF('Normal uger'!P25&gt;0,'Normal uger'!P25,"")</f>
        <v/>
      </c>
      <c r="B20" s="31" t="str">
        <f>IF('Normal uger'!Q25&gt;0,'Normal uger'!Q25,"")</f>
        <v/>
      </c>
      <c r="C20" s="26" t="str">
        <f>IF('Normal uger'!S25&gt;0,'Normal uger'!S25,"")</f>
        <v/>
      </c>
      <c r="D20" s="26" t="str">
        <f>IF('Normal uger'!U25&gt;0,'Normal uger'!U25,"")</f>
        <v/>
      </c>
      <c r="E20" s="26" t="str">
        <f>IF('Normal uger'!W25&gt;0,'Normal uger'!W25,"")</f>
        <v/>
      </c>
      <c r="F20" s="26" t="str">
        <f>IF('Normal uger'!Y25&gt;0,'Normal uger'!Y25,"")</f>
        <v/>
      </c>
      <c r="G20" s="645" t="str">
        <f>IF('Normal uger'!AA25&gt;0,'Normal uger'!AA25,"")</f>
        <v/>
      </c>
    </row>
    <row r="21" spans="1:7" ht="20" customHeight="1">
      <c r="A21" s="646" t="str">
        <f>IF('Normal uger'!P26&gt;0,'Normal uger'!P26,"")</f>
        <v/>
      </c>
      <c r="B21" s="32" t="str">
        <f>IF('Normal uger'!Q26&gt;0,'Normal uger'!Q26,"")</f>
        <v/>
      </c>
      <c r="C21" s="157" t="str">
        <f>IF('Normal uger'!S26&gt;0,'Normal uger'!S26,"")</f>
        <v/>
      </c>
      <c r="D21" s="157" t="str">
        <f>IF('Normal uger'!U26&gt;0,'Normal uger'!U26,"")</f>
        <v/>
      </c>
      <c r="E21" s="157" t="str">
        <f>IF('Normal uger'!W26&gt;0,'Normal uger'!W26,"")</f>
        <v/>
      </c>
      <c r="F21" s="157" t="str">
        <f>IF('Normal uger'!Y26&gt;0,'Normal uger'!Y26,"")</f>
        <v/>
      </c>
      <c r="G21" s="647" t="str">
        <f>IF('Normal uger'!AA26&gt;0,'Normal uger'!AA26,"")</f>
        <v/>
      </c>
    </row>
    <row r="22" spans="1:7" ht="20" customHeight="1">
      <c r="A22" s="644" t="str">
        <f>IF('Normal uger'!P27&gt;0,'Normal uger'!P27,"")</f>
        <v/>
      </c>
      <c r="B22" s="31" t="str">
        <f>IF('Normal uger'!Q27&gt;0,'Normal uger'!Q27,"")</f>
        <v/>
      </c>
      <c r="C22" s="26" t="str">
        <f>IF('Normal uger'!S27&gt;0,'Normal uger'!S27,"")</f>
        <v/>
      </c>
      <c r="D22" s="26" t="str">
        <f>IF('Normal uger'!U27&gt;0,'Normal uger'!U27,"")</f>
        <v/>
      </c>
      <c r="E22" s="26" t="str">
        <f>IF('Normal uger'!W27&gt;0,'Normal uger'!W27,"")</f>
        <v/>
      </c>
      <c r="F22" s="26" t="str">
        <f>IF('Normal uger'!Y27&gt;0,'Normal uger'!Y27,"")</f>
        <v/>
      </c>
      <c r="G22" s="645" t="str">
        <f>IF('Normal uger'!AA27&gt;0,'Normal uger'!AA27,"")</f>
        <v/>
      </c>
    </row>
    <row r="23" spans="1:7" ht="20" customHeight="1">
      <c r="A23" s="646" t="str">
        <f>IF('Normal uger'!P28&gt;0,'Normal uger'!P28,"")</f>
        <v/>
      </c>
      <c r="B23" s="32" t="str">
        <f>IF('Normal uger'!Q28&gt;0,'Normal uger'!Q28,"")</f>
        <v/>
      </c>
      <c r="C23" s="157" t="str">
        <f>IF('Normal uger'!S28&gt;0,'Normal uger'!S28,"")</f>
        <v/>
      </c>
      <c r="D23" s="157" t="str">
        <f>IF('Normal uger'!U28&gt;0,'Normal uger'!U28,"")</f>
        <v/>
      </c>
      <c r="E23" s="157" t="str">
        <f>IF('Normal uger'!W28&gt;0,'Normal uger'!W28,"")</f>
        <v/>
      </c>
      <c r="F23" s="157" t="str">
        <f>IF('Normal uger'!Y28&gt;0,'Normal uger'!Y28,"")</f>
        <v/>
      </c>
      <c r="G23" s="647" t="str">
        <f>IF('Normal uger'!AA28&gt;0,'Normal uger'!AA28,"")</f>
        <v/>
      </c>
    </row>
    <row r="24" spans="1:7" ht="20" customHeight="1">
      <c r="A24" s="644" t="str">
        <f>IF('Normal uger'!P29&gt;0,'Normal uger'!P29,"")</f>
        <v/>
      </c>
      <c r="B24" s="31" t="str">
        <f>IF('Normal uger'!Q29&gt;0,'Normal uger'!Q29,"")</f>
        <v/>
      </c>
      <c r="C24" s="26" t="str">
        <f>IF('Normal uger'!S29&gt;0,'Normal uger'!S29,"")</f>
        <v/>
      </c>
      <c r="D24" s="26" t="str">
        <f>IF('Normal uger'!U29&gt;0,'Normal uger'!U29,"")</f>
        <v/>
      </c>
      <c r="E24" s="26" t="str">
        <f>IF('Normal uger'!W29&gt;0,'Normal uger'!W29,"")</f>
        <v/>
      </c>
      <c r="F24" s="26" t="str">
        <f>IF('Normal uger'!Y29&gt;0,'Normal uger'!Y29,"")</f>
        <v/>
      </c>
      <c r="G24" s="645" t="str">
        <f>IF('Normal uger'!AA29&gt;0,'Normal uger'!AA29,"")</f>
        <v/>
      </c>
    </row>
    <row r="25" spans="1:7" ht="20" customHeight="1">
      <c r="A25" s="646" t="str">
        <f>IF('Normal uger'!P30&gt;0,'Normal uger'!P30,"")</f>
        <v/>
      </c>
      <c r="B25" s="32" t="str">
        <f>IF('Normal uger'!Q30&gt;0,'Normal uger'!Q30,"")</f>
        <v/>
      </c>
      <c r="C25" s="157" t="str">
        <f>IF('Normal uger'!S30&gt;0,'Normal uger'!S30,"")</f>
        <v/>
      </c>
      <c r="D25" s="157" t="str">
        <f>IF('Normal uger'!U30&gt;0,'Normal uger'!U30,"")</f>
        <v/>
      </c>
      <c r="E25" s="157" t="str">
        <f>IF('Normal uger'!W30&gt;0,'Normal uger'!W30,"")</f>
        <v/>
      </c>
      <c r="F25" s="157" t="str">
        <f>IF('Normal uger'!Y30&gt;0,'Normal uger'!Y30,"")</f>
        <v/>
      </c>
      <c r="G25" s="647" t="str">
        <f>IF('Normal uger'!AA30&gt;0,'Normal uger'!AA30,"")</f>
        <v/>
      </c>
    </row>
    <row r="26" spans="1:7" ht="20" customHeight="1" thickBot="1">
      <c r="A26" s="648" t="str">
        <f>IF('Normal uger'!P31&gt;0,'Normal uger'!P31,"")</f>
        <v/>
      </c>
      <c r="B26" s="153" t="str">
        <f>IF('Normal uger'!Q31&gt;0,'Normal uger'!Q31,"")</f>
        <v/>
      </c>
      <c r="C26" s="649" t="str">
        <f>IF('Normal uger'!S31&gt;0,'Normal uger'!S31,"")</f>
        <v/>
      </c>
      <c r="D26" s="649" t="str">
        <f>IF('Normal uger'!U31&gt;0,'Normal uger'!U31,"")</f>
        <v/>
      </c>
      <c r="E26" s="649" t="str">
        <f>IF('Normal uger'!W31&gt;0,'Normal uger'!W31,"")</f>
        <v/>
      </c>
      <c r="F26" s="649" t="str">
        <f>IF('Normal uger'!Y31&gt;0,'Normal uger'!Y31,"")</f>
        <v/>
      </c>
      <c r="G26" s="650" t="str">
        <f>IF('Normal uger'!AA31&gt;0,'Normal uger'!AA31,"")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26"/>
  <sheetViews>
    <sheetView showZeros="0" zoomScaleNormal="100" workbookViewId="0">
      <selection activeCell="I9" sqref="I9:M9"/>
    </sheetView>
  </sheetViews>
  <sheetFormatPr baseColWidth="10" defaultRowHeight="16"/>
  <cols>
    <col min="3" max="7" width="15.83203125" customWidth="1"/>
  </cols>
  <sheetData>
    <row r="1" spans="1:7" ht="32" customHeight="1">
      <c r="A1" s="825" t="str">
        <f>""&amp;'Normal uger'!AC3&amp;""</f>
        <v>Normaluge 3 - Simon Hansen</v>
      </c>
      <c r="B1" s="826"/>
      <c r="C1" s="826"/>
      <c r="D1" s="826"/>
      <c r="E1" s="826"/>
      <c r="F1" s="826"/>
      <c r="G1" s="827"/>
    </row>
    <row r="2" spans="1:7" ht="32" customHeight="1">
      <c r="A2" s="956" t="s">
        <v>114</v>
      </c>
      <c r="B2" s="957"/>
      <c r="C2" s="957"/>
      <c r="D2" s="1153">
        <f>'Normal uger'!AH5</f>
        <v>0</v>
      </c>
      <c r="E2" s="1153"/>
      <c r="F2" s="1153">
        <f>'Normal uger'!AL5</f>
        <v>0</v>
      </c>
      <c r="G2" s="1154"/>
    </row>
    <row r="3" spans="1:7" ht="32" customHeight="1">
      <c r="A3" s="643" t="s">
        <v>55</v>
      </c>
      <c r="B3" s="154" t="s">
        <v>56</v>
      </c>
      <c r="C3" s="155" t="s">
        <v>31</v>
      </c>
      <c r="D3" s="155" t="s">
        <v>32</v>
      </c>
      <c r="E3" s="155" t="s">
        <v>33</v>
      </c>
      <c r="F3" s="155" t="s">
        <v>34</v>
      </c>
      <c r="G3" s="156" t="s">
        <v>35</v>
      </c>
    </row>
    <row r="4" spans="1:7" ht="20" customHeight="1">
      <c r="A4" s="644" t="str">
        <f>IF('Normal uger'!AD9&gt;0,'Normal uger'!AD9,"")</f>
        <v/>
      </c>
      <c r="B4" s="31" t="str">
        <f>IF('Normal uger'!AE9&gt;0,'Normal uger'!AE9,"")</f>
        <v/>
      </c>
      <c r="C4" s="31" t="str">
        <f>IF('Normal uger'!AG9&gt;0,'Normal uger'!AG9,"")</f>
        <v/>
      </c>
      <c r="D4" s="31" t="str">
        <f>IF('Normal uger'!AI9&gt;0,'Normal uger'!AI9,"")</f>
        <v/>
      </c>
      <c r="E4" s="31" t="str">
        <f>IF('Normal uger'!AK9&gt;0,'Normal uger'!AK9,"")</f>
        <v/>
      </c>
      <c r="F4" s="31" t="str">
        <f>IF('Normal uger'!AM9&gt;0,'Normal uger'!AM9,"")</f>
        <v/>
      </c>
      <c r="G4" s="624" t="str">
        <f>IF('Normal uger'!AO9&gt;0,'Normal uger'!AO9,"")</f>
        <v/>
      </c>
    </row>
    <row r="5" spans="1:7" ht="20" customHeight="1">
      <c r="A5" s="646" t="str">
        <f>IF('Normal uger'!AD10&gt;0,'Normal uger'!AD10,"")</f>
        <v/>
      </c>
      <c r="B5" s="32" t="str">
        <f>IF('Normal uger'!AE10&gt;0,'Normal uger'!AE10,"")</f>
        <v/>
      </c>
      <c r="C5" s="32" t="str">
        <f>IF('Normal uger'!AG10&gt;0,'Normal uger'!AG10,"")</f>
        <v/>
      </c>
      <c r="D5" s="32" t="str">
        <f>IF('Normal uger'!AI10&gt;0,'Normal uger'!AI10,"")</f>
        <v/>
      </c>
      <c r="E5" s="32" t="str">
        <f>IF('Normal uger'!AK10&gt;0,'Normal uger'!AK10,"")</f>
        <v/>
      </c>
      <c r="F5" s="32" t="str">
        <f>IF('Normal uger'!AM10&gt;0,'Normal uger'!AM10,"")</f>
        <v/>
      </c>
      <c r="G5" s="651" t="str">
        <f>IF('Normal uger'!AO10&gt;0,'Normal uger'!AO10,"")</f>
        <v/>
      </c>
    </row>
    <row r="6" spans="1:7" ht="20" customHeight="1">
      <c r="A6" s="644" t="str">
        <f>IF('Normal uger'!AD11&gt;0,'Normal uger'!AD11,"")</f>
        <v/>
      </c>
      <c r="B6" s="31" t="str">
        <f>IF('Normal uger'!AE11&gt;0,'Normal uger'!AE11,"")</f>
        <v/>
      </c>
      <c r="C6" s="31" t="str">
        <f>IF('Normal uger'!AG11&gt;0,'Normal uger'!AG11,"")</f>
        <v/>
      </c>
      <c r="D6" s="31" t="str">
        <f>IF('Normal uger'!AI11&gt;0,'Normal uger'!AI11,"")</f>
        <v/>
      </c>
      <c r="E6" s="31" t="str">
        <f>IF('Normal uger'!AK11&gt;0,'Normal uger'!AK11,"")</f>
        <v/>
      </c>
      <c r="F6" s="31" t="str">
        <f>IF('Normal uger'!AM11&gt;0,'Normal uger'!AM11,"")</f>
        <v/>
      </c>
      <c r="G6" s="624" t="str">
        <f>IF('Normal uger'!AO11&gt;0,'Normal uger'!AO11,"")</f>
        <v/>
      </c>
    </row>
    <row r="7" spans="1:7" ht="20" customHeight="1">
      <c r="A7" s="646" t="str">
        <f>IF('Normal uger'!AD12&gt;0,'Normal uger'!AD12,"")</f>
        <v/>
      </c>
      <c r="B7" s="32" t="str">
        <f>IF('Normal uger'!AE12&gt;0,'Normal uger'!AE12,"")</f>
        <v/>
      </c>
      <c r="C7" s="32" t="str">
        <f>IF('Normal uger'!AG12&gt;0,'Normal uger'!AG12,"")</f>
        <v/>
      </c>
      <c r="D7" s="32" t="str">
        <f>IF('Normal uger'!AI12&gt;0,'Normal uger'!AI12,"")</f>
        <v/>
      </c>
      <c r="E7" s="32" t="str">
        <f>IF('Normal uger'!AK12&gt;0,'Normal uger'!AK12,"")</f>
        <v/>
      </c>
      <c r="F7" s="32" t="str">
        <f>IF('Normal uger'!AM12&gt;0,'Normal uger'!AM12,"")</f>
        <v/>
      </c>
      <c r="G7" s="651" t="str">
        <f>IF('Normal uger'!AO12&gt;0,'Normal uger'!AO12,"")</f>
        <v/>
      </c>
    </row>
    <row r="8" spans="1:7" ht="20" customHeight="1">
      <c r="A8" s="644" t="str">
        <f>IF('Normal uger'!AD13&gt;0,'Normal uger'!AD13,"")</f>
        <v/>
      </c>
      <c r="B8" s="31" t="str">
        <f>IF('Normal uger'!AE13&gt;0,'Normal uger'!AE13,"")</f>
        <v/>
      </c>
      <c r="C8" s="31" t="str">
        <f>IF('Normal uger'!AG13&gt;0,'Normal uger'!AG13,"")</f>
        <v/>
      </c>
      <c r="D8" s="31" t="str">
        <f>IF('Normal uger'!AI13&gt;0,'Normal uger'!AI13,"")</f>
        <v/>
      </c>
      <c r="E8" s="31" t="str">
        <f>IF('Normal uger'!AK13&gt;0,'Normal uger'!AK13,"")</f>
        <v/>
      </c>
      <c r="F8" s="31" t="str">
        <f>IF('Normal uger'!AM13&gt;0,'Normal uger'!AM13,"")</f>
        <v/>
      </c>
      <c r="G8" s="624" t="str">
        <f>IF('Normal uger'!AO13&gt;0,'Normal uger'!AO13,"")</f>
        <v/>
      </c>
    </row>
    <row r="9" spans="1:7" ht="20" customHeight="1">
      <c r="A9" s="646" t="str">
        <f>IF('Normal uger'!AD14&gt;0,'Normal uger'!AD14,"")</f>
        <v/>
      </c>
      <c r="B9" s="32" t="str">
        <f>IF('Normal uger'!AE14&gt;0,'Normal uger'!AE14,"")</f>
        <v/>
      </c>
      <c r="C9" s="32" t="str">
        <f>IF('Normal uger'!AG14&gt;0,'Normal uger'!AG14,"")</f>
        <v/>
      </c>
      <c r="D9" s="32" t="str">
        <f>IF('Normal uger'!AI14&gt;0,'Normal uger'!AI14,"")</f>
        <v/>
      </c>
      <c r="E9" s="32" t="str">
        <f>IF('Normal uger'!AK14&gt;0,'Normal uger'!AK14,"")</f>
        <v/>
      </c>
      <c r="F9" s="32" t="str">
        <f>IF('Normal uger'!AM14&gt;0,'Normal uger'!AM14,"")</f>
        <v/>
      </c>
      <c r="G9" s="651" t="str">
        <f>IF('Normal uger'!AO14&gt;0,'Normal uger'!AO14,"")</f>
        <v/>
      </c>
    </row>
    <row r="10" spans="1:7" ht="20" customHeight="1">
      <c r="A10" s="644" t="str">
        <f>IF('Normal uger'!AD15&gt;0,'Normal uger'!AD15,"")</f>
        <v/>
      </c>
      <c r="B10" s="31" t="str">
        <f>IF('Normal uger'!AE15&gt;0,'Normal uger'!AE15,"")</f>
        <v/>
      </c>
      <c r="C10" s="31" t="str">
        <f>IF('Normal uger'!AG15&gt;0,'Normal uger'!AG15,"")</f>
        <v/>
      </c>
      <c r="D10" s="31" t="str">
        <f>IF('Normal uger'!AI15&gt;0,'Normal uger'!AI15,"")</f>
        <v/>
      </c>
      <c r="E10" s="31" t="str">
        <f>IF('Normal uger'!AK15&gt;0,'Normal uger'!AK15,"")</f>
        <v/>
      </c>
      <c r="F10" s="31" t="str">
        <f>IF('Normal uger'!AM15&gt;0,'Normal uger'!AM15,"")</f>
        <v/>
      </c>
      <c r="G10" s="624" t="str">
        <f>IF('Normal uger'!AO15&gt;0,'Normal uger'!AO15,"")</f>
        <v/>
      </c>
    </row>
    <row r="11" spans="1:7" ht="20" customHeight="1">
      <c r="A11" s="646" t="str">
        <f>IF('Normal uger'!AD16&gt;0,'Normal uger'!AD16,"")</f>
        <v/>
      </c>
      <c r="B11" s="32" t="str">
        <f>IF('Normal uger'!AE16&gt;0,'Normal uger'!AE16,"")</f>
        <v/>
      </c>
      <c r="C11" s="32" t="str">
        <f>IF('Normal uger'!AG16&gt;0,'Normal uger'!AG16,"")</f>
        <v/>
      </c>
      <c r="D11" s="32" t="str">
        <f>IF('Normal uger'!AI16&gt;0,'Normal uger'!AI16,"")</f>
        <v/>
      </c>
      <c r="E11" s="32" t="str">
        <f>IF('Normal uger'!AK16&gt;0,'Normal uger'!AK16,"")</f>
        <v/>
      </c>
      <c r="F11" s="32" t="str">
        <f>IF('Normal uger'!AM16&gt;0,'Normal uger'!AM16,"")</f>
        <v/>
      </c>
      <c r="G11" s="651" t="str">
        <f>IF('Normal uger'!AO16&gt;0,'Normal uger'!AO16,"")</f>
        <v/>
      </c>
    </row>
    <row r="12" spans="1:7" ht="20" customHeight="1">
      <c r="A12" s="644" t="str">
        <f>IF('Normal uger'!AD17&gt;0,'Normal uger'!AD17,"")</f>
        <v/>
      </c>
      <c r="B12" s="31" t="str">
        <f>IF('Normal uger'!AE17&gt;0,'Normal uger'!AE17,"")</f>
        <v/>
      </c>
      <c r="C12" s="31" t="str">
        <f>IF('Normal uger'!AG17&gt;0,'Normal uger'!AG17,"")</f>
        <v/>
      </c>
      <c r="D12" s="31" t="str">
        <f>IF('Normal uger'!AI17&gt;0,'Normal uger'!AI17,"")</f>
        <v/>
      </c>
      <c r="E12" s="31" t="str">
        <f>IF('Normal uger'!AK17&gt;0,'Normal uger'!AK17,"")</f>
        <v/>
      </c>
      <c r="F12" s="31" t="str">
        <f>IF('Normal uger'!AM17&gt;0,'Normal uger'!AM17,"")</f>
        <v/>
      </c>
      <c r="G12" s="624" t="str">
        <f>IF('Normal uger'!AO17&gt;0,'Normal uger'!AO17,"")</f>
        <v/>
      </c>
    </row>
    <row r="13" spans="1:7" ht="20" customHeight="1">
      <c r="A13" s="646" t="str">
        <f>IF('Normal uger'!AD18&gt;0,'Normal uger'!AD18,"")</f>
        <v/>
      </c>
      <c r="B13" s="32" t="str">
        <f>IF('Normal uger'!AE18&gt;0,'Normal uger'!AE18,"")</f>
        <v/>
      </c>
      <c r="C13" s="32" t="str">
        <f>IF('Normal uger'!AG18&gt;0,'Normal uger'!AG18,"")</f>
        <v/>
      </c>
      <c r="D13" s="32" t="str">
        <f>IF('Normal uger'!AI18&gt;0,'Normal uger'!AI18,"")</f>
        <v/>
      </c>
      <c r="E13" s="32" t="str">
        <f>IF('Normal uger'!AK18&gt;0,'Normal uger'!AK18,"")</f>
        <v/>
      </c>
      <c r="F13" s="32" t="str">
        <f>IF('Normal uger'!AM18&gt;0,'Normal uger'!AM18,"")</f>
        <v/>
      </c>
      <c r="G13" s="651" t="str">
        <f>IF('Normal uger'!AO18&gt;0,'Normal uger'!AO18,"")</f>
        <v/>
      </c>
    </row>
    <row r="14" spans="1:7" ht="20" customHeight="1">
      <c r="A14" s="644" t="str">
        <f>IF('Normal uger'!AD19&gt;0,'Normal uger'!AD19,"")</f>
        <v/>
      </c>
      <c r="B14" s="31" t="str">
        <f>IF('Normal uger'!AE19&gt;0,'Normal uger'!AE19,"")</f>
        <v/>
      </c>
      <c r="C14" s="31" t="str">
        <f>IF('Normal uger'!AG19&gt;0,'Normal uger'!AG19,"")</f>
        <v/>
      </c>
      <c r="D14" s="31" t="str">
        <f>IF('Normal uger'!AI19&gt;0,'Normal uger'!AI19,"")</f>
        <v/>
      </c>
      <c r="E14" s="31" t="str">
        <f>IF('Normal uger'!AK19&gt;0,'Normal uger'!AK19,"")</f>
        <v/>
      </c>
      <c r="F14" s="31" t="str">
        <f>IF('Normal uger'!AM19&gt;0,'Normal uger'!AM19,"")</f>
        <v/>
      </c>
      <c r="G14" s="624" t="str">
        <f>IF('Normal uger'!AO19&gt;0,'Normal uger'!AO19,"")</f>
        <v/>
      </c>
    </row>
    <row r="15" spans="1:7" ht="20" customHeight="1">
      <c r="A15" s="646" t="str">
        <f>IF('Normal uger'!AD20&gt;0,'Normal uger'!AD20,"")</f>
        <v/>
      </c>
      <c r="B15" s="32" t="str">
        <f>IF('Normal uger'!AE20&gt;0,'Normal uger'!AE20,"")</f>
        <v/>
      </c>
      <c r="C15" s="32" t="str">
        <f>IF('Normal uger'!AG20&gt;0,'Normal uger'!AG20,"")</f>
        <v/>
      </c>
      <c r="D15" s="32" t="str">
        <f>IF('Normal uger'!AI20&gt;0,'Normal uger'!AI20,"")</f>
        <v/>
      </c>
      <c r="E15" s="32" t="str">
        <f>IF('Normal uger'!AK20&gt;0,'Normal uger'!AK20,"")</f>
        <v/>
      </c>
      <c r="F15" s="32" t="str">
        <f>IF('Normal uger'!AM20&gt;0,'Normal uger'!AM20,"")</f>
        <v/>
      </c>
      <c r="G15" s="651" t="str">
        <f>IF('Normal uger'!AO20&gt;0,'Normal uger'!AO20,"")</f>
        <v/>
      </c>
    </row>
    <row r="16" spans="1:7" ht="20" customHeight="1">
      <c r="A16" s="644" t="str">
        <f>IF('Normal uger'!AD21&gt;0,'Normal uger'!AD21,"")</f>
        <v/>
      </c>
      <c r="B16" s="31" t="str">
        <f>IF('Normal uger'!AE21&gt;0,'Normal uger'!AE21,"")</f>
        <v/>
      </c>
      <c r="C16" s="31" t="str">
        <f>IF('Normal uger'!AG21&gt;0,'Normal uger'!AG21,"")</f>
        <v/>
      </c>
      <c r="D16" s="31" t="str">
        <f>IF('Normal uger'!AI21&gt;0,'Normal uger'!AI21,"")</f>
        <v/>
      </c>
      <c r="E16" s="31" t="str">
        <f>IF('Normal uger'!AK21&gt;0,'Normal uger'!AK21,"")</f>
        <v/>
      </c>
      <c r="F16" s="31" t="str">
        <f>IF('Normal uger'!AM21&gt;0,'Normal uger'!AM21,"")</f>
        <v/>
      </c>
      <c r="G16" s="624" t="str">
        <f>IF('Normal uger'!AO21&gt;0,'Normal uger'!AO21,"")</f>
        <v/>
      </c>
    </row>
    <row r="17" spans="1:7" ht="20" customHeight="1">
      <c r="A17" s="646" t="str">
        <f>IF('Normal uger'!AD22&gt;0,'Normal uger'!AD22,"")</f>
        <v/>
      </c>
      <c r="B17" s="32" t="str">
        <f>IF('Normal uger'!AE22&gt;0,'Normal uger'!AE22,"")</f>
        <v/>
      </c>
      <c r="C17" s="32" t="str">
        <f>IF('Normal uger'!AG22&gt;0,'Normal uger'!AG22,"")</f>
        <v/>
      </c>
      <c r="D17" s="32" t="str">
        <f>IF('Normal uger'!AI22&gt;0,'Normal uger'!AI22,"")</f>
        <v/>
      </c>
      <c r="E17" s="32" t="str">
        <f>IF('Normal uger'!AK22&gt;0,'Normal uger'!AK22,"")</f>
        <v/>
      </c>
      <c r="F17" s="32" t="str">
        <f>IF('Normal uger'!AM22&gt;0,'Normal uger'!AM22,"")</f>
        <v/>
      </c>
      <c r="G17" s="651" t="str">
        <f>IF('Normal uger'!AO22&gt;0,'Normal uger'!AO22,"")</f>
        <v/>
      </c>
    </row>
    <row r="18" spans="1:7" ht="20" customHeight="1">
      <c r="A18" s="644" t="str">
        <f>IF('Normal uger'!AD23&gt;0,'Normal uger'!AD23,"")</f>
        <v/>
      </c>
      <c r="B18" s="31" t="str">
        <f>IF('Normal uger'!AE23&gt;0,'Normal uger'!AE23,"")</f>
        <v/>
      </c>
      <c r="C18" s="31" t="str">
        <f>IF('Normal uger'!AG23&gt;0,'Normal uger'!AG23,"")</f>
        <v/>
      </c>
      <c r="D18" s="31" t="str">
        <f>IF('Normal uger'!AI23&gt;0,'Normal uger'!AI23,"")</f>
        <v/>
      </c>
      <c r="E18" s="31" t="str">
        <f>IF('Normal uger'!AK23&gt;0,'Normal uger'!AK23,"")</f>
        <v/>
      </c>
      <c r="F18" s="31" t="str">
        <f>IF('Normal uger'!AM23&gt;0,'Normal uger'!AM23,"")</f>
        <v/>
      </c>
      <c r="G18" s="624" t="str">
        <f>IF('Normal uger'!AO23&gt;0,'Normal uger'!AO23,"")</f>
        <v/>
      </c>
    </row>
    <row r="19" spans="1:7" ht="20" customHeight="1">
      <c r="A19" s="646" t="str">
        <f>IF('Normal uger'!AD24&gt;0,'Normal uger'!AD24,"")</f>
        <v/>
      </c>
      <c r="B19" s="32" t="str">
        <f>IF('Normal uger'!AE24&gt;0,'Normal uger'!AE24,"")</f>
        <v/>
      </c>
      <c r="C19" s="32" t="str">
        <f>IF('Normal uger'!AG24&gt;0,'Normal uger'!AG24,"")</f>
        <v/>
      </c>
      <c r="D19" s="32" t="str">
        <f>IF('Normal uger'!AI24&gt;0,'Normal uger'!AI24,"")</f>
        <v/>
      </c>
      <c r="E19" s="32" t="str">
        <f>IF('Normal uger'!AK24&gt;0,'Normal uger'!AK24,"")</f>
        <v/>
      </c>
      <c r="F19" s="32" t="str">
        <f>IF('Normal uger'!AM24&gt;0,'Normal uger'!AM24,"")</f>
        <v/>
      </c>
      <c r="G19" s="651" t="str">
        <f>IF('Normal uger'!AO24&gt;0,'Normal uger'!AO24,"")</f>
        <v/>
      </c>
    </row>
    <row r="20" spans="1:7" ht="20" customHeight="1">
      <c r="A20" s="644" t="str">
        <f>IF('Normal uger'!AD25&gt;0,'Normal uger'!AD25,"")</f>
        <v/>
      </c>
      <c r="B20" s="31" t="str">
        <f>IF('Normal uger'!AE25&gt;0,'Normal uger'!AE25,"")</f>
        <v/>
      </c>
      <c r="C20" s="31" t="str">
        <f>IF('Normal uger'!AG25&gt;0,'Normal uger'!AG25,"")</f>
        <v/>
      </c>
      <c r="D20" s="31" t="str">
        <f>IF('Normal uger'!AI25&gt;0,'Normal uger'!AI25,"")</f>
        <v/>
      </c>
      <c r="E20" s="31" t="str">
        <f>IF('Normal uger'!AK25&gt;0,'Normal uger'!AK25,"")</f>
        <v/>
      </c>
      <c r="F20" s="31" t="str">
        <f>IF('Normal uger'!AM25&gt;0,'Normal uger'!AM25,"")</f>
        <v/>
      </c>
      <c r="G20" s="624" t="str">
        <f>IF('Normal uger'!AO25&gt;0,'Normal uger'!AO25,"")</f>
        <v/>
      </c>
    </row>
    <row r="21" spans="1:7" ht="20" customHeight="1">
      <c r="A21" s="646" t="str">
        <f>IF('Normal uger'!AD26&gt;0,'Normal uger'!AD26,"")</f>
        <v/>
      </c>
      <c r="B21" s="32" t="str">
        <f>IF('Normal uger'!AE26&gt;0,'Normal uger'!AE26,"")</f>
        <v/>
      </c>
      <c r="C21" s="32" t="str">
        <f>IF('Normal uger'!AG26&gt;0,'Normal uger'!AG26,"")</f>
        <v/>
      </c>
      <c r="D21" s="32" t="str">
        <f>IF('Normal uger'!AI26&gt;0,'Normal uger'!AI26,"")</f>
        <v/>
      </c>
      <c r="E21" s="32" t="str">
        <f>IF('Normal uger'!AK26&gt;0,'Normal uger'!AK26,"")</f>
        <v/>
      </c>
      <c r="F21" s="32" t="str">
        <f>IF('Normal uger'!AM26&gt;0,'Normal uger'!AM26,"")</f>
        <v/>
      </c>
      <c r="G21" s="651" t="str">
        <f>IF('Normal uger'!AO26&gt;0,'Normal uger'!AO26,"")</f>
        <v/>
      </c>
    </row>
    <row r="22" spans="1:7" ht="20" customHeight="1">
      <c r="A22" s="644" t="str">
        <f>IF('Normal uger'!AD27&gt;0,'Normal uger'!AD27,"")</f>
        <v/>
      </c>
      <c r="B22" s="31" t="str">
        <f>IF('Normal uger'!AE27&gt;0,'Normal uger'!AE27,"")</f>
        <v/>
      </c>
      <c r="C22" s="31" t="str">
        <f>IF('Normal uger'!AG27&gt;0,'Normal uger'!AG27,"")</f>
        <v/>
      </c>
      <c r="D22" s="31" t="str">
        <f>IF('Normal uger'!AI27&gt;0,'Normal uger'!AI27,"")</f>
        <v/>
      </c>
      <c r="E22" s="31" t="str">
        <f>IF('Normal uger'!AK27&gt;0,'Normal uger'!AK27,"")</f>
        <v/>
      </c>
      <c r="F22" s="31" t="str">
        <f>IF('Normal uger'!AM27&gt;0,'Normal uger'!AM27,"")</f>
        <v/>
      </c>
      <c r="G22" s="624" t="str">
        <f>IF('Normal uger'!AO27&gt;0,'Normal uger'!AO27,"")</f>
        <v/>
      </c>
    </row>
    <row r="23" spans="1:7" ht="20" customHeight="1">
      <c r="A23" s="646" t="str">
        <f>IF('Normal uger'!AD28&gt;0,'Normal uger'!AD28,"")</f>
        <v/>
      </c>
      <c r="B23" s="32" t="str">
        <f>IF('Normal uger'!AE28&gt;0,'Normal uger'!AE28,"")</f>
        <v/>
      </c>
      <c r="C23" s="32" t="str">
        <f>IF('Normal uger'!AG28&gt;0,'Normal uger'!AG28,"")</f>
        <v/>
      </c>
      <c r="D23" s="32" t="str">
        <f>IF('Normal uger'!AI28&gt;0,'Normal uger'!AI28,"")</f>
        <v/>
      </c>
      <c r="E23" s="32" t="str">
        <f>IF('Normal uger'!AK28&gt;0,'Normal uger'!AK28,"")</f>
        <v/>
      </c>
      <c r="F23" s="32" t="str">
        <f>IF('Normal uger'!AM28&gt;0,'Normal uger'!AM28,"")</f>
        <v/>
      </c>
      <c r="G23" s="651" t="str">
        <f>IF('Normal uger'!AO28&gt;0,'Normal uger'!AO28,"")</f>
        <v/>
      </c>
    </row>
    <row r="24" spans="1:7" ht="20" customHeight="1">
      <c r="A24" s="644" t="str">
        <f>IF('Normal uger'!AD29&gt;0,'Normal uger'!AD29,"")</f>
        <v/>
      </c>
      <c r="B24" s="31" t="str">
        <f>IF('Normal uger'!AE29&gt;0,'Normal uger'!AE29,"")</f>
        <v/>
      </c>
      <c r="C24" s="31" t="str">
        <f>IF('Normal uger'!AG29&gt;0,'Normal uger'!AG29,"")</f>
        <v/>
      </c>
      <c r="D24" s="31" t="str">
        <f>IF('Normal uger'!AI29&gt;0,'Normal uger'!AI29,"")</f>
        <v/>
      </c>
      <c r="E24" s="31" t="str">
        <f>IF('Normal uger'!AK29&gt;0,'Normal uger'!AK29,"")</f>
        <v/>
      </c>
      <c r="F24" s="31" t="str">
        <f>IF('Normal uger'!AM29&gt;0,'Normal uger'!AM29,"")</f>
        <v/>
      </c>
      <c r="G24" s="624" t="str">
        <f>IF('Normal uger'!AO29&gt;0,'Normal uger'!AO29,"")</f>
        <v/>
      </c>
    </row>
    <row r="25" spans="1:7" ht="20" customHeight="1">
      <c r="A25" s="646" t="str">
        <f>IF('Normal uger'!AD30&gt;0,'Normal uger'!AD30,"")</f>
        <v/>
      </c>
      <c r="B25" s="32" t="str">
        <f>IF('Normal uger'!AE30&gt;0,'Normal uger'!AE30,"")</f>
        <v/>
      </c>
      <c r="C25" s="32" t="str">
        <f>IF('Normal uger'!AG30&gt;0,'Normal uger'!AG30,"")</f>
        <v/>
      </c>
      <c r="D25" s="32" t="str">
        <f>IF('Normal uger'!AI30&gt;0,'Normal uger'!AI30,"")</f>
        <v/>
      </c>
      <c r="E25" s="32" t="str">
        <f>IF('Normal uger'!AK30&gt;0,'Normal uger'!AK30,"")</f>
        <v/>
      </c>
      <c r="F25" s="32" t="str">
        <f>IF('Normal uger'!AM30&gt;0,'Normal uger'!AM30,"")</f>
        <v/>
      </c>
      <c r="G25" s="651" t="str">
        <f>IF('Normal uger'!AO30&gt;0,'Normal uger'!AO30,"")</f>
        <v/>
      </c>
    </row>
    <row r="26" spans="1:7" ht="20" customHeight="1" thickBot="1">
      <c r="A26" s="648" t="str">
        <f>IF('Normal uger'!AD31&gt;0,'Normal uger'!AD31,"")</f>
        <v/>
      </c>
      <c r="B26" s="153" t="str">
        <f>IF('Normal uger'!AE31&gt;0,'Normal uger'!AE31,"")</f>
        <v/>
      </c>
      <c r="C26" s="153" t="str">
        <f>IF('Normal uger'!AG31&gt;0,'Normal uger'!AG31,"")</f>
        <v/>
      </c>
      <c r="D26" s="153" t="str">
        <f>IF('Normal uger'!AI31&gt;0,'Normal uger'!AI31,"")</f>
        <v/>
      </c>
      <c r="E26" s="153" t="str">
        <f>IF('Normal uger'!AK31&gt;0,'Normal uger'!AK31,"")</f>
        <v/>
      </c>
      <c r="F26" s="153" t="str">
        <f>IF('Normal uger'!AM31&gt;0,'Normal uger'!AM31,"")</f>
        <v/>
      </c>
      <c r="G26" s="625" t="str">
        <f>IF('Normal uger'!AO31&gt;0,'Normal uger'!AO31,"")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26"/>
  <sheetViews>
    <sheetView showZeros="0" workbookViewId="0">
      <selection activeCell="I9" sqref="I9:M9"/>
    </sheetView>
  </sheetViews>
  <sheetFormatPr baseColWidth="10" defaultRowHeight="16"/>
  <cols>
    <col min="3" max="7" width="15.83203125" customWidth="1"/>
  </cols>
  <sheetData>
    <row r="1" spans="1:7" ht="32" customHeight="1">
      <c r="A1" s="825" t="str">
        <f>""&amp;'Normal uger'!AQ3&amp;""</f>
        <v>Normaluge 4 - Simon Hansen</v>
      </c>
      <c r="B1" s="826"/>
      <c r="C1" s="826"/>
      <c r="D1" s="826"/>
      <c r="E1" s="826"/>
      <c r="F1" s="826"/>
      <c r="G1" s="827"/>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uger'!AR9&gt;0,'Normal uger'!AR9,"")</f>
        <v/>
      </c>
      <c r="B4" s="31" t="str">
        <f>IF('Normal uger'!AS9&gt;0,'Normal uger'!AS9,"")</f>
        <v/>
      </c>
      <c r="C4" s="31" t="str">
        <f>IF('Normal uger'!AU9&gt;0,'Normal uger'!AU9,"")</f>
        <v/>
      </c>
      <c r="D4" s="31" t="str">
        <f>IF('Normal uger'!AW9&gt;0,'Normal uger'!AW9,"")</f>
        <v/>
      </c>
      <c r="E4" s="31" t="str">
        <f>IF('Normal uger'!AY9&gt;0,'Normal uger'!AY9,"")</f>
        <v/>
      </c>
      <c r="F4" s="31" t="str">
        <f>IF('Normal uger'!BA9&gt;0,'Normal uger'!BA9,"")</f>
        <v/>
      </c>
      <c r="G4" s="624" t="str">
        <f>IF('Normal uger'!BC9&gt;0,'Normal uger'!BC9,"")</f>
        <v/>
      </c>
    </row>
    <row r="5" spans="1:7" ht="20" customHeight="1">
      <c r="A5" s="646" t="str">
        <f>IF('Normal uger'!AR10&gt;0,'Normal uger'!AR10,"")</f>
        <v/>
      </c>
      <c r="B5" s="32" t="str">
        <f>IF('Normal uger'!AS10&gt;0,'Normal uger'!AS10,"")</f>
        <v/>
      </c>
      <c r="C5" s="32" t="str">
        <f>IF('Normal uger'!AU10&gt;0,'Normal uger'!AU10,"")</f>
        <v/>
      </c>
      <c r="D5" s="32" t="str">
        <f>IF('Normal uger'!AW10&gt;0,'Normal uger'!AW10,"")</f>
        <v/>
      </c>
      <c r="E5" s="32" t="str">
        <f>IF('Normal uger'!AY10&gt;0,'Normal uger'!AY10,"")</f>
        <v/>
      </c>
      <c r="F5" s="32" t="str">
        <f>IF('Normal uger'!BA10&gt;0,'Normal uger'!BA10,"")</f>
        <v/>
      </c>
      <c r="G5" s="651" t="str">
        <f>IF('Normal uger'!BC10&gt;0,'Normal uger'!BC10,"")</f>
        <v/>
      </c>
    </row>
    <row r="6" spans="1:7" ht="20" customHeight="1">
      <c r="A6" s="644" t="str">
        <f>IF('Normal uger'!AR11&gt;0,'Normal uger'!AR11,"")</f>
        <v/>
      </c>
      <c r="B6" s="31" t="str">
        <f>IF('Normal uger'!AS11&gt;0,'Normal uger'!AS11,"")</f>
        <v/>
      </c>
      <c r="C6" s="31" t="str">
        <f>IF('Normal uger'!AU11&gt;0,'Normal uger'!AU11,"")</f>
        <v/>
      </c>
      <c r="D6" s="31" t="str">
        <f>IF('Normal uger'!AW11&gt;0,'Normal uger'!AW11,"")</f>
        <v/>
      </c>
      <c r="E6" s="31" t="str">
        <f>IF('Normal uger'!AY11&gt;0,'Normal uger'!AY11,"")</f>
        <v/>
      </c>
      <c r="F6" s="31" t="str">
        <f>IF('Normal uger'!BA11&gt;0,'Normal uger'!BA11,"")</f>
        <v/>
      </c>
      <c r="G6" s="624" t="str">
        <f>IF('Normal uger'!BC11&gt;0,'Normal uger'!BC11,"")</f>
        <v/>
      </c>
    </row>
    <row r="7" spans="1:7" ht="20" customHeight="1">
      <c r="A7" s="646" t="str">
        <f>IF('Normal uger'!AR12&gt;0,'Normal uger'!AR12,"")</f>
        <v/>
      </c>
      <c r="B7" s="32" t="str">
        <f>IF('Normal uger'!AS12&gt;0,'Normal uger'!AS12,"")</f>
        <v/>
      </c>
      <c r="C7" s="32" t="str">
        <f>IF('Normal uger'!AU12&gt;0,'Normal uger'!AU12,"")</f>
        <v/>
      </c>
      <c r="D7" s="32" t="str">
        <f>IF('Normal uger'!AW12&gt;0,'Normal uger'!AW12,"")</f>
        <v/>
      </c>
      <c r="E7" s="32" t="str">
        <f>IF('Normal uger'!AY12&gt;0,'Normal uger'!AY12,"")</f>
        <v/>
      </c>
      <c r="F7" s="32" t="str">
        <f>IF('Normal uger'!BA12&gt;0,'Normal uger'!BA12,"")</f>
        <v/>
      </c>
      <c r="G7" s="651" t="str">
        <f>IF('Normal uger'!BC12&gt;0,'Normal uger'!BC12,"")</f>
        <v/>
      </c>
    </row>
    <row r="8" spans="1:7" ht="20" customHeight="1">
      <c r="A8" s="644" t="str">
        <f>IF('Normal uger'!AR13&gt;0,'Normal uger'!AR13,"")</f>
        <v/>
      </c>
      <c r="B8" s="31" t="str">
        <f>IF('Normal uger'!AS13&gt;0,'Normal uger'!AS13,"")</f>
        <v/>
      </c>
      <c r="C8" s="31" t="str">
        <f>IF('Normal uger'!AU13&gt;0,'Normal uger'!AU13,"")</f>
        <v/>
      </c>
      <c r="D8" s="31" t="str">
        <f>IF('Normal uger'!AW13&gt;0,'Normal uger'!AW13,"")</f>
        <v/>
      </c>
      <c r="E8" s="31" t="str">
        <f>IF('Normal uger'!AY13&gt;0,'Normal uger'!AY13,"")</f>
        <v/>
      </c>
      <c r="F8" s="31" t="str">
        <f>IF('Normal uger'!BA13&gt;0,'Normal uger'!BA13,"")</f>
        <v/>
      </c>
      <c r="G8" s="624" t="str">
        <f>IF('Normal uger'!BC13&gt;0,'Normal uger'!BC13,"")</f>
        <v/>
      </c>
    </row>
    <row r="9" spans="1:7" ht="20" customHeight="1">
      <c r="A9" s="646" t="str">
        <f>IF('Normal uger'!AR14&gt;0,'Normal uger'!AR14,"")</f>
        <v/>
      </c>
      <c r="B9" s="32" t="str">
        <f>IF('Normal uger'!AS14&gt;0,'Normal uger'!AS14,"")</f>
        <v/>
      </c>
      <c r="C9" s="32" t="str">
        <f>IF('Normal uger'!AU14&gt;0,'Normal uger'!AU14,"")</f>
        <v/>
      </c>
      <c r="D9" s="32" t="str">
        <f>IF('Normal uger'!AW14&gt;0,'Normal uger'!AW14,"")</f>
        <v/>
      </c>
      <c r="E9" s="32" t="str">
        <f>IF('Normal uger'!AY14&gt;0,'Normal uger'!AY14,"")</f>
        <v/>
      </c>
      <c r="F9" s="32" t="str">
        <f>IF('Normal uger'!BA14&gt;0,'Normal uger'!BA14,"")</f>
        <v/>
      </c>
      <c r="G9" s="651" t="str">
        <f>IF('Normal uger'!BC14&gt;0,'Normal uger'!BC14,"")</f>
        <v/>
      </c>
    </row>
    <row r="10" spans="1:7" ht="20" customHeight="1">
      <c r="A10" s="644" t="str">
        <f>IF('Normal uger'!AR15&gt;0,'Normal uger'!AR15,"")</f>
        <v/>
      </c>
      <c r="B10" s="31" t="str">
        <f>IF('Normal uger'!AS15&gt;0,'Normal uger'!AS15,"")</f>
        <v/>
      </c>
      <c r="C10" s="31" t="str">
        <f>IF('Normal uger'!AU15&gt;0,'Normal uger'!AU15,"")</f>
        <v/>
      </c>
      <c r="D10" s="31" t="str">
        <f>IF('Normal uger'!AW15&gt;0,'Normal uger'!AW15,"")</f>
        <v/>
      </c>
      <c r="E10" s="31" t="str">
        <f>IF('Normal uger'!AY15&gt;0,'Normal uger'!AY15,"")</f>
        <v/>
      </c>
      <c r="F10" s="31" t="str">
        <f>IF('Normal uger'!BA15&gt;0,'Normal uger'!BA15,"")</f>
        <v/>
      </c>
      <c r="G10" s="624" t="str">
        <f>IF('Normal uger'!BC15&gt;0,'Normal uger'!BC15,"")</f>
        <v/>
      </c>
    </row>
    <row r="11" spans="1:7" ht="20" customHeight="1">
      <c r="A11" s="646" t="str">
        <f>IF('Normal uger'!AR16&gt;0,'Normal uger'!AR16,"")</f>
        <v/>
      </c>
      <c r="B11" s="32" t="str">
        <f>IF('Normal uger'!AS16&gt;0,'Normal uger'!AS16,"")</f>
        <v/>
      </c>
      <c r="C11" s="32" t="str">
        <f>IF('Normal uger'!AU16&gt;0,'Normal uger'!AU16,"")</f>
        <v/>
      </c>
      <c r="D11" s="32" t="str">
        <f>IF('Normal uger'!AW16&gt;0,'Normal uger'!AW16,"")</f>
        <v/>
      </c>
      <c r="E11" s="32" t="str">
        <f>IF('Normal uger'!AY16&gt;0,'Normal uger'!AY16,"")</f>
        <v/>
      </c>
      <c r="F11" s="32" t="str">
        <f>IF('Normal uger'!BA16&gt;0,'Normal uger'!BA16,"")</f>
        <v/>
      </c>
      <c r="G11" s="651" t="str">
        <f>IF('Normal uger'!BC16&gt;0,'Normal uger'!BC16,"")</f>
        <v/>
      </c>
    </row>
    <row r="12" spans="1:7" ht="20" customHeight="1">
      <c r="A12" s="644" t="str">
        <f>IF('Normal uger'!AR17&gt;0,'Normal uger'!AR17,"")</f>
        <v/>
      </c>
      <c r="B12" s="31" t="str">
        <f>IF('Normal uger'!AS17&gt;0,'Normal uger'!AS17,"")</f>
        <v/>
      </c>
      <c r="C12" s="31" t="str">
        <f>IF('Normal uger'!AU17&gt;0,'Normal uger'!AU17,"")</f>
        <v/>
      </c>
      <c r="D12" s="31" t="str">
        <f>IF('Normal uger'!AW17&gt;0,'Normal uger'!AW17,"")</f>
        <v/>
      </c>
      <c r="E12" s="31" t="str">
        <f>IF('Normal uger'!AY17&gt;0,'Normal uger'!AY17,"")</f>
        <v/>
      </c>
      <c r="F12" s="31" t="str">
        <f>IF('Normal uger'!BA17&gt;0,'Normal uger'!BA17,"")</f>
        <v/>
      </c>
      <c r="G12" s="624" t="str">
        <f>IF('Normal uger'!BC17&gt;0,'Normal uger'!BC17,"")</f>
        <v/>
      </c>
    </row>
    <row r="13" spans="1:7" ht="20" customHeight="1">
      <c r="A13" s="646" t="str">
        <f>IF('Normal uger'!AR18&gt;0,'Normal uger'!AR18,"")</f>
        <v/>
      </c>
      <c r="B13" s="32" t="str">
        <f>IF('Normal uger'!AS18&gt;0,'Normal uger'!AS18,"")</f>
        <v/>
      </c>
      <c r="C13" s="32" t="str">
        <f>IF('Normal uger'!AU18&gt;0,'Normal uger'!AU18,"")</f>
        <v/>
      </c>
      <c r="D13" s="32" t="str">
        <f>IF('Normal uger'!AW18&gt;0,'Normal uger'!AW18,"")</f>
        <v/>
      </c>
      <c r="E13" s="32" t="str">
        <f>IF('Normal uger'!AY18&gt;0,'Normal uger'!AY18,"")</f>
        <v/>
      </c>
      <c r="F13" s="32" t="str">
        <f>IF('Normal uger'!BA18&gt;0,'Normal uger'!BA18,"")</f>
        <v/>
      </c>
      <c r="G13" s="651" t="str">
        <f>IF('Normal uger'!BC18&gt;0,'Normal uger'!BC18,"")</f>
        <v/>
      </c>
    </row>
    <row r="14" spans="1:7" ht="20" customHeight="1">
      <c r="A14" s="644" t="str">
        <f>IF('Normal uger'!AR19&gt;0,'Normal uger'!AR19,"")</f>
        <v/>
      </c>
      <c r="B14" s="31" t="str">
        <f>IF('Normal uger'!AS19&gt;0,'Normal uger'!AS19,"")</f>
        <v/>
      </c>
      <c r="C14" s="31" t="str">
        <f>IF('Normal uger'!AU19&gt;0,'Normal uger'!AU19,"")</f>
        <v/>
      </c>
      <c r="D14" s="31" t="str">
        <f>IF('Normal uger'!AW19&gt;0,'Normal uger'!AW19,"")</f>
        <v/>
      </c>
      <c r="E14" s="31" t="str">
        <f>IF('Normal uger'!AY19&gt;0,'Normal uger'!AY19,"")</f>
        <v/>
      </c>
      <c r="F14" s="31" t="str">
        <f>IF('Normal uger'!BA19&gt;0,'Normal uger'!BA19,"")</f>
        <v/>
      </c>
      <c r="G14" s="624" t="str">
        <f>IF('Normal uger'!BC19&gt;0,'Normal uger'!BC19,"")</f>
        <v/>
      </c>
    </row>
    <row r="15" spans="1:7" ht="20" customHeight="1">
      <c r="A15" s="646" t="str">
        <f>IF('Normal uger'!AR20&gt;0,'Normal uger'!AR20,"")</f>
        <v/>
      </c>
      <c r="B15" s="32" t="str">
        <f>IF('Normal uger'!AS20&gt;0,'Normal uger'!AS20,"")</f>
        <v/>
      </c>
      <c r="C15" s="32" t="str">
        <f>IF('Normal uger'!AU20&gt;0,'Normal uger'!AU20,"")</f>
        <v/>
      </c>
      <c r="D15" s="32" t="str">
        <f>IF('Normal uger'!AW20&gt;0,'Normal uger'!AW20,"")</f>
        <v/>
      </c>
      <c r="E15" s="32" t="str">
        <f>IF('Normal uger'!AY20&gt;0,'Normal uger'!AY20,"")</f>
        <v/>
      </c>
      <c r="F15" s="32" t="str">
        <f>IF('Normal uger'!BA20&gt;0,'Normal uger'!BA20,"")</f>
        <v/>
      </c>
      <c r="G15" s="651" t="str">
        <f>IF('Normal uger'!BC20&gt;0,'Normal uger'!BC20,"")</f>
        <v/>
      </c>
    </row>
    <row r="16" spans="1:7" ht="20" customHeight="1">
      <c r="A16" s="644" t="str">
        <f>IF('Normal uger'!AR21&gt;0,'Normal uger'!AR21,"")</f>
        <v/>
      </c>
      <c r="B16" s="31" t="str">
        <f>IF('Normal uger'!AS21&gt;0,'Normal uger'!AS21,"")</f>
        <v/>
      </c>
      <c r="C16" s="31" t="str">
        <f>IF('Normal uger'!AU21&gt;0,'Normal uger'!AU21,"")</f>
        <v/>
      </c>
      <c r="D16" s="31" t="str">
        <f>IF('Normal uger'!AW21&gt;0,'Normal uger'!AW21,"")</f>
        <v/>
      </c>
      <c r="E16" s="31" t="str">
        <f>IF('Normal uger'!AY21&gt;0,'Normal uger'!AY21,"")</f>
        <v/>
      </c>
      <c r="F16" s="31" t="str">
        <f>IF('Normal uger'!BA21&gt;0,'Normal uger'!BA21,"")</f>
        <v/>
      </c>
      <c r="G16" s="624" t="str">
        <f>IF('Normal uger'!BC21&gt;0,'Normal uger'!BC21,"")</f>
        <v/>
      </c>
    </row>
    <row r="17" spans="1:7" ht="20" customHeight="1">
      <c r="A17" s="646" t="str">
        <f>IF('Normal uger'!AR22&gt;0,'Normal uger'!AR22,"")</f>
        <v/>
      </c>
      <c r="B17" s="32" t="str">
        <f>IF('Normal uger'!AS22&gt;0,'Normal uger'!AS22,"")</f>
        <v/>
      </c>
      <c r="C17" s="32" t="str">
        <f>IF('Normal uger'!AU22&gt;0,'Normal uger'!AU22,"")</f>
        <v/>
      </c>
      <c r="D17" s="32" t="str">
        <f>IF('Normal uger'!AW22&gt;0,'Normal uger'!AW22,"")</f>
        <v/>
      </c>
      <c r="E17" s="32" t="str">
        <f>IF('Normal uger'!AY22&gt;0,'Normal uger'!AY22,"")</f>
        <v/>
      </c>
      <c r="F17" s="32" t="str">
        <f>IF('Normal uger'!BA22&gt;0,'Normal uger'!BA22,"")</f>
        <v/>
      </c>
      <c r="G17" s="651" t="str">
        <f>IF('Normal uger'!BC22&gt;0,'Normal uger'!BC22,"")</f>
        <v/>
      </c>
    </row>
    <row r="18" spans="1:7" ht="20" customHeight="1">
      <c r="A18" s="644" t="str">
        <f>IF('Normal uger'!AR23&gt;0,'Normal uger'!AR23,"")</f>
        <v/>
      </c>
      <c r="B18" s="31" t="str">
        <f>IF('Normal uger'!AS23&gt;0,'Normal uger'!AS23,"")</f>
        <v/>
      </c>
      <c r="C18" s="31" t="str">
        <f>IF('Normal uger'!AU23&gt;0,'Normal uger'!AU23,"")</f>
        <v/>
      </c>
      <c r="D18" s="31" t="str">
        <f>IF('Normal uger'!AW23&gt;0,'Normal uger'!AW23,"")</f>
        <v/>
      </c>
      <c r="E18" s="31" t="str">
        <f>IF('Normal uger'!AY23&gt;0,'Normal uger'!AY23,"")</f>
        <v/>
      </c>
      <c r="F18" s="31" t="str">
        <f>IF('Normal uger'!BA23&gt;0,'Normal uger'!BA23,"")</f>
        <v/>
      </c>
      <c r="G18" s="624" t="str">
        <f>IF('Normal uger'!BC23&gt;0,'Normal uger'!BC23,"")</f>
        <v/>
      </c>
    </row>
    <row r="19" spans="1:7" ht="20" customHeight="1">
      <c r="A19" s="646" t="str">
        <f>IF('Normal uger'!AR24&gt;0,'Normal uger'!AR24,"")</f>
        <v/>
      </c>
      <c r="B19" s="32" t="str">
        <f>IF('Normal uger'!AS24&gt;0,'Normal uger'!AS24,"")</f>
        <v/>
      </c>
      <c r="C19" s="32" t="str">
        <f>IF('Normal uger'!AU24&gt;0,'Normal uger'!AU24,"")</f>
        <v/>
      </c>
      <c r="D19" s="32" t="str">
        <f>IF('Normal uger'!AW24&gt;0,'Normal uger'!AW24,"")</f>
        <v/>
      </c>
      <c r="E19" s="32" t="str">
        <f>IF('Normal uger'!AY24&gt;0,'Normal uger'!AY24,"")</f>
        <v/>
      </c>
      <c r="F19" s="32" t="str">
        <f>IF('Normal uger'!BA24&gt;0,'Normal uger'!BA24,"")</f>
        <v/>
      </c>
      <c r="G19" s="651" t="str">
        <f>IF('Normal uger'!BC24&gt;0,'Normal uger'!BC24,"")</f>
        <v/>
      </c>
    </row>
    <row r="20" spans="1:7" ht="20" customHeight="1">
      <c r="A20" s="644" t="str">
        <f>IF('Normal uger'!AR25&gt;0,'Normal uger'!AR25,"")</f>
        <v/>
      </c>
      <c r="B20" s="31" t="str">
        <f>IF('Normal uger'!AS25&gt;0,'Normal uger'!AS25,"")</f>
        <v/>
      </c>
      <c r="C20" s="31" t="str">
        <f>IF('Normal uger'!AU25&gt;0,'Normal uger'!AU25,"")</f>
        <v/>
      </c>
      <c r="D20" s="31" t="str">
        <f>IF('Normal uger'!AW25&gt;0,'Normal uger'!AW25,"")</f>
        <v/>
      </c>
      <c r="E20" s="31" t="str">
        <f>IF('Normal uger'!AY25&gt;0,'Normal uger'!AY25,"")</f>
        <v/>
      </c>
      <c r="F20" s="31" t="str">
        <f>IF('Normal uger'!BA25&gt;0,'Normal uger'!BA25,"")</f>
        <v/>
      </c>
      <c r="G20" s="624" t="str">
        <f>IF('Normal uger'!BC25&gt;0,'Normal uger'!BC25,"")</f>
        <v/>
      </c>
    </row>
    <row r="21" spans="1:7" ht="20" customHeight="1">
      <c r="A21" s="646" t="str">
        <f>IF('Normal uger'!AR26&gt;0,'Normal uger'!AR26,"")</f>
        <v/>
      </c>
      <c r="B21" s="32" t="str">
        <f>IF('Normal uger'!AS26&gt;0,'Normal uger'!AS26,"")</f>
        <v/>
      </c>
      <c r="C21" s="32" t="str">
        <f>IF('Normal uger'!AU26&gt;0,'Normal uger'!AU26,"")</f>
        <v/>
      </c>
      <c r="D21" s="32" t="str">
        <f>IF('Normal uger'!AW26&gt;0,'Normal uger'!AW26,"")</f>
        <v/>
      </c>
      <c r="E21" s="32" t="str">
        <f>IF('Normal uger'!AY26&gt;0,'Normal uger'!AY26,"")</f>
        <v/>
      </c>
      <c r="F21" s="32" t="str">
        <f>IF('Normal uger'!BA26&gt;0,'Normal uger'!BA26,"")</f>
        <v/>
      </c>
      <c r="G21" s="651" t="str">
        <f>IF('Normal uger'!BC26&gt;0,'Normal uger'!BC26,"")</f>
        <v/>
      </c>
    </row>
    <row r="22" spans="1:7" ht="20" customHeight="1">
      <c r="A22" s="644" t="str">
        <f>IF('Normal uger'!AR27&gt;0,'Normal uger'!AR27,"")</f>
        <v/>
      </c>
      <c r="B22" s="31" t="str">
        <f>IF('Normal uger'!AS27&gt;0,'Normal uger'!AS27,"")</f>
        <v/>
      </c>
      <c r="C22" s="31" t="str">
        <f>IF('Normal uger'!AU27&gt;0,'Normal uger'!AU27,"")</f>
        <v/>
      </c>
      <c r="D22" s="31" t="str">
        <f>IF('Normal uger'!AW27&gt;0,'Normal uger'!AW27,"")</f>
        <v/>
      </c>
      <c r="E22" s="31" t="str">
        <f>IF('Normal uger'!AY27&gt;0,'Normal uger'!AY27,"")</f>
        <v/>
      </c>
      <c r="F22" s="31" t="str">
        <f>IF('Normal uger'!BA27&gt;0,'Normal uger'!BA27,"")</f>
        <v/>
      </c>
      <c r="G22" s="624" t="str">
        <f>IF('Normal uger'!BC27&gt;0,'Normal uger'!BC27,"")</f>
        <v/>
      </c>
    </row>
    <row r="23" spans="1:7" ht="20" customHeight="1">
      <c r="A23" s="646" t="str">
        <f>IF('Normal uger'!AR28&gt;0,'Normal uger'!AR28,"")</f>
        <v/>
      </c>
      <c r="B23" s="32" t="str">
        <f>IF('Normal uger'!AS28&gt;0,'Normal uger'!AS28,"")</f>
        <v/>
      </c>
      <c r="C23" s="32" t="str">
        <f>IF('Normal uger'!AU28&gt;0,'Normal uger'!AU28,"")</f>
        <v/>
      </c>
      <c r="D23" s="32" t="str">
        <f>IF('Normal uger'!AW28&gt;0,'Normal uger'!AW28,"")</f>
        <v/>
      </c>
      <c r="E23" s="32" t="str">
        <f>IF('Normal uger'!AY28&gt;0,'Normal uger'!AY28,"")</f>
        <v/>
      </c>
      <c r="F23" s="32" t="str">
        <f>IF('Normal uger'!BA28&gt;0,'Normal uger'!BA28,"")</f>
        <v/>
      </c>
      <c r="G23" s="651" t="str">
        <f>IF('Normal uger'!BC28&gt;0,'Normal uger'!BC28,"")</f>
        <v/>
      </c>
    </row>
    <row r="24" spans="1:7" ht="20" customHeight="1">
      <c r="A24" s="644" t="str">
        <f>IF('Normal uger'!AR29&gt;0,'Normal uger'!AR29,"")</f>
        <v/>
      </c>
      <c r="B24" s="31" t="str">
        <f>IF('Normal uger'!AS29&gt;0,'Normal uger'!AS29,"")</f>
        <v/>
      </c>
      <c r="C24" s="31" t="str">
        <f>IF('Normal uger'!AU29&gt;0,'Normal uger'!AU29,"")</f>
        <v/>
      </c>
      <c r="D24" s="31" t="str">
        <f>IF('Normal uger'!AW29&gt;0,'Normal uger'!AW29,"")</f>
        <v/>
      </c>
      <c r="E24" s="31" t="str">
        <f>IF('Normal uger'!AY29&gt;0,'Normal uger'!AY29,"")</f>
        <v/>
      </c>
      <c r="F24" s="31" t="str">
        <f>IF('Normal uger'!BA29&gt;0,'Normal uger'!BA29,"")</f>
        <v/>
      </c>
      <c r="G24" s="624" t="str">
        <f>IF('Normal uger'!BC29&gt;0,'Normal uger'!BC29,"")</f>
        <v/>
      </c>
    </row>
    <row r="25" spans="1:7" ht="20" customHeight="1">
      <c r="A25" s="646" t="str">
        <f>IF('Normal uger'!AR30&gt;0,'Normal uger'!AR30,"")</f>
        <v/>
      </c>
      <c r="B25" s="32" t="str">
        <f>IF('Normal uger'!AS30&gt;0,'Normal uger'!AS30,"")</f>
        <v/>
      </c>
      <c r="C25" s="32" t="str">
        <f>IF('Normal uger'!AU30&gt;0,'Normal uger'!AU30,"")</f>
        <v/>
      </c>
      <c r="D25" s="32" t="str">
        <f>IF('Normal uger'!AW30&gt;0,'Normal uger'!AW30,"")</f>
        <v/>
      </c>
      <c r="E25" s="32" t="str">
        <f>IF('Normal uger'!AY30&gt;0,'Normal uger'!AY30,"")</f>
        <v/>
      </c>
      <c r="F25" s="32" t="str">
        <f>IF('Normal uger'!BA30&gt;0,'Normal uger'!BA30,"")</f>
        <v/>
      </c>
      <c r="G25" s="651" t="str">
        <f>IF('Normal uger'!BC30&gt;0,'Normal uger'!BC30,"")</f>
        <v/>
      </c>
    </row>
    <row r="26" spans="1:7" ht="20" customHeight="1" thickBot="1">
      <c r="A26" s="648" t="str">
        <f>IF('Normal uger'!AR31&gt;0,'Normal uger'!AR31,"")</f>
        <v/>
      </c>
      <c r="B26" s="153" t="str">
        <f>IF('Normal uger'!AS31&gt;0,'Normal uger'!AS31,"")</f>
        <v/>
      </c>
      <c r="C26" s="153" t="str">
        <f>IF('Normal uger'!AU31&gt;0,'Normal uger'!AU31,"")</f>
        <v/>
      </c>
      <c r="D26" s="153" t="str">
        <f>IF('Normal uger'!AW31&gt;0,'Normal uger'!AW31,"")</f>
        <v/>
      </c>
      <c r="E26" s="153" t="str">
        <f>IF('Normal uger'!AY31&gt;0,'Normal uger'!AY31,"")</f>
        <v/>
      </c>
      <c r="F26" s="153" t="str">
        <f>IF('Normal uger'!BA31&gt;0,'Normal uger'!BA31,"")</f>
        <v/>
      </c>
      <c r="G26" s="625" t="str">
        <f>IF('Normal uger'!BC31&gt;0,'Normal uger'!BC31,"")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B155-8AEF-F24F-A37B-CE4D1F5523DE}">
  <sheetPr>
    <tabColor theme="4" tint="0.59999389629810485"/>
    <pageSetUpPr fitToPage="1"/>
  </sheetPr>
  <dimension ref="A1:G26"/>
  <sheetViews>
    <sheetView showZeros="0" workbookViewId="0">
      <selection activeCell="I9" sqref="I9:M9"/>
    </sheetView>
  </sheetViews>
  <sheetFormatPr baseColWidth="10" defaultRowHeight="16"/>
  <cols>
    <col min="3" max="7" width="15.83203125" customWidth="1"/>
  </cols>
  <sheetData>
    <row r="1" spans="1:7" ht="32" customHeight="1">
      <c r="A1" s="825" t="str">
        <f>""&amp;'Normal uger'!AQ3&amp;""</f>
        <v>Normaluge 4 - Simon Hansen</v>
      </c>
      <c r="B1" s="826"/>
      <c r="C1" s="826"/>
      <c r="D1" s="826"/>
      <c r="E1" s="826"/>
      <c r="F1" s="826"/>
      <c r="G1" s="827"/>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uger'!BF9&gt;0,'Normal uger'!BF9,"")</f>
        <v/>
      </c>
      <c r="B4" s="31" t="str">
        <f>IF('Normal uger'!BG9&gt;0,'Normal uger'!BG9,"")</f>
        <v/>
      </c>
      <c r="C4" s="31" t="str">
        <f>IF('Normal uger'!BI9&gt;0,'Normal uger'!BI9,"")</f>
        <v/>
      </c>
      <c r="D4" s="31" t="str">
        <f>IF('Normal uger'!BK9&gt;0,'Normal uger'!BK9,"")</f>
        <v/>
      </c>
      <c r="E4" s="31" t="str">
        <f>IF('Normal uger'!BM9&gt;0,'Normal uger'!BM9,"")</f>
        <v/>
      </c>
      <c r="F4" s="31" t="str">
        <f>IF('Normal uger'!BO9&gt;0,'Normal uger'!BO9,"")</f>
        <v/>
      </c>
      <c r="G4" s="624" t="str">
        <f>IF('Normal uger'!BQ9&gt;0,'Normal uger'!BQ9,"")</f>
        <v/>
      </c>
    </row>
    <row r="5" spans="1:7" ht="20" customHeight="1">
      <c r="A5" s="646" t="str">
        <f>IF('Normal uger'!BF10&gt;0,'Normal uger'!BF10,"")</f>
        <v/>
      </c>
      <c r="B5" s="32" t="str">
        <f>IF('Normal uger'!BG10&gt;0,'Normal uger'!BG10,"")</f>
        <v/>
      </c>
      <c r="C5" s="32" t="str">
        <f>IF('Normal uger'!BI10&gt;0,'Normal uger'!BI10,"")</f>
        <v/>
      </c>
      <c r="D5" s="32" t="str">
        <f>IF('Normal uger'!BK10&gt;0,'Normal uger'!BK10,"")</f>
        <v/>
      </c>
      <c r="E5" s="32" t="str">
        <f>IF('Normal uger'!BM10&gt;0,'Normal uger'!BM10,"")</f>
        <v/>
      </c>
      <c r="F5" s="32" t="str">
        <f>IF('Normal uger'!BO10&gt;0,'Normal uger'!BO10,"")</f>
        <v/>
      </c>
      <c r="G5" s="651" t="str">
        <f>IF('Normal uger'!BQ10&gt;0,'Normal uger'!BQ10,"")</f>
        <v/>
      </c>
    </row>
    <row r="6" spans="1:7" ht="20" customHeight="1">
      <c r="A6" s="644" t="str">
        <f>IF('Normal uger'!BF11&gt;0,'Normal uger'!BF11,"")</f>
        <v/>
      </c>
      <c r="B6" s="31" t="str">
        <f>IF('Normal uger'!BG11&gt;0,'Normal uger'!BG11,"")</f>
        <v/>
      </c>
      <c r="C6" s="31" t="str">
        <f>IF('Normal uger'!BI11&gt;0,'Normal uger'!BI11,"")</f>
        <v/>
      </c>
      <c r="D6" s="31" t="str">
        <f>IF('Normal uger'!BK11&gt;0,'Normal uger'!BK11,"")</f>
        <v/>
      </c>
      <c r="E6" s="31" t="str">
        <f>IF('Normal uger'!BM11&gt;0,'Normal uger'!BM11,"")</f>
        <v/>
      </c>
      <c r="F6" s="31" t="str">
        <f>IF('Normal uger'!BO11&gt;0,'Normal uger'!BO11,"")</f>
        <v/>
      </c>
      <c r="G6" s="624" t="str">
        <f>IF('Normal uger'!BQ11&gt;0,'Normal uger'!BQ11,"")</f>
        <v/>
      </c>
    </row>
    <row r="7" spans="1:7" ht="20" customHeight="1">
      <c r="A7" s="646" t="str">
        <f>IF('Normal uger'!BF12&gt;0,'Normal uger'!BF12,"")</f>
        <v/>
      </c>
      <c r="B7" s="32" t="str">
        <f>IF('Normal uger'!BG12&gt;0,'Normal uger'!BG12,"")</f>
        <v/>
      </c>
      <c r="C7" s="32" t="str">
        <f>IF('Normal uger'!BI12&gt;0,'Normal uger'!BI12,"")</f>
        <v/>
      </c>
      <c r="D7" s="32" t="str">
        <f>IF('Normal uger'!BK12&gt;0,'Normal uger'!BK12,"")</f>
        <v/>
      </c>
      <c r="E7" s="32" t="str">
        <f>IF('Normal uger'!BM12&gt;0,'Normal uger'!BM12,"")</f>
        <v/>
      </c>
      <c r="F7" s="32" t="str">
        <f>IF('Normal uger'!BO12&gt;0,'Normal uger'!BO12,"")</f>
        <v/>
      </c>
      <c r="G7" s="651" t="str">
        <f>IF('Normal uger'!BQ12&gt;0,'Normal uger'!BQ12,"")</f>
        <v/>
      </c>
    </row>
    <row r="8" spans="1:7" ht="20" customHeight="1">
      <c r="A8" s="644" t="str">
        <f>IF('Normal uger'!BF13&gt;0,'Normal uger'!BF13,"")</f>
        <v/>
      </c>
      <c r="B8" s="31" t="str">
        <f>IF('Normal uger'!BG13&gt;0,'Normal uger'!BG13,"")</f>
        <v/>
      </c>
      <c r="C8" s="31" t="str">
        <f>IF('Normal uger'!BI13&gt;0,'Normal uger'!BI13,"")</f>
        <v/>
      </c>
      <c r="D8" s="31" t="str">
        <f>IF('Normal uger'!BK13&gt;0,'Normal uger'!BK13,"")</f>
        <v/>
      </c>
      <c r="E8" s="31" t="str">
        <f>IF('Normal uger'!BM13&gt;0,'Normal uger'!BM13,"")</f>
        <v/>
      </c>
      <c r="F8" s="31" t="str">
        <f>IF('Normal uger'!BO13&gt;0,'Normal uger'!BO13,"")</f>
        <v/>
      </c>
      <c r="G8" s="624" t="str">
        <f>IF('Normal uger'!BQ13&gt;0,'Normal uger'!BQ13,"")</f>
        <v/>
      </c>
    </row>
    <row r="9" spans="1:7" ht="20" customHeight="1">
      <c r="A9" s="646" t="str">
        <f>IF('Normal uger'!BF14&gt;0,'Normal uger'!BF14,"")</f>
        <v/>
      </c>
      <c r="B9" s="32" t="str">
        <f>IF('Normal uger'!BG14&gt;0,'Normal uger'!BG14,"")</f>
        <v/>
      </c>
      <c r="C9" s="32" t="str">
        <f>IF('Normal uger'!BI14&gt;0,'Normal uger'!BI14,"")</f>
        <v/>
      </c>
      <c r="D9" s="32" t="str">
        <f>IF('Normal uger'!BK14&gt;0,'Normal uger'!BK14,"")</f>
        <v/>
      </c>
      <c r="E9" s="32" t="str">
        <f>IF('Normal uger'!BM14&gt;0,'Normal uger'!BM14,"")</f>
        <v/>
      </c>
      <c r="F9" s="32" t="str">
        <f>IF('Normal uger'!BO14&gt;0,'Normal uger'!BO14,"")</f>
        <v/>
      </c>
      <c r="G9" s="651" t="str">
        <f>IF('Normal uger'!BQ14&gt;0,'Normal uger'!BQ14,"")</f>
        <v/>
      </c>
    </row>
    <row r="10" spans="1:7" ht="20" customHeight="1">
      <c r="A10" s="644" t="str">
        <f>IF('Normal uger'!BF15&gt;0,'Normal uger'!BF15,"")</f>
        <v/>
      </c>
      <c r="B10" s="31" t="str">
        <f>IF('Normal uger'!BG15&gt;0,'Normal uger'!BG15,"")</f>
        <v/>
      </c>
      <c r="C10" s="31" t="str">
        <f>IF('Normal uger'!BI15&gt;0,'Normal uger'!BI15,"")</f>
        <v/>
      </c>
      <c r="D10" s="31" t="str">
        <f>IF('Normal uger'!BK15&gt;0,'Normal uger'!BK15,"")</f>
        <v/>
      </c>
      <c r="E10" s="31" t="str">
        <f>IF('Normal uger'!BM15&gt;0,'Normal uger'!BM15,"")</f>
        <v/>
      </c>
      <c r="F10" s="31" t="str">
        <f>IF('Normal uger'!BO15&gt;0,'Normal uger'!BO15,"")</f>
        <v/>
      </c>
      <c r="G10" s="624" t="str">
        <f>IF('Normal uger'!BQ15&gt;0,'Normal uger'!BQ15,"")</f>
        <v/>
      </c>
    </row>
    <row r="11" spans="1:7" ht="20" customHeight="1">
      <c r="A11" s="646" t="str">
        <f>IF('Normal uger'!BF16&gt;0,'Normal uger'!BF16,"")</f>
        <v/>
      </c>
      <c r="B11" s="32" t="str">
        <f>IF('Normal uger'!BG16&gt;0,'Normal uger'!BG16,"")</f>
        <v/>
      </c>
      <c r="C11" s="32" t="str">
        <f>IF('Normal uger'!BI16&gt;0,'Normal uger'!BI16,"")</f>
        <v/>
      </c>
      <c r="D11" s="32" t="str">
        <f>IF('Normal uger'!BK16&gt;0,'Normal uger'!BK16,"")</f>
        <v/>
      </c>
      <c r="E11" s="32" t="str">
        <f>IF('Normal uger'!BM16&gt;0,'Normal uger'!BM16,"")</f>
        <v/>
      </c>
      <c r="F11" s="32" t="str">
        <f>IF('Normal uger'!BO16&gt;0,'Normal uger'!BO16,"")</f>
        <v/>
      </c>
      <c r="G11" s="651" t="str">
        <f>IF('Normal uger'!BQ16&gt;0,'Normal uger'!BQ16,"")</f>
        <v/>
      </c>
    </row>
    <row r="12" spans="1:7" ht="20" customHeight="1">
      <c r="A12" s="644" t="str">
        <f>IF('Normal uger'!BF17&gt;0,'Normal uger'!BF17,"")</f>
        <v/>
      </c>
      <c r="B12" s="31" t="str">
        <f>IF('Normal uger'!BG17&gt;0,'Normal uger'!BG17,"")</f>
        <v/>
      </c>
      <c r="C12" s="31" t="str">
        <f>IF('Normal uger'!BI17&gt;0,'Normal uger'!BI17,"")</f>
        <v/>
      </c>
      <c r="D12" s="31" t="str">
        <f>IF('Normal uger'!BK17&gt;0,'Normal uger'!BK17,"")</f>
        <v/>
      </c>
      <c r="E12" s="31" t="str">
        <f>IF('Normal uger'!BM17&gt;0,'Normal uger'!BM17,"")</f>
        <v/>
      </c>
      <c r="F12" s="31" t="str">
        <f>IF('Normal uger'!BO17&gt;0,'Normal uger'!BO17,"")</f>
        <v/>
      </c>
      <c r="G12" s="624" t="str">
        <f>IF('Normal uger'!BQ17&gt;0,'Normal uger'!BQ17,"")</f>
        <v/>
      </c>
    </row>
    <row r="13" spans="1:7" ht="20" customHeight="1">
      <c r="A13" s="646" t="str">
        <f>IF('Normal uger'!BF18&gt;0,'Normal uger'!BF18,"")</f>
        <v/>
      </c>
      <c r="B13" s="32" t="str">
        <f>IF('Normal uger'!BG18&gt;0,'Normal uger'!BG18,"")</f>
        <v/>
      </c>
      <c r="C13" s="32" t="str">
        <f>IF('Normal uger'!BI18&gt;0,'Normal uger'!BI18,"")</f>
        <v/>
      </c>
      <c r="D13" s="32" t="str">
        <f>IF('Normal uger'!BK18&gt;0,'Normal uger'!BK18,"")</f>
        <v/>
      </c>
      <c r="E13" s="32" t="str">
        <f>IF('Normal uger'!BM18&gt;0,'Normal uger'!BM18,"")</f>
        <v/>
      </c>
      <c r="F13" s="32" t="str">
        <f>IF('Normal uger'!BO18&gt;0,'Normal uger'!BO18,"")</f>
        <v/>
      </c>
      <c r="G13" s="651" t="str">
        <f>IF('Normal uger'!BQ18&gt;0,'Normal uger'!BQ18,"")</f>
        <v/>
      </c>
    </row>
    <row r="14" spans="1:7" ht="20" customHeight="1">
      <c r="A14" s="644" t="str">
        <f>IF('Normal uger'!BF19&gt;0,'Normal uger'!BF19,"")</f>
        <v/>
      </c>
      <c r="B14" s="31" t="str">
        <f>IF('Normal uger'!BG19&gt;0,'Normal uger'!BG19,"")</f>
        <v/>
      </c>
      <c r="C14" s="31" t="str">
        <f>IF('Normal uger'!BI19&gt;0,'Normal uger'!BI19,"")</f>
        <v/>
      </c>
      <c r="D14" s="31" t="str">
        <f>IF('Normal uger'!BK19&gt;0,'Normal uger'!BK19,"")</f>
        <v/>
      </c>
      <c r="E14" s="31" t="str">
        <f>IF('Normal uger'!BM19&gt;0,'Normal uger'!BM19,"")</f>
        <v/>
      </c>
      <c r="F14" s="31" t="str">
        <f>IF('Normal uger'!BO19&gt;0,'Normal uger'!BO19,"")</f>
        <v/>
      </c>
      <c r="G14" s="624" t="str">
        <f>IF('Normal uger'!BQ19&gt;0,'Normal uger'!BQ19,"")</f>
        <v/>
      </c>
    </row>
    <row r="15" spans="1:7" ht="20" customHeight="1">
      <c r="A15" s="646" t="str">
        <f>IF('Normal uger'!BF20&gt;0,'Normal uger'!BF20,"")</f>
        <v/>
      </c>
      <c r="B15" s="32" t="str">
        <f>IF('Normal uger'!BG20&gt;0,'Normal uger'!BG20,"")</f>
        <v/>
      </c>
      <c r="C15" s="32" t="str">
        <f>IF('Normal uger'!BI20&gt;0,'Normal uger'!BI20,"")</f>
        <v/>
      </c>
      <c r="D15" s="32" t="str">
        <f>IF('Normal uger'!BK20&gt;0,'Normal uger'!BK20,"")</f>
        <v/>
      </c>
      <c r="E15" s="32" t="str">
        <f>IF('Normal uger'!BM20&gt;0,'Normal uger'!BM20,"")</f>
        <v/>
      </c>
      <c r="F15" s="32" t="str">
        <f>IF('Normal uger'!BO20&gt;0,'Normal uger'!BO20,"")</f>
        <v/>
      </c>
      <c r="G15" s="651" t="str">
        <f>IF('Normal uger'!BQ20&gt;0,'Normal uger'!BQ20,"")</f>
        <v/>
      </c>
    </row>
    <row r="16" spans="1:7" ht="20" customHeight="1">
      <c r="A16" s="644" t="str">
        <f>IF('Normal uger'!BF21&gt;0,'Normal uger'!BF21,"")</f>
        <v/>
      </c>
      <c r="B16" s="31" t="str">
        <f>IF('Normal uger'!BG21&gt;0,'Normal uger'!BG21,"")</f>
        <v/>
      </c>
      <c r="C16" s="31" t="str">
        <f>IF('Normal uger'!BI21&gt;0,'Normal uger'!BI21,"")</f>
        <v/>
      </c>
      <c r="D16" s="31" t="str">
        <f>IF('Normal uger'!BK21&gt;0,'Normal uger'!BK21,"")</f>
        <v/>
      </c>
      <c r="E16" s="31" t="str">
        <f>IF('Normal uger'!BM21&gt;0,'Normal uger'!BM21,"")</f>
        <v/>
      </c>
      <c r="F16" s="31" t="str">
        <f>IF('Normal uger'!BO21&gt;0,'Normal uger'!BO21,"")</f>
        <v/>
      </c>
      <c r="G16" s="624" t="str">
        <f>IF('Normal uger'!BQ21&gt;0,'Normal uger'!BQ21,"")</f>
        <v/>
      </c>
    </row>
    <row r="17" spans="1:7" ht="20" customHeight="1">
      <c r="A17" s="646" t="str">
        <f>IF('Normal uger'!BF22&gt;0,'Normal uger'!BF22,"")</f>
        <v/>
      </c>
      <c r="B17" s="32" t="str">
        <f>IF('Normal uger'!BG22&gt;0,'Normal uger'!BG22,"")</f>
        <v/>
      </c>
      <c r="C17" s="32" t="str">
        <f>IF('Normal uger'!BI22&gt;0,'Normal uger'!BI22,"")</f>
        <v/>
      </c>
      <c r="D17" s="32" t="str">
        <f>IF('Normal uger'!BK22&gt;0,'Normal uger'!BK22,"")</f>
        <v/>
      </c>
      <c r="E17" s="32" t="str">
        <f>IF('Normal uger'!BM22&gt;0,'Normal uger'!BM22,"")</f>
        <v/>
      </c>
      <c r="F17" s="32" t="str">
        <f>IF('Normal uger'!BO22&gt;0,'Normal uger'!BO22,"")</f>
        <v/>
      </c>
      <c r="G17" s="651" t="str">
        <f>IF('Normal uger'!BQ22&gt;0,'Normal uger'!BQ22,"")</f>
        <v/>
      </c>
    </row>
    <row r="18" spans="1:7" ht="20" customHeight="1">
      <c r="A18" s="644" t="str">
        <f>IF('Normal uger'!BF23&gt;0,'Normal uger'!BF23,"")</f>
        <v/>
      </c>
      <c r="B18" s="31" t="str">
        <f>IF('Normal uger'!BG23&gt;0,'Normal uger'!BG23,"")</f>
        <v/>
      </c>
      <c r="C18" s="31" t="str">
        <f>IF('Normal uger'!BI23&gt;0,'Normal uger'!BI23,"")</f>
        <v/>
      </c>
      <c r="D18" s="31" t="str">
        <f>IF('Normal uger'!BK23&gt;0,'Normal uger'!BK23,"")</f>
        <v/>
      </c>
      <c r="E18" s="31" t="str">
        <f>IF('Normal uger'!BM23&gt;0,'Normal uger'!BM23,"")</f>
        <v/>
      </c>
      <c r="F18" s="31" t="str">
        <f>IF('Normal uger'!BO23&gt;0,'Normal uger'!BO23,"")</f>
        <v/>
      </c>
      <c r="G18" s="624" t="str">
        <f>IF('Normal uger'!BQ23&gt;0,'Normal uger'!BQ23,"")</f>
        <v/>
      </c>
    </row>
    <row r="19" spans="1:7" ht="20" customHeight="1">
      <c r="A19" s="646" t="str">
        <f>IF('Normal uger'!BF24&gt;0,'Normal uger'!BF24,"")</f>
        <v/>
      </c>
      <c r="B19" s="32" t="str">
        <f>IF('Normal uger'!BG24&gt;0,'Normal uger'!BG24,"")</f>
        <v/>
      </c>
      <c r="C19" s="32" t="str">
        <f>IF('Normal uger'!BI24&gt;0,'Normal uger'!BI24,"")</f>
        <v/>
      </c>
      <c r="D19" s="32" t="str">
        <f>IF('Normal uger'!BK24&gt;0,'Normal uger'!BK24,"")</f>
        <v/>
      </c>
      <c r="E19" s="32" t="str">
        <f>IF('Normal uger'!BM24&gt;0,'Normal uger'!BM24,"")</f>
        <v/>
      </c>
      <c r="F19" s="32" t="str">
        <f>IF('Normal uger'!BO24&gt;0,'Normal uger'!BO24,"")</f>
        <v/>
      </c>
      <c r="G19" s="651" t="str">
        <f>IF('Normal uger'!BQ24&gt;0,'Normal uger'!BQ24,"")</f>
        <v/>
      </c>
    </row>
    <row r="20" spans="1:7" ht="20" customHeight="1">
      <c r="A20" s="644" t="str">
        <f>IF('Normal uger'!BF25&gt;0,'Normal uger'!BF25,"")</f>
        <v/>
      </c>
      <c r="B20" s="31" t="str">
        <f>IF('Normal uger'!BG25&gt;0,'Normal uger'!BG25,"")</f>
        <v/>
      </c>
      <c r="C20" s="31" t="str">
        <f>IF('Normal uger'!BI25&gt;0,'Normal uger'!BI25,"")</f>
        <v/>
      </c>
      <c r="D20" s="31" t="str">
        <f>IF('Normal uger'!BK25&gt;0,'Normal uger'!BK25,"")</f>
        <v/>
      </c>
      <c r="E20" s="31" t="str">
        <f>IF('Normal uger'!BM25&gt;0,'Normal uger'!BM25,"")</f>
        <v/>
      </c>
      <c r="F20" s="31" t="str">
        <f>IF('Normal uger'!BO25&gt;0,'Normal uger'!BO25,"")</f>
        <v/>
      </c>
      <c r="G20" s="624" t="str">
        <f>IF('Normal uger'!BQ25&gt;0,'Normal uger'!BQ25,"")</f>
        <v/>
      </c>
    </row>
    <row r="21" spans="1:7" ht="20" customHeight="1">
      <c r="A21" s="646" t="str">
        <f>IF('Normal uger'!BF26&gt;0,'Normal uger'!BF26,"")</f>
        <v/>
      </c>
      <c r="B21" s="32" t="str">
        <f>IF('Normal uger'!BG26&gt;0,'Normal uger'!BG26,"")</f>
        <v/>
      </c>
      <c r="C21" s="32" t="str">
        <f>IF('Normal uger'!BI26&gt;0,'Normal uger'!BI26,"")</f>
        <v/>
      </c>
      <c r="D21" s="32" t="str">
        <f>IF('Normal uger'!BK26&gt;0,'Normal uger'!BK26,"")</f>
        <v/>
      </c>
      <c r="E21" s="32" t="str">
        <f>IF('Normal uger'!BM26&gt;0,'Normal uger'!BM26,"")</f>
        <v/>
      </c>
      <c r="F21" s="32" t="str">
        <f>IF('Normal uger'!BO26&gt;0,'Normal uger'!BO26,"")</f>
        <v/>
      </c>
      <c r="G21" s="651" t="str">
        <f>IF('Normal uger'!BQ26&gt;0,'Normal uger'!BQ26,"")</f>
        <v/>
      </c>
    </row>
    <row r="22" spans="1:7" ht="20" customHeight="1">
      <c r="A22" s="644" t="str">
        <f>IF('Normal uger'!BF27&gt;0,'Normal uger'!BF27,"")</f>
        <v/>
      </c>
      <c r="B22" s="31" t="str">
        <f>IF('Normal uger'!BG27&gt;0,'Normal uger'!BG27,"")</f>
        <v/>
      </c>
      <c r="C22" s="31" t="str">
        <f>IF('Normal uger'!BI27&gt;0,'Normal uger'!BI27,"")</f>
        <v/>
      </c>
      <c r="D22" s="31" t="str">
        <f>IF('Normal uger'!BK27&gt;0,'Normal uger'!BK27,"")</f>
        <v/>
      </c>
      <c r="E22" s="31" t="str">
        <f>IF('Normal uger'!BM27&gt;0,'Normal uger'!BM27,"")</f>
        <v/>
      </c>
      <c r="F22" s="31" t="str">
        <f>IF('Normal uger'!BO27&gt;0,'Normal uger'!BO27,"")</f>
        <v/>
      </c>
      <c r="G22" s="624" t="str">
        <f>IF('Normal uger'!BQ27&gt;0,'Normal uger'!BQ27,"")</f>
        <v/>
      </c>
    </row>
    <row r="23" spans="1:7" ht="20" customHeight="1">
      <c r="A23" s="646" t="str">
        <f>IF('Normal uger'!BF28&gt;0,'Normal uger'!BF28,"")</f>
        <v/>
      </c>
      <c r="B23" s="32" t="str">
        <f>IF('Normal uger'!BG28&gt;0,'Normal uger'!BG28,"")</f>
        <v/>
      </c>
      <c r="C23" s="32" t="str">
        <f>IF('Normal uger'!BI28&gt;0,'Normal uger'!BI28,"")</f>
        <v/>
      </c>
      <c r="D23" s="32" t="str">
        <f>IF('Normal uger'!BK28&gt;0,'Normal uger'!BK28,"")</f>
        <v/>
      </c>
      <c r="E23" s="32" t="str">
        <f>IF('Normal uger'!BM28&gt;0,'Normal uger'!BM28,"")</f>
        <v/>
      </c>
      <c r="F23" s="32" t="str">
        <f>IF('Normal uger'!BO28&gt;0,'Normal uger'!BO28,"")</f>
        <v/>
      </c>
      <c r="G23" s="651" t="str">
        <f>IF('Normal uger'!BQ28&gt;0,'Normal uger'!BQ28,"")</f>
        <v/>
      </c>
    </row>
    <row r="24" spans="1:7" ht="20" customHeight="1">
      <c r="A24" s="644" t="str">
        <f>IF('Normal uger'!BF29&gt;0,'Normal uger'!BF29,"")</f>
        <v/>
      </c>
      <c r="B24" s="31" t="str">
        <f>IF('Normal uger'!BG29&gt;0,'Normal uger'!BG29,"")</f>
        <v/>
      </c>
      <c r="C24" s="31" t="str">
        <f>IF('Normal uger'!BI29&gt;0,'Normal uger'!BI29,"")</f>
        <v/>
      </c>
      <c r="D24" s="31" t="str">
        <f>IF('Normal uger'!BK29&gt;0,'Normal uger'!BK29,"")</f>
        <v/>
      </c>
      <c r="E24" s="31" t="str">
        <f>IF('Normal uger'!BM29&gt;0,'Normal uger'!BM29,"")</f>
        <v/>
      </c>
      <c r="F24" s="31" t="str">
        <f>IF('Normal uger'!BO29&gt;0,'Normal uger'!BO29,"")</f>
        <v/>
      </c>
      <c r="G24" s="624" t="str">
        <f>IF('Normal uger'!BQ29&gt;0,'Normal uger'!BQ29,"")</f>
        <v/>
      </c>
    </row>
    <row r="25" spans="1:7" ht="20" customHeight="1">
      <c r="A25" s="646" t="str">
        <f>IF('Normal uger'!BF30&gt;0,'Normal uger'!BF30,"")</f>
        <v/>
      </c>
      <c r="B25" s="32" t="str">
        <f>IF('Normal uger'!BG30&gt;0,'Normal uger'!BG30,"")</f>
        <v/>
      </c>
      <c r="C25" s="32" t="str">
        <f>IF('Normal uger'!BI30&gt;0,'Normal uger'!BI30,"")</f>
        <v/>
      </c>
      <c r="D25" s="32" t="str">
        <f>IF('Normal uger'!BK30&gt;0,'Normal uger'!BK30,"")</f>
        <v/>
      </c>
      <c r="E25" s="32" t="str">
        <f>IF('Normal uger'!BM30&gt;0,'Normal uger'!BM30,"")</f>
        <v/>
      </c>
      <c r="F25" s="32" t="str">
        <f>IF('Normal uger'!BO30&gt;0,'Normal uger'!BO30,"")</f>
        <v/>
      </c>
      <c r="G25" s="651" t="str">
        <f>IF('Normal uger'!BQ30&gt;0,'Normal uger'!BQ30,"")</f>
        <v/>
      </c>
    </row>
    <row r="26" spans="1:7" ht="20" customHeight="1">
      <c r="A26" s="644" t="str">
        <f>IF('Normal uger'!BF31&gt;0,'Normal uger'!BF31,"")</f>
        <v/>
      </c>
      <c r="B26" s="31" t="str">
        <f>IF('Normal uger'!BG31&gt;0,'Normal uger'!BG31,"")</f>
        <v/>
      </c>
      <c r="C26" s="31" t="str">
        <f>IF('Normal uger'!BI31&gt;0,'Normal uger'!BI31,"")</f>
        <v/>
      </c>
      <c r="D26" s="31" t="str">
        <f>IF('Normal uger'!BK31&gt;0,'Normal uger'!BK31,"")</f>
        <v/>
      </c>
      <c r="E26" s="31" t="str">
        <f>IF('Normal uger'!BM31&gt;0,'Normal uger'!BM31,"")</f>
        <v/>
      </c>
      <c r="F26" s="31" t="str">
        <f>IF('Normal uger'!BO31&gt;0,'Normal uger'!BO31,"")</f>
        <v/>
      </c>
      <c r="G26" s="624" t="str">
        <f>IF('Normal uger'!BQ31&gt;0,'Normal uger'!BQ31,"")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4711-DD3C-484B-B343-5DA598266A7A}">
  <sheetPr>
    <tabColor theme="4" tint="0.59999389629810485"/>
    <pageSetUpPr fitToPage="1"/>
  </sheetPr>
  <dimension ref="A1:G26"/>
  <sheetViews>
    <sheetView showZeros="0" workbookViewId="0">
      <selection activeCell="I9" sqref="I9:M9"/>
    </sheetView>
  </sheetViews>
  <sheetFormatPr baseColWidth="10" defaultRowHeight="16"/>
  <cols>
    <col min="3" max="7" width="15.83203125" customWidth="1"/>
  </cols>
  <sheetData>
    <row r="1" spans="1:7" ht="32" customHeight="1">
      <c r="A1" s="825" t="str">
        <f>""&amp;'Normal uger'!AQ3&amp;""</f>
        <v>Normaluge 4 - Simon Hansen</v>
      </c>
      <c r="B1" s="826"/>
      <c r="C1" s="826"/>
      <c r="D1" s="826"/>
      <c r="E1" s="826"/>
      <c r="F1" s="826"/>
      <c r="G1" s="827"/>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uger'!BS9&gt;0,'Normal uger'!BS9,"")</f>
        <v/>
      </c>
      <c r="B4" s="31" t="str">
        <f>IF('Normal uger'!BU9&gt;0,'Normal uger'!BU9,"")</f>
        <v/>
      </c>
      <c r="C4" s="31" t="str">
        <f>IF('Normal uger'!BW9&gt;0,'Normal uger'!BW9,"")</f>
        <v/>
      </c>
      <c r="D4" s="31" t="str">
        <f>IF('Normal uger'!BY9&gt;0,'Normal uger'!BY9,"")</f>
        <v/>
      </c>
      <c r="E4" s="31" t="str">
        <f>IF('Normal uger'!CA9&gt;0,'Normal uger'!CA9,"")</f>
        <v/>
      </c>
      <c r="F4" s="31" t="str">
        <f>IF('Normal uger'!CC9&gt;0,'Normal uger'!CC9,"")</f>
        <v/>
      </c>
      <c r="G4" s="624" t="str">
        <f>IF('Normal uger'!CE9&gt;0,'Normal uger'!CE9,"")</f>
        <v/>
      </c>
    </row>
    <row r="5" spans="1:7" ht="20" customHeight="1">
      <c r="A5" s="646" t="str">
        <f>IF('Normal uger'!BS10&gt;0,'Normal uger'!BS10,"")</f>
        <v/>
      </c>
      <c r="B5" s="32" t="str">
        <f>IF('Normal uger'!BU10&gt;0,'Normal uger'!BU10,"")</f>
        <v/>
      </c>
      <c r="C5" s="32" t="str">
        <f>IF('Normal uger'!BW10&gt;0,'Normal uger'!BW10,"")</f>
        <v/>
      </c>
      <c r="D5" s="32" t="str">
        <f>IF('Normal uger'!BY10&gt;0,'Normal uger'!BY10,"")</f>
        <v/>
      </c>
      <c r="E5" s="32" t="str">
        <f>IF('Normal uger'!CA10&gt;0,'Normal uger'!CA10,"")</f>
        <v/>
      </c>
      <c r="F5" s="32" t="str">
        <f>IF('Normal uger'!CC10&gt;0,'Normal uger'!CC10,"")</f>
        <v/>
      </c>
      <c r="G5" s="651" t="str">
        <f>IF('Normal uger'!CE10&gt;0,'Normal uger'!CE10,"")</f>
        <v/>
      </c>
    </row>
    <row r="6" spans="1:7" ht="20" customHeight="1">
      <c r="A6" s="644" t="str">
        <f>IF('Normal uger'!BS11&gt;0,'Normal uger'!BS11,"")</f>
        <v/>
      </c>
      <c r="B6" s="31" t="str">
        <f>IF('Normal uger'!BU11&gt;0,'Normal uger'!BU11,"")</f>
        <v/>
      </c>
      <c r="C6" s="31" t="str">
        <f>IF('Normal uger'!BW11&gt;0,'Normal uger'!BW11,"")</f>
        <v/>
      </c>
      <c r="D6" s="31" t="str">
        <f>IF('Normal uger'!BY11&gt;0,'Normal uger'!BY11,"")</f>
        <v/>
      </c>
      <c r="E6" s="31" t="str">
        <f>IF('Normal uger'!CA11&gt;0,'Normal uger'!CA11,"")</f>
        <v/>
      </c>
      <c r="F6" s="31" t="str">
        <f>IF('Normal uger'!CC11&gt;0,'Normal uger'!CC11,"")</f>
        <v/>
      </c>
      <c r="G6" s="624" t="str">
        <f>IF('Normal uger'!CE11&gt;0,'Normal uger'!CE11,"")</f>
        <v/>
      </c>
    </row>
    <row r="7" spans="1:7" ht="20" customHeight="1">
      <c r="A7" s="646" t="str">
        <f>IF('Normal uger'!BS12&gt;0,'Normal uger'!BS12,"")</f>
        <v/>
      </c>
      <c r="B7" s="32" t="str">
        <f>IF('Normal uger'!BU12&gt;0,'Normal uger'!BU12,"")</f>
        <v/>
      </c>
      <c r="C7" s="32" t="str">
        <f>IF('Normal uger'!BW12&gt;0,'Normal uger'!BW12,"")</f>
        <v/>
      </c>
      <c r="D7" s="32" t="str">
        <f>IF('Normal uger'!BY12&gt;0,'Normal uger'!BY12,"")</f>
        <v/>
      </c>
      <c r="E7" s="32" t="str">
        <f>IF('Normal uger'!CA12&gt;0,'Normal uger'!CA12,"")</f>
        <v/>
      </c>
      <c r="F7" s="32" t="str">
        <f>IF('Normal uger'!CC12&gt;0,'Normal uger'!CC12,"")</f>
        <v/>
      </c>
      <c r="G7" s="651" t="str">
        <f>IF('Normal uger'!CE12&gt;0,'Normal uger'!CE12,"")</f>
        <v/>
      </c>
    </row>
    <row r="8" spans="1:7" ht="20" customHeight="1">
      <c r="A8" s="644" t="str">
        <f>IF('Normal uger'!BS13&gt;0,'Normal uger'!BS13,"")</f>
        <v/>
      </c>
      <c r="B8" s="31" t="str">
        <f>IF('Normal uger'!BU13&gt;0,'Normal uger'!BU13,"")</f>
        <v/>
      </c>
      <c r="C8" s="31" t="str">
        <f>IF('Normal uger'!BW13&gt;0,'Normal uger'!BW13,"")</f>
        <v/>
      </c>
      <c r="D8" s="31" t="str">
        <f>IF('Normal uger'!BY13&gt;0,'Normal uger'!BY13,"")</f>
        <v/>
      </c>
      <c r="E8" s="31" t="str">
        <f>IF('Normal uger'!CA13&gt;0,'Normal uger'!CA13,"")</f>
        <v/>
      </c>
      <c r="F8" s="31" t="str">
        <f>IF('Normal uger'!CC13&gt;0,'Normal uger'!CC13,"")</f>
        <v/>
      </c>
      <c r="G8" s="624" t="str">
        <f>IF('Normal uger'!CE13&gt;0,'Normal uger'!CE13,"")</f>
        <v/>
      </c>
    </row>
    <row r="9" spans="1:7" ht="20" customHeight="1">
      <c r="A9" s="646" t="str">
        <f>IF('Normal uger'!BS14&gt;0,'Normal uger'!BS14,"")</f>
        <v/>
      </c>
      <c r="B9" s="32" t="str">
        <f>IF('Normal uger'!BU14&gt;0,'Normal uger'!BU14,"")</f>
        <v/>
      </c>
      <c r="C9" s="32" t="str">
        <f>IF('Normal uger'!BW14&gt;0,'Normal uger'!BW14,"")</f>
        <v/>
      </c>
      <c r="D9" s="32" t="str">
        <f>IF('Normal uger'!BY14&gt;0,'Normal uger'!BY14,"")</f>
        <v/>
      </c>
      <c r="E9" s="32" t="str">
        <f>IF('Normal uger'!CA14&gt;0,'Normal uger'!CA14,"")</f>
        <v/>
      </c>
      <c r="F9" s="32" t="str">
        <f>IF('Normal uger'!CC14&gt;0,'Normal uger'!CC14,"")</f>
        <v/>
      </c>
      <c r="G9" s="651" t="str">
        <f>IF('Normal uger'!CE14&gt;0,'Normal uger'!CE14,"")</f>
        <v/>
      </c>
    </row>
    <row r="10" spans="1:7" ht="20" customHeight="1">
      <c r="A10" s="644" t="str">
        <f>IF('Normal uger'!BS15&gt;0,'Normal uger'!BS15,"")</f>
        <v/>
      </c>
      <c r="B10" s="31" t="str">
        <f>IF('Normal uger'!BU15&gt;0,'Normal uger'!BU15,"")</f>
        <v/>
      </c>
      <c r="C10" s="31" t="str">
        <f>IF('Normal uger'!BW15&gt;0,'Normal uger'!BW15,"")</f>
        <v/>
      </c>
      <c r="D10" s="31" t="str">
        <f>IF('Normal uger'!BY15&gt;0,'Normal uger'!BY15,"")</f>
        <v/>
      </c>
      <c r="E10" s="31" t="str">
        <f>IF('Normal uger'!CA15&gt;0,'Normal uger'!CA15,"")</f>
        <v/>
      </c>
      <c r="F10" s="31" t="str">
        <f>IF('Normal uger'!CC15&gt;0,'Normal uger'!CC15,"")</f>
        <v/>
      </c>
      <c r="G10" s="624" t="str">
        <f>IF('Normal uger'!CE15&gt;0,'Normal uger'!CE15,"")</f>
        <v/>
      </c>
    </row>
    <row r="11" spans="1:7" ht="20" customHeight="1">
      <c r="A11" s="646" t="str">
        <f>IF('Normal uger'!BS16&gt;0,'Normal uger'!BS16,"")</f>
        <v/>
      </c>
      <c r="B11" s="32" t="str">
        <f>IF('Normal uger'!BU16&gt;0,'Normal uger'!BU16,"")</f>
        <v/>
      </c>
      <c r="C11" s="32" t="str">
        <f>IF('Normal uger'!BW16&gt;0,'Normal uger'!BW16,"")</f>
        <v/>
      </c>
      <c r="D11" s="32" t="str">
        <f>IF('Normal uger'!BY16&gt;0,'Normal uger'!BY16,"")</f>
        <v/>
      </c>
      <c r="E11" s="32" t="str">
        <f>IF('Normal uger'!CA16&gt;0,'Normal uger'!CA16,"")</f>
        <v/>
      </c>
      <c r="F11" s="32" t="str">
        <f>IF('Normal uger'!CC16&gt;0,'Normal uger'!CC16,"")</f>
        <v/>
      </c>
      <c r="G11" s="651" t="str">
        <f>IF('Normal uger'!CE16&gt;0,'Normal uger'!CE16,"")</f>
        <v/>
      </c>
    </row>
    <row r="12" spans="1:7" ht="20" customHeight="1">
      <c r="A12" s="644" t="str">
        <f>IF('Normal uger'!BS17&gt;0,'Normal uger'!BS17,"")</f>
        <v/>
      </c>
      <c r="B12" s="31" t="str">
        <f>IF('Normal uger'!BU17&gt;0,'Normal uger'!BU17,"")</f>
        <v/>
      </c>
      <c r="C12" s="31" t="str">
        <f>IF('Normal uger'!BW17&gt;0,'Normal uger'!BW17,"")</f>
        <v/>
      </c>
      <c r="D12" s="31" t="str">
        <f>IF('Normal uger'!BY17&gt;0,'Normal uger'!BY17,"")</f>
        <v/>
      </c>
      <c r="E12" s="31" t="str">
        <f>IF('Normal uger'!CA17&gt;0,'Normal uger'!CA17,"")</f>
        <v/>
      </c>
      <c r="F12" s="31" t="str">
        <f>IF('Normal uger'!CC17&gt;0,'Normal uger'!CC17,"")</f>
        <v/>
      </c>
      <c r="G12" s="624" t="str">
        <f>IF('Normal uger'!CE17&gt;0,'Normal uger'!CE17,"")</f>
        <v/>
      </c>
    </row>
    <row r="13" spans="1:7" ht="20" customHeight="1">
      <c r="A13" s="646" t="str">
        <f>IF('Normal uger'!BS18&gt;0,'Normal uger'!BS18,"")</f>
        <v/>
      </c>
      <c r="B13" s="32" t="str">
        <f>IF('Normal uger'!BU18&gt;0,'Normal uger'!BU18,"")</f>
        <v/>
      </c>
      <c r="C13" s="32" t="str">
        <f>IF('Normal uger'!BW18&gt;0,'Normal uger'!BW18,"")</f>
        <v/>
      </c>
      <c r="D13" s="32" t="str">
        <f>IF('Normal uger'!BY18&gt;0,'Normal uger'!BY18,"")</f>
        <v/>
      </c>
      <c r="E13" s="32" t="str">
        <f>IF('Normal uger'!CA18&gt;0,'Normal uger'!CA18,"")</f>
        <v/>
      </c>
      <c r="F13" s="32" t="str">
        <f>IF('Normal uger'!CC18&gt;0,'Normal uger'!CC18,"")</f>
        <v/>
      </c>
      <c r="G13" s="651" t="str">
        <f>IF('Normal uger'!CE18&gt;0,'Normal uger'!CE18,"")</f>
        <v/>
      </c>
    </row>
    <row r="14" spans="1:7" ht="20" customHeight="1">
      <c r="A14" s="644" t="str">
        <f>IF('Normal uger'!BS19&gt;0,'Normal uger'!BS19,"")</f>
        <v/>
      </c>
      <c r="B14" s="31" t="str">
        <f>IF('Normal uger'!BU19&gt;0,'Normal uger'!BU19,"")</f>
        <v/>
      </c>
      <c r="C14" s="31" t="str">
        <f>IF('Normal uger'!BW19&gt;0,'Normal uger'!BW19,"")</f>
        <v/>
      </c>
      <c r="D14" s="31" t="str">
        <f>IF('Normal uger'!BY19&gt;0,'Normal uger'!BY19,"")</f>
        <v/>
      </c>
      <c r="E14" s="31" t="str">
        <f>IF('Normal uger'!CA19&gt;0,'Normal uger'!CA19,"")</f>
        <v/>
      </c>
      <c r="F14" s="31" t="str">
        <f>IF('Normal uger'!CC19&gt;0,'Normal uger'!CC19,"")</f>
        <v/>
      </c>
      <c r="G14" s="624" t="str">
        <f>IF('Normal uger'!CE19&gt;0,'Normal uger'!CE19,"")</f>
        <v/>
      </c>
    </row>
    <row r="15" spans="1:7" ht="20" customHeight="1">
      <c r="A15" s="646" t="str">
        <f>IF('Normal uger'!BS20&gt;0,'Normal uger'!BS20,"")</f>
        <v/>
      </c>
      <c r="B15" s="32" t="str">
        <f>IF('Normal uger'!BU20&gt;0,'Normal uger'!BU20,"")</f>
        <v/>
      </c>
      <c r="C15" s="32" t="str">
        <f>IF('Normal uger'!BW20&gt;0,'Normal uger'!BW20,"")</f>
        <v/>
      </c>
      <c r="D15" s="32" t="str">
        <f>IF('Normal uger'!BY20&gt;0,'Normal uger'!BY20,"")</f>
        <v/>
      </c>
      <c r="E15" s="32" t="str">
        <f>IF('Normal uger'!CA20&gt;0,'Normal uger'!CA20,"")</f>
        <v/>
      </c>
      <c r="F15" s="32" t="str">
        <f>IF('Normal uger'!CC20&gt;0,'Normal uger'!CC20,"")</f>
        <v/>
      </c>
      <c r="G15" s="651" t="str">
        <f>IF('Normal uger'!CE20&gt;0,'Normal uger'!CE20,"")</f>
        <v/>
      </c>
    </row>
    <row r="16" spans="1:7" ht="20" customHeight="1">
      <c r="A16" s="644" t="str">
        <f>IF('Normal uger'!BS21&gt;0,'Normal uger'!BS21,"")</f>
        <v/>
      </c>
      <c r="B16" s="31" t="str">
        <f>IF('Normal uger'!BU21&gt;0,'Normal uger'!BU21,"")</f>
        <v/>
      </c>
      <c r="C16" s="31" t="str">
        <f>IF('Normal uger'!BW21&gt;0,'Normal uger'!BW21,"")</f>
        <v/>
      </c>
      <c r="D16" s="31" t="str">
        <f>IF('Normal uger'!BY21&gt;0,'Normal uger'!BY21,"")</f>
        <v/>
      </c>
      <c r="E16" s="31" t="str">
        <f>IF('Normal uger'!CA21&gt;0,'Normal uger'!CA21,"")</f>
        <v/>
      </c>
      <c r="F16" s="31" t="str">
        <f>IF('Normal uger'!CC21&gt;0,'Normal uger'!CC21,"")</f>
        <v/>
      </c>
      <c r="G16" s="624" t="str">
        <f>IF('Normal uger'!CE21&gt;0,'Normal uger'!CE21,"")</f>
        <v/>
      </c>
    </row>
    <row r="17" spans="1:7" ht="20" customHeight="1">
      <c r="A17" s="646" t="str">
        <f>IF('Normal uger'!BS22&gt;0,'Normal uger'!BS22,"")</f>
        <v/>
      </c>
      <c r="B17" s="32" t="str">
        <f>IF('Normal uger'!BU22&gt;0,'Normal uger'!BU22,"")</f>
        <v/>
      </c>
      <c r="C17" s="32" t="str">
        <f>IF('Normal uger'!BW22&gt;0,'Normal uger'!BW22,"")</f>
        <v/>
      </c>
      <c r="D17" s="32" t="str">
        <f>IF('Normal uger'!BY22&gt;0,'Normal uger'!BY22,"")</f>
        <v/>
      </c>
      <c r="E17" s="32" t="str">
        <f>IF('Normal uger'!CA22&gt;0,'Normal uger'!CA22,"")</f>
        <v/>
      </c>
      <c r="F17" s="32" t="str">
        <f>IF('Normal uger'!CC22&gt;0,'Normal uger'!CC22,"")</f>
        <v/>
      </c>
      <c r="G17" s="651" t="str">
        <f>IF('Normal uger'!CE22&gt;0,'Normal uger'!CE22,"")</f>
        <v/>
      </c>
    </row>
    <row r="18" spans="1:7" ht="20" customHeight="1">
      <c r="A18" s="644" t="str">
        <f>IF('Normal uger'!BS23&gt;0,'Normal uger'!BS23,"")</f>
        <v/>
      </c>
      <c r="B18" s="31" t="str">
        <f>IF('Normal uger'!BU23&gt;0,'Normal uger'!BU23,"")</f>
        <v/>
      </c>
      <c r="C18" s="31" t="str">
        <f>IF('Normal uger'!BW23&gt;0,'Normal uger'!BW23,"")</f>
        <v/>
      </c>
      <c r="D18" s="31" t="str">
        <f>IF('Normal uger'!BY23&gt;0,'Normal uger'!BY23,"")</f>
        <v/>
      </c>
      <c r="E18" s="31" t="str">
        <f>IF('Normal uger'!CA23&gt;0,'Normal uger'!CA23,"")</f>
        <v/>
      </c>
      <c r="F18" s="31" t="str">
        <f>IF('Normal uger'!CC23&gt;0,'Normal uger'!CC23,"")</f>
        <v/>
      </c>
      <c r="G18" s="624" t="str">
        <f>IF('Normal uger'!CE23&gt;0,'Normal uger'!CE23,"")</f>
        <v/>
      </c>
    </row>
    <row r="19" spans="1:7" ht="20" customHeight="1">
      <c r="A19" s="646" t="str">
        <f>IF('Normal uger'!BS24&gt;0,'Normal uger'!BS24,"")</f>
        <v/>
      </c>
      <c r="B19" s="32" t="str">
        <f>IF('Normal uger'!BU24&gt;0,'Normal uger'!BU24,"")</f>
        <v/>
      </c>
      <c r="C19" s="32" t="str">
        <f>IF('Normal uger'!BW24&gt;0,'Normal uger'!BW24,"")</f>
        <v/>
      </c>
      <c r="D19" s="32" t="str">
        <f>IF('Normal uger'!BY24&gt;0,'Normal uger'!BY24,"")</f>
        <v/>
      </c>
      <c r="E19" s="32" t="str">
        <f>IF('Normal uger'!CA24&gt;0,'Normal uger'!CA24,"")</f>
        <v/>
      </c>
      <c r="F19" s="32" t="str">
        <f>IF('Normal uger'!CC24&gt;0,'Normal uger'!CC24,"")</f>
        <v/>
      </c>
      <c r="G19" s="651" t="str">
        <f>IF('Normal uger'!CE24&gt;0,'Normal uger'!CE24,"")</f>
        <v/>
      </c>
    </row>
    <row r="20" spans="1:7" ht="20" customHeight="1">
      <c r="A20" s="644" t="str">
        <f>IF('Normal uger'!BS25&gt;0,'Normal uger'!BS25,"")</f>
        <v/>
      </c>
      <c r="B20" s="31" t="str">
        <f>IF('Normal uger'!BU25&gt;0,'Normal uger'!BU25,"")</f>
        <v/>
      </c>
      <c r="C20" s="31" t="str">
        <f>IF('Normal uger'!BW25&gt;0,'Normal uger'!BW25,"")</f>
        <v/>
      </c>
      <c r="D20" s="31" t="str">
        <f>IF('Normal uger'!BY25&gt;0,'Normal uger'!BY25,"")</f>
        <v/>
      </c>
      <c r="E20" s="31" t="str">
        <f>IF('Normal uger'!CA25&gt;0,'Normal uger'!CA25,"")</f>
        <v/>
      </c>
      <c r="F20" s="31" t="str">
        <f>IF('Normal uger'!CC25&gt;0,'Normal uger'!CC25,"")</f>
        <v/>
      </c>
      <c r="G20" s="624" t="str">
        <f>IF('Normal uger'!CE25&gt;0,'Normal uger'!CE25,"")</f>
        <v/>
      </c>
    </row>
    <row r="21" spans="1:7" ht="20" customHeight="1">
      <c r="A21" s="646" t="str">
        <f>IF('Normal uger'!BS26&gt;0,'Normal uger'!BS26,"")</f>
        <v/>
      </c>
      <c r="B21" s="32" t="str">
        <f>IF('Normal uger'!BU26&gt;0,'Normal uger'!BU26,"")</f>
        <v/>
      </c>
      <c r="C21" s="32" t="str">
        <f>IF('Normal uger'!BW26&gt;0,'Normal uger'!BW26,"")</f>
        <v/>
      </c>
      <c r="D21" s="32" t="str">
        <f>IF('Normal uger'!BY26&gt;0,'Normal uger'!BY26,"")</f>
        <v/>
      </c>
      <c r="E21" s="32" t="str">
        <f>IF('Normal uger'!CA26&gt;0,'Normal uger'!CA26,"")</f>
        <v/>
      </c>
      <c r="F21" s="32" t="str">
        <f>IF('Normal uger'!CC26&gt;0,'Normal uger'!CC26,"")</f>
        <v/>
      </c>
      <c r="G21" s="651" t="str">
        <f>IF('Normal uger'!CE26&gt;0,'Normal uger'!CE26,"")</f>
        <v/>
      </c>
    </row>
    <row r="22" spans="1:7" ht="20" customHeight="1">
      <c r="A22" s="644" t="str">
        <f>IF('Normal uger'!BS27&gt;0,'Normal uger'!BS27,"")</f>
        <v/>
      </c>
      <c r="B22" s="31" t="str">
        <f>IF('Normal uger'!BU27&gt;0,'Normal uger'!BU27,"")</f>
        <v/>
      </c>
      <c r="C22" s="31" t="str">
        <f>IF('Normal uger'!BW27&gt;0,'Normal uger'!BW27,"")</f>
        <v/>
      </c>
      <c r="D22" s="31" t="str">
        <f>IF('Normal uger'!BY27&gt;0,'Normal uger'!BY27,"")</f>
        <v/>
      </c>
      <c r="E22" s="31" t="str">
        <f>IF('Normal uger'!CA27&gt;0,'Normal uger'!CA27,"")</f>
        <v/>
      </c>
      <c r="F22" s="31" t="str">
        <f>IF('Normal uger'!CC27&gt;0,'Normal uger'!CC27,"")</f>
        <v/>
      </c>
      <c r="G22" s="624" t="str">
        <f>IF('Normal uger'!CE27&gt;0,'Normal uger'!CE27,"")</f>
        <v/>
      </c>
    </row>
    <row r="23" spans="1:7" ht="20" customHeight="1">
      <c r="A23" s="646" t="str">
        <f>IF('Normal uger'!BS28&gt;0,'Normal uger'!BS28,"")</f>
        <v/>
      </c>
      <c r="B23" s="32" t="str">
        <f>IF('Normal uger'!BU28&gt;0,'Normal uger'!BU28,"")</f>
        <v/>
      </c>
      <c r="C23" s="32" t="str">
        <f>IF('Normal uger'!BW28&gt;0,'Normal uger'!BW28,"")</f>
        <v/>
      </c>
      <c r="D23" s="32" t="str">
        <f>IF('Normal uger'!BY28&gt;0,'Normal uger'!BY28,"")</f>
        <v/>
      </c>
      <c r="E23" s="32" t="str">
        <f>IF('Normal uger'!CA28&gt;0,'Normal uger'!CA28,"")</f>
        <v/>
      </c>
      <c r="F23" s="32" t="str">
        <f>IF('Normal uger'!CC28&gt;0,'Normal uger'!CC28,"")</f>
        <v/>
      </c>
      <c r="G23" s="651" t="str">
        <f>IF('Normal uger'!CE28&gt;0,'Normal uger'!CE28,"")</f>
        <v/>
      </c>
    </row>
    <row r="24" spans="1:7" ht="20" customHeight="1">
      <c r="A24" s="644" t="str">
        <f>IF('Normal uger'!BS29&gt;0,'Normal uger'!BS29,"")</f>
        <v/>
      </c>
      <c r="B24" s="31" t="str">
        <f>IF('Normal uger'!BU29&gt;0,'Normal uger'!BU29,"")</f>
        <v/>
      </c>
      <c r="C24" s="31" t="str">
        <f>IF('Normal uger'!BW29&gt;0,'Normal uger'!BW29,"")</f>
        <v/>
      </c>
      <c r="D24" s="31" t="str">
        <f>IF('Normal uger'!BY29&gt;0,'Normal uger'!BY29,"")</f>
        <v/>
      </c>
      <c r="E24" s="31" t="str">
        <f>IF('Normal uger'!CA29&gt;0,'Normal uger'!CA29,"")</f>
        <v/>
      </c>
      <c r="F24" s="31" t="str">
        <f>IF('Normal uger'!CC29&gt;0,'Normal uger'!CC29,"")</f>
        <v/>
      </c>
      <c r="G24" s="624" t="str">
        <f>IF('Normal uger'!CE29&gt;0,'Normal uger'!CE29,"")</f>
        <v/>
      </c>
    </row>
    <row r="25" spans="1:7" ht="20" customHeight="1">
      <c r="A25" s="646" t="str">
        <f>IF('Normal uger'!BS30&gt;0,'Normal uger'!BS30,"")</f>
        <v/>
      </c>
      <c r="B25" s="32" t="str">
        <f>IF('Normal uger'!BU30&gt;0,'Normal uger'!BU30,"")</f>
        <v/>
      </c>
      <c r="C25" s="32" t="str">
        <f>IF('Normal uger'!BW30&gt;0,'Normal uger'!BW30,"")</f>
        <v/>
      </c>
      <c r="D25" s="32" t="str">
        <f>IF('Normal uger'!BY30&gt;0,'Normal uger'!BY30,"")</f>
        <v/>
      </c>
      <c r="E25" s="32" t="str">
        <f>IF('Normal uger'!CA30&gt;0,'Normal uger'!CA30,"")</f>
        <v/>
      </c>
      <c r="F25" s="32" t="str">
        <f>IF('Normal uger'!CC30&gt;0,'Normal uger'!CC30,"")</f>
        <v/>
      </c>
      <c r="G25" s="651" t="str">
        <f>IF('Normal uger'!CE30&gt;0,'Normal uger'!CE30,"")</f>
        <v/>
      </c>
    </row>
    <row r="26" spans="1:7" ht="20" customHeight="1" thickBot="1">
      <c r="A26" s="648" t="str">
        <f>IF('Normal uger'!BS31&gt;0,'Normal uger'!BS31,"")</f>
        <v/>
      </c>
      <c r="B26" s="153" t="str">
        <f>IF('Normal uger'!BU31&gt;0,'Normal uger'!BU31,"")</f>
        <v/>
      </c>
      <c r="C26" s="153" t="str">
        <f>IF('Normal uger'!BW31&gt;0,'Normal uger'!BW31,"")</f>
        <v/>
      </c>
      <c r="D26" s="153" t="str">
        <f>IF('Normal uger'!BY31&gt;0,'Normal uger'!BY31,"")</f>
        <v/>
      </c>
      <c r="E26" s="153" t="str">
        <f>IF('Normal uger'!CA31&gt;0,'Normal uger'!CA31,"")</f>
        <v/>
      </c>
      <c r="F26" s="153" t="str">
        <f>IF('Normal uger'!CC31&gt;0,'Normal uger'!CC31,"")</f>
        <v/>
      </c>
      <c r="G26" s="625" t="str">
        <f>IF('Normal uger'!CE31&gt;0,'Normal uger'!CE31,"")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C148-641D-ED4E-905B-1F5B71CA0AAD}">
  <sheetPr>
    <tabColor theme="4" tint="0.59999389629810485"/>
  </sheetPr>
  <dimension ref="A1:H22"/>
  <sheetViews>
    <sheetView showZeros="0" workbookViewId="0">
      <selection activeCell="I9" sqref="I9:M9"/>
    </sheetView>
  </sheetViews>
  <sheetFormatPr baseColWidth="10" defaultRowHeight="16"/>
  <cols>
    <col min="3" max="8" width="15.83203125" customWidth="1"/>
  </cols>
  <sheetData>
    <row r="1" spans="1:8" ht="32" customHeight="1">
      <c r="A1" s="792" t="str">
        <f>""&amp;Rul!A4&amp;" - "&amp;Stamoplysninger!E9&amp;""</f>
        <v>Rullende dage - Simon Hansen - Simon Hansen</v>
      </c>
      <c r="B1" s="793"/>
      <c r="C1" s="793"/>
      <c r="D1" s="793"/>
      <c r="E1" s="793"/>
      <c r="F1" s="793"/>
      <c r="G1" s="793"/>
      <c r="H1" s="794"/>
    </row>
    <row r="2" spans="1:8" ht="32" customHeight="1">
      <c r="A2" s="956" t="s">
        <v>114</v>
      </c>
      <c r="B2" s="957"/>
      <c r="C2" s="957"/>
      <c r="D2" s="1155" t="str">
        <f>""&amp;Stamoplysninger!E12&amp;" - "&amp;Stamoplysninger!G12&amp;""</f>
        <v>01.08.2024 - 31.07.2025</v>
      </c>
      <c r="E2" s="1155"/>
      <c r="F2" s="1155"/>
      <c r="G2" s="1155"/>
      <c r="H2" s="1156"/>
    </row>
    <row r="3" spans="1:8" ht="32" customHeight="1">
      <c r="A3" s="643" t="s">
        <v>55</v>
      </c>
      <c r="B3" s="154" t="s">
        <v>56</v>
      </c>
      <c r="C3" s="155" t="s">
        <v>219</v>
      </c>
      <c r="D3" s="155" t="s">
        <v>220</v>
      </c>
      <c r="E3" s="155" t="s">
        <v>221</v>
      </c>
      <c r="F3" s="155" t="s">
        <v>222</v>
      </c>
      <c r="G3" s="425" t="s">
        <v>223</v>
      </c>
      <c r="H3" s="156" t="s">
        <v>224</v>
      </c>
    </row>
    <row r="4" spans="1:8" ht="20" customHeight="1">
      <c r="A4" s="644">
        <f>IF(Rul!A8&gt;0,Rul!B8,"")</f>
        <v>0.26041666666666669</v>
      </c>
      <c r="B4" s="31">
        <f>IF(Rul!B8&gt;0,Rul!C8,"")</f>
        <v>0.3125</v>
      </c>
      <c r="C4" s="31" t="str">
        <f>IF(Rul!E8&gt;0,Rul!E8,"")</f>
        <v>Tiger</v>
      </c>
      <c r="D4" s="31" t="str">
        <f>IF(Rul!G8&gt;0,Rul!G8,"")</f>
        <v/>
      </c>
      <c r="E4" s="31" t="str">
        <f>IF(Rul!I8&gt;0,Rul!I8,"")</f>
        <v/>
      </c>
      <c r="F4" s="31" t="str">
        <f>IF(Rul!K8&gt;0,Rul!K8,"")</f>
        <v/>
      </c>
      <c r="G4" s="31" t="str">
        <f>IF(Rul!M8&gt;0,Rul!M8,"")</f>
        <v/>
      </c>
      <c r="H4" s="624" t="str">
        <f>IF(Rul!O8&gt;0,Rul!O8,"")</f>
        <v/>
      </c>
    </row>
    <row r="5" spans="1:8" ht="20" customHeight="1">
      <c r="A5" s="646">
        <f>IF(Rul!A9&gt;0,Rul!B9,"")</f>
        <v>0.3125</v>
      </c>
      <c r="B5" s="32">
        <f>IF(Rul!B9&gt;0,Rul!C9,"")</f>
        <v>0.375</v>
      </c>
      <c r="C5" s="32" t="str">
        <f>IF(Rul!E9&gt;0,Rul!E9,"")</f>
        <v>Tiger</v>
      </c>
      <c r="D5" s="32" t="str">
        <f>IF(Rul!G9&gt;0,Rul!G9,"")</f>
        <v>Tiger</v>
      </c>
      <c r="E5" s="32" t="str">
        <f>IF(Rul!I9&gt;0,Rul!I9,"")</f>
        <v/>
      </c>
      <c r="F5" s="32" t="str">
        <f>IF(Rul!K9&gt;0,Rul!K9,"")</f>
        <v/>
      </c>
      <c r="G5" s="32" t="str">
        <f>IF(Rul!M9&gt;0,Rul!M9,"")</f>
        <v/>
      </c>
      <c r="H5" s="651" t="str">
        <f>IF(Rul!O9&gt;0,Rul!O9,"")</f>
        <v/>
      </c>
    </row>
    <row r="6" spans="1:8" ht="20" customHeight="1">
      <c r="A6" s="644">
        <f>IF(Rul!A10&gt;0,Rul!B10,"")</f>
        <v>0.375</v>
      </c>
      <c r="B6" s="31">
        <f>IF(Rul!B10&gt;0,Rul!C10,"")</f>
        <v>0.51041666666666663</v>
      </c>
      <c r="C6" s="31" t="str">
        <f>IF(Rul!E10&gt;0,Rul!E10,"")</f>
        <v>Tiger</v>
      </c>
      <c r="D6" s="31" t="str">
        <f>IF(Rul!G10&gt;0,Rul!G10,"")</f>
        <v>Tiger</v>
      </c>
      <c r="E6" s="31" t="str">
        <f>IF(Rul!I10&gt;0,Rul!I10,"")</f>
        <v>Tiger</v>
      </c>
      <c r="F6" s="31" t="str">
        <f>IF(Rul!K10&gt;0,Rul!K10,"")</f>
        <v>Tiger</v>
      </c>
      <c r="G6" s="31" t="str">
        <f>IF(Rul!M10&gt;0,Rul!M10,"")</f>
        <v/>
      </c>
      <c r="H6" s="624" t="str">
        <f>IF(Rul!O10&gt;0,Rul!O10,"")</f>
        <v/>
      </c>
    </row>
    <row r="7" spans="1:8" ht="20" customHeight="1">
      <c r="A7" s="646">
        <f>IF(Rul!A11&gt;0,Rul!B11,"")</f>
        <v>0.51041666666666663</v>
      </c>
      <c r="B7" s="32">
        <f>IF(Rul!B11&gt;0,Rul!C11,"")</f>
        <v>0.52777777777777779</v>
      </c>
      <c r="C7" s="32" t="str">
        <f>IF(Rul!E11&gt;0,Rul!E11,"")</f>
        <v/>
      </c>
      <c r="D7" s="32" t="str">
        <f>IF(Rul!G11&gt;0,Rul!G11,"")</f>
        <v>Pause</v>
      </c>
      <c r="E7" s="32" t="str">
        <f>IF(Rul!I11&gt;0,Rul!I11,"")</f>
        <v>pause</v>
      </c>
      <c r="F7" s="32" t="str">
        <f>IF(Rul!K11&gt;0,Rul!K11,"")</f>
        <v>Pause</v>
      </c>
      <c r="G7" s="32" t="str">
        <f>IF(Rul!M11&gt;0,Rul!M11,"")</f>
        <v/>
      </c>
      <c r="H7" s="651" t="str">
        <f>IF(Rul!O11&gt;0,Rul!O11,"")</f>
        <v/>
      </c>
    </row>
    <row r="8" spans="1:8" ht="20" customHeight="1">
      <c r="A8" s="644">
        <f>IF(Rul!A12&gt;0,Rul!B12,"")</f>
        <v>0.52777777777777779</v>
      </c>
      <c r="B8" s="31">
        <f>IF(Rul!B12&gt;0,Rul!C12,"")</f>
        <v>0.54166666666666663</v>
      </c>
      <c r="C8" s="31" t="str">
        <f>IF(Rul!E12&gt;0,Rul!E12,"")</f>
        <v/>
      </c>
      <c r="D8" s="31" t="str">
        <f>IF(Rul!G12&gt;0,Rul!G12,"")</f>
        <v>Tiger</v>
      </c>
      <c r="E8" s="31" t="str">
        <f>IF(Rul!I12&gt;0,Rul!I12,"")</f>
        <v>Tiger</v>
      </c>
      <c r="F8" s="31" t="str">
        <f>IF(Rul!K12&gt;0,Rul!K12,"")</f>
        <v>Tiger</v>
      </c>
      <c r="G8" s="31" t="str">
        <f>IF(Rul!M12&gt;0,Rul!M12,"")</f>
        <v/>
      </c>
      <c r="H8" s="624" t="str">
        <f>IF(Rul!O12&gt;0,Rul!O12,"")</f>
        <v/>
      </c>
    </row>
    <row r="9" spans="1:8" ht="20" customHeight="1">
      <c r="A9" s="646">
        <f>IF(Rul!A13&gt;0,Rul!B13,"")</f>
        <v>0.54166666666666663</v>
      </c>
      <c r="B9" s="32">
        <f>IF(Rul!B13&gt;0,Rul!C13,"")</f>
        <v>0.60416666666666663</v>
      </c>
      <c r="C9" s="32" t="str">
        <f>IF(Rul!E13&gt;0,Rul!E13,"")</f>
        <v/>
      </c>
      <c r="D9" s="32" t="str">
        <f>IF(Rul!G13&gt;0,Rul!G13,"")</f>
        <v/>
      </c>
      <c r="E9" s="32" t="str">
        <f>IF(Rul!I13&gt;0,Rul!I13,"")</f>
        <v>Tiger</v>
      </c>
      <c r="F9" s="32" t="str">
        <f>IF(Rul!K13&gt;0,Rul!K13,"")</f>
        <v>Tiger</v>
      </c>
      <c r="G9" s="32" t="str">
        <f>IF(Rul!M13&gt;0,Rul!M13,"")</f>
        <v/>
      </c>
      <c r="H9" s="651" t="str">
        <f>IF(Rul!O13&gt;0,Rul!O13,"")</f>
        <v/>
      </c>
    </row>
    <row r="10" spans="1:8" ht="20" customHeight="1">
      <c r="A10" s="644">
        <f>IF(Rul!A14&gt;0,Rul!B14,"")</f>
        <v>0.60416666666666663</v>
      </c>
      <c r="B10" s="31">
        <f>IF(Rul!B14&gt;0,Rul!C14,"")</f>
        <v>0.65625</v>
      </c>
      <c r="C10" s="31" t="str">
        <f>IF(Rul!E14&gt;0,Rul!E14,"")</f>
        <v/>
      </c>
      <c r="D10" s="31" t="str">
        <f>IF(Rul!G14&gt;0,Rul!G14,"")</f>
        <v/>
      </c>
      <c r="E10" s="31" t="str">
        <f>IF(Rul!I14&gt;0,Rul!I14,"")</f>
        <v/>
      </c>
      <c r="F10" s="31" t="str">
        <f>IF(Rul!K14&gt;0,Rul!K14,"")</f>
        <v>Tiger</v>
      </c>
      <c r="G10" s="31" t="str">
        <f>IF(Rul!M14&gt;0,Rul!M14,"")</f>
        <v/>
      </c>
      <c r="H10" s="624" t="str">
        <f>IF(Rul!O14&gt;0,Rul!O14,"")</f>
        <v/>
      </c>
    </row>
    <row r="11" spans="1:8" ht="20" customHeight="1">
      <c r="A11" s="646" t="str">
        <f>IF(Rul!A15&gt;0,Rul!B15,"")</f>
        <v/>
      </c>
      <c r="B11" s="32" t="str">
        <f>IF(Rul!B15&gt;0,Rul!C15,"")</f>
        <v/>
      </c>
      <c r="C11" s="32" t="str">
        <f>IF(Rul!E15&gt;0,Rul!E15,"")</f>
        <v/>
      </c>
      <c r="D11" s="32" t="str">
        <f>IF(Rul!G15&gt;0,Rul!G15,"")</f>
        <v/>
      </c>
      <c r="E11" s="32" t="str">
        <f>IF(Rul!I15&gt;0,Rul!I15,"")</f>
        <v/>
      </c>
      <c r="F11" s="32" t="str">
        <f>IF(Rul!K15&gt;0,Rul!K15,"")</f>
        <v/>
      </c>
      <c r="G11" s="32" t="str">
        <f>IF(Rul!M15&gt;0,Rul!M15,"")</f>
        <v/>
      </c>
      <c r="H11" s="651" t="str">
        <f>IF(Rul!O15&gt;0,Rul!O15,"")</f>
        <v/>
      </c>
    </row>
    <row r="12" spans="1:8" ht="20" customHeight="1">
      <c r="A12" s="644" t="str">
        <f>IF(Rul!A16&gt;0,Rul!B16,"")</f>
        <v/>
      </c>
      <c r="B12" s="31" t="str">
        <f>IF(Rul!B16&gt;0,Rul!C16,"")</f>
        <v/>
      </c>
      <c r="C12" s="31" t="str">
        <f>IF(Rul!E16&gt;0,Rul!E16,"")</f>
        <v/>
      </c>
      <c r="D12" s="31" t="str">
        <f>IF(Rul!G16&gt;0,Rul!G16,"")</f>
        <v/>
      </c>
      <c r="E12" s="31" t="str">
        <f>IF(Rul!I16&gt;0,Rul!I16,"")</f>
        <v/>
      </c>
      <c r="F12" s="31" t="str">
        <f>IF(Rul!K16&gt;0,Rul!K16,"")</f>
        <v/>
      </c>
      <c r="G12" s="31" t="str">
        <f>IF(Rul!M16&gt;0,Rul!M16,"")</f>
        <v/>
      </c>
      <c r="H12" s="624" t="str">
        <f>IF(Rul!O16&gt;0,Rul!O16,"")</f>
        <v/>
      </c>
    </row>
    <row r="13" spans="1:8" ht="20" customHeight="1">
      <c r="A13" s="646" t="str">
        <f>IF(Rul!A17&gt;0,Rul!B17,"")</f>
        <v/>
      </c>
      <c r="B13" s="32" t="str">
        <f>IF(Rul!B17&gt;0,Rul!C17,"")</f>
        <v/>
      </c>
      <c r="C13" s="32" t="str">
        <f>IF(Rul!E17&gt;0,Rul!E17,"")</f>
        <v/>
      </c>
      <c r="D13" s="32" t="str">
        <f>IF(Rul!G17&gt;0,Rul!G17,"")</f>
        <v/>
      </c>
      <c r="E13" s="32" t="str">
        <f>IF(Rul!I17&gt;0,Rul!I17,"")</f>
        <v/>
      </c>
      <c r="F13" s="32" t="str">
        <f>IF(Rul!K17&gt;0,Rul!K17,"")</f>
        <v/>
      </c>
      <c r="G13" s="32" t="str">
        <f>IF(Rul!M17&gt;0,Rul!M17,"")</f>
        <v/>
      </c>
      <c r="H13" s="651" t="str">
        <f>IF(Rul!O17&gt;0,Rul!O17,"")</f>
        <v/>
      </c>
    </row>
    <row r="14" spans="1:8" ht="20" customHeight="1">
      <c r="A14" s="644" t="str">
        <f>IF(Rul!A18&gt;0,Rul!B18,"")</f>
        <v/>
      </c>
      <c r="B14" s="31" t="str">
        <f>IF(Rul!B18&gt;0,Rul!C18,"")</f>
        <v/>
      </c>
      <c r="C14" s="31" t="str">
        <f>IF(Rul!E18&gt;0,Rul!E18,"")</f>
        <v/>
      </c>
      <c r="D14" s="31" t="str">
        <f>IF(Rul!G18&gt;0,Rul!G18,"")</f>
        <v/>
      </c>
      <c r="E14" s="31" t="str">
        <f>IF(Rul!I18&gt;0,Rul!I18,"")</f>
        <v/>
      </c>
      <c r="F14" s="31" t="str">
        <f>IF(Rul!K18&gt;0,Rul!K18,"")</f>
        <v/>
      </c>
      <c r="G14" s="31" t="str">
        <f>IF(Rul!M18&gt;0,Rul!M18,"")</f>
        <v/>
      </c>
      <c r="H14" s="624" t="str">
        <f>IF(Rul!O18&gt;0,Rul!O18,"")</f>
        <v/>
      </c>
    </row>
    <row r="15" spans="1:8" ht="20" customHeight="1">
      <c r="A15" s="646" t="str">
        <f>IF(Rul!A19&gt;0,Rul!B19,"")</f>
        <v/>
      </c>
      <c r="B15" s="32" t="str">
        <f>IF(Rul!B19&gt;0,Rul!C19,"")</f>
        <v/>
      </c>
      <c r="C15" s="32" t="str">
        <f>IF(Rul!E19&gt;0,Rul!E19,"")</f>
        <v/>
      </c>
      <c r="D15" s="32" t="str">
        <f>IF(Rul!G19&gt;0,Rul!G19,"")</f>
        <v/>
      </c>
      <c r="E15" s="32" t="str">
        <f>IF(Rul!I19&gt;0,Rul!I19,"")</f>
        <v/>
      </c>
      <c r="F15" s="32" t="str">
        <f>IF(Rul!K19&gt;0,Rul!K19,"")</f>
        <v/>
      </c>
      <c r="G15" s="32" t="str">
        <f>IF(Rul!M19&gt;0,Rul!M19,"")</f>
        <v/>
      </c>
      <c r="H15" s="651" t="str">
        <f>IF(Rul!O19&gt;0,Rul!O19,"")</f>
        <v/>
      </c>
    </row>
    <row r="16" spans="1:8" ht="20" customHeight="1">
      <c r="A16" s="644" t="str">
        <f>IF(Rul!A20&gt;0,Rul!B20,"")</f>
        <v/>
      </c>
      <c r="B16" s="31" t="str">
        <f>IF(Rul!B20&gt;0,Rul!C20,"")</f>
        <v/>
      </c>
      <c r="C16" s="31" t="str">
        <f>IF(Rul!E20&gt;0,Rul!E20,"")</f>
        <v/>
      </c>
      <c r="D16" s="31" t="str">
        <f>IF(Rul!G20&gt;0,Rul!G20,"")</f>
        <v/>
      </c>
      <c r="E16" s="31" t="str">
        <f>IF(Rul!I20&gt;0,Rul!I20,"")</f>
        <v/>
      </c>
      <c r="F16" s="31" t="str">
        <f>IF(Rul!K20&gt;0,Rul!K20,"")</f>
        <v/>
      </c>
      <c r="G16" s="31" t="str">
        <f>IF(Rul!M20&gt;0,Rul!M20,"")</f>
        <v/>
      </c>
      <c r="H16" s="624" t="str">
        <f>IF(Rul!O20&gt;0,Rul!O20,"")</f>
        <v/>
      </c>
    </row>
    <row r="17" spans="1:8" ht="20" customHeight="1">
      <c r="A17" s="646" t="str">
        <f>IF(Rul!A21&gt;0,Rul!B21,"")</f>
        <v/>
      </c>
      <c r="B17" s="32" t="str">
        <f>IF(Rul!B21&gt;0,Rul!C21,"")</f>
        <v/>
      </c>
      <c r="C17" s="32" t="str">
        <f>IF(Rul!E21&gt;0,Rul!E21,"")</f>
        <v/>
      </c>
      <c r="D17" s="32" t="str">
        <f>IF(Rul!G21&gt;0,Rul!G21,"")</f>
        <v/>
      </c>
      <c r="E17" s="32" t="str">
        <f>IF(Rul!I21&gt;0,Rul!I21,"")</f>
        <v/>
      </c>
      <c r="F17" s="32" t="str">
        <f>IF(Rul!K21&gt;0,Rul!K21,"")</f>
        <v/>
      </c>
      <c r="G17" s="32" t="str">
        <f>IF(Rul!M21&gt;0,Rul!M21,"")</f>
        <v/>
      </c>
      <c r="H17" s="651" t="str">
        <f>IF(Rul!O21&gt;0,Rul!O21,"")</f>
        <v/>
      </c>
    </row>
    <row r="18" spans="1:8" ht="20" customHeight="1">
      <c r="A18" s="644" t="str">
        <f>IF(Rul!A22&gt;0,Rul!B22,"")</f>
        <v/>
      </c>
      <c r="B18" s="31" t="str">
        <f>IF(Rul!B22&gt;0,Rul!C22,"")</f>
        <v/>
      </c>
      <c r="C18" s="31" t="str">
        <f>IF(Rul!E22&gt;0,Rul!E22,"")</f>
        <v/>
      </c>
      <c r="D18" s="31" t="str">
        <f>IF(Rul!G22&gt;0,Rul!G22,"")</f>
        <v/>
      </c>
      <c r="E18" s="31" t="str">
        <f>IF(Rul!I22&gt;0,Rul!I22,"")</f>
        <v/>
      </c>
      <c r="F18" s="31" t="str">
        <f>IF(Rul!K22&gt;0,Rul!K22,"")</f>
        <v/>
      </c>
      <c r="G18" s="31" t="str">
        <f>IF(Rul!M22&gt;0,Rul!M22,"")</f>
        <v/>
      </c>
      <c r="H18" s="624" t="str">
        <f>IF(Rul!O22&gt;0,Rul!O22,"")</f>
        <v/>
      </c>
    </row>
    <row r="19" spans="1:8" ht="20" customHeight="1">
      <c r="A19" s="646" t="str">
        <f>IF(Rul!A23&gt;0,Rul!B23,"")</f>
        <v/>
      </c>
      <c r="B19" s="32" t="str">
        <f>IF(Rul!B23&gt;0,Rul!C23,"")</f>
        <v/>
      </c>
      <c r="C19" s="32" t="str">
        <f>IF(Rul!E23&gt;0,Rul!E23,"")</f>
        <v/>
      </c>
      <c r="D19" s="32" t="str">
        <f>IF(Rul!G23&gt;0,Rul!G23,"")</f>
        <v/>
      </c>
      <c r="E19" s="32" t="str">
        <f>IF(Rul!I23&gt;0,Rul!I23,"")</f>
        <v/>
      </c>
      <c r="F19" s="32" t="str">
        <f>IF(Rul!K23&gt;0,Rul!K23,"")</f>
        <v/>
      </c>
      <c r="G19" s="32" t="str">
        <f>IF(Rul!M23&gt;0,Rul!M23,"")</f>
        <v/>
      </c>
      <c r="H19" s="651" t="str">
        <f>IF(Rul!O23&gt;0,Rul!O23,"")</f>
        <v/>
      </c>
    </row>
    <row r="20" spans="1:8" ht="20" customHeight="1">
      <c r="A20" s="644" t="str">
        <f>IF(Rul!A24&gt;0,Rul!B24,"")</f>
        <v/>
      </c>
      <c r="B20" s="31" t="str">
        <f>IF(Rul!B24&gt;0,Rul!C24,"")</f>
        <v/>
      </c>
      <c r="C20" s="31" t="str">
        <f>IF(Rul!E24&gt;0,Rul!E24,"")</f>
        <v/>
      </c>
      <c r="D20" s="31" t="str">
        <f>IF(Rul!G24&gt;0,Rul!G24,"")</f>
        <v/>
      </c>
      <c r="E20" s="31" t="str">
        <f>IF(Rul!I24&gt;0,Rul!I24,"")</f>
        <v/>
      </c>
      <c r="F20" s="31" t="str">
        <f>IF(Rul!K24&gt;0,Rul!K24,"")</f>
        <v/>
      </c>
      <c r="G20" s="31" t="str">
        <f>IF(Rul!M24&gt;0,Rul!M24,"")</f>
        <v/>
      </c>
      <c r="H20" s="624" t="str">
        <f>IF(Rul!O24&gt;0,Rul!O24,"")</f>
        <v/>
      </c>
    </row>
    <row r="21" spans="1:8" ht="20" customHeight="1">
      <c r="A21" s="646" t="str">
        <f>IF(Rul!A25&gt;0,Rul!B25,"")</f>
        <v/>
      </c>
      <c r="B21" s="32" t="str">
        <f>IF(Rul!B25&gt;0,Rul!C25,"")</f>
        <v/>
      </c>
      <c r="C21" s="32" t="str">
        <f>IF(Rul!E25&gt;0,Rul!E25,"")</f>
        <v/>
      </c>
      <c r="D21" s="32" t="str">
        <f>IF(Rul!G25&gt;0,Rul!G25,"")</f>
        <v/>
      </c>
      <c r="E21" s="32" t="str">
        <f>IF(Rul!I25&gt;0,Rul!I25,"")</f>
        <v/>
      </c>
      <c r="F21" s="32" t="str">
        <f>IF(Rul!K25&gt;0,Rul!K25,"")</f>
        <v/>
      </c>
      <c r="G21" s="32" t="str">
        <f>IF(Rul!M25&gt;0,Rul!M25,"")</f>
        <v/>
      </c>
      <c r="H21" s="651" t="str">
        <f>IF(Rul!O25&gt;0,Rul!O25,"")</f>
        <v/>
      </c>
    </row>
    <row r="22" spans="1:8" ht="20" customHeight="1" thickBot="1">
      <c r="A22" s="648" t="str">
        <f>IF(Rul!A30&gt;0,Rul!B30,"")</f>
        <v/>
      </c>
      <c r="B22" s="153" t="str">
        <f>IF(Rul!B30&gt;0,Rul!C30,"")</f>
        <v/>
      </c>
      <c r="C22" s="153" t="str">
        <f>IF(Rul!E30&gt;0,Rul!E30,"")</f>
        <v/>
      </c>
      <c r="D22" s="153" t="str">
        <f>IF(Rul!G30&gt;0,Rul!G30,"")</f>
        <v/>
      </c>
      <c r="E22" s="153" t="str">
        <f>IF(Rul!I30&gt;0,Rul!I30,"")</f>
        <v/>
      </c>
      <c r="F22" s="153" t="str">
        <f>IF(Rul!K30&gt;0,Rul!K30,"")</f>
        <v/>
      </c>
      <c r="G22" s="153" t="str">
        <f>IF(Rul!M30&gt;0,Rul!M30,"")</f>
        <v/>
      </c>
      <c r="H22" s="625" t="str">
        <f>IF(Rul!O30&gt;0,Rul!O30,"")</f>
        <v/>
      </c>
    </row>
  </sheetData>
  <sheetProtection sheet="1" objects="1" scenarios="1"/>
  <mergeCells count="3">
    <mergeCell ref="A2:C2"/>
    <mergeCell ref="A1:H1"/>
    <mergeCell ref="D2:H2"/>
  </mergeCells>
  <pageMargins left="0.7" right="0.7" top="0.75" bottom="0.75" header="0.3" footer="0.3"/>
  <pageSetup paperSize="9" orientation="landscape" horizontalDpi="0"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14968-D610-EE47-9099-7557C4A871B0}">
  <sheetPr>
    <pageSetUpPr fitToPage="1"/>
  </sheetPr>
  <dimension ref="A1:AW33"/>
  <sheetViews>
    <sheetView workbookViewId="0">
      <selection activeCell="I9" sqref="I9:M9"/>
    </sheetView>
  </sheetViews>
  <sheetFormatPr baseColWidth="10" defaultRowHeight="16"/>
  <cols>
    <col min="1" max="2" width="2.83203125" customWidth="1"/>
    <col min="3" max="3" width="11.83203125" customWidth="1"/>
    <col min="4" max="4" width="2.83203125" style="95"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179" t="str">
        <f>"Årskalender for "&amp;[2]Maaned!A1&amp;" 2024-2025"</f>
        <v>Årskalender for Min egen skole 2024-2025</v>
      </c>
      <c r="B1" s="180"/>
      <c r="C1" s="181"/>
      <c r="D1" s="182"/>
      <c r="E1" s="181"/>
      <c r="F1" s="180"/>
      <c r="G1" s="181"/>
      <c r="H1" s="182"/>
      <c r="I1" s="181"/>
      <c r="J1" s="180"/>
      <c r="K1" s="181"/>
      <c r="L1" s="182"/>
      <c r="M1" s="181"/>
      <c r="N1" s="180"/>
      <c r="O1" s="181"/>
      <c r="P1" s="182"/>
      <c r="Q1" s="181"/>
      <c r="R1" s="180"/>
      <c r="S1" s="181"/>
      <c r="T1" s="182"/>
      <c r="U1" s="181"/>
      <c r="V1" s="180"/>
      <c r="W1" s="181"/>
      <c r="X1" s="182"/>
      <c r="Y1" s="181"/>
      <c r="Z1" s="180"/>
      <c r="AA1" s="181"/>
      <c r="AB1" s="182"/>
      <c r="AC1" s="181"/>
      <c r="AD1" s="180"/>
      <c r="AE1" s="181"/>
      <c r="AF1" s="182"/>
      <c r="AG1" s="181"/>
      <c r="AH1" s="180"/>
      <c r="AI1" s="181"/>
      <c r="AJ1" s="182"/>
      <c r="AK1" s="181"/>
      <c r="AL1" s="180"/>
      <c r="AM1" s="181"/>
      <c r="AN1" s="182"/>
      <c r="AO1" s="181"/>
      <c r="AP1" s="180"/>
      <c r="AQ1" s="181"/>
      <c r="AR1" s="182"/>
      <c r="AS1" s="181"/>
      <c r="AT1" s="180"/>
      <c r="AU1" s="181"/>
      <c r="AV1" s="183"/>
    </row>
    <row r="2" spans="1:48"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c r="Y2" s="188" t="s">
        <v>65</v>
      </c>
      <c r="Z2" s="185"/>
      <c r="AA2" s="186"/>
      <c r="AB2" s="187"/>
      <c r="AC2" s="184" t="s">
        <v>66</v>
      </c>
      <c r="AD2" s="185"/>
      <c r="AE2" s="186"/>
      <c r="AF2" s="187"/>
      <c r="AG2" s="184" t="s">
        <v>67</v>
      </c>
      <c r="AH2" s="185"/>
      <c r="AI2" s="186"/>
      <c r="AJ2" s="187"/>
      <c r="AK2" s="184" t="s">
        <v>68</v>
      </c>
      <c r="AL2" s="185"/>
      <c r="AM2" s="186"/>
      <c r="AN2" s="187"/>
      <c r="AO2" s="184" t="s">
        <v>69</v>
      </c>
      <c r="AP2" s="185"/>
      <c r="AQ2" s="186"/>
      <c r="AR2" s="187"/>
      <c r="AS2" s="184" t="s">
        <v>70</v>
      </c>
      <c r="AT2" s="185"/>
      <c r="AU2" s="186"/>
      <c r="AV2" s="187"/>
    </row>
    <row r="3" spans="1:48">
      <c r="A3" s="309">
        <v>1</v>
      </c>
      <c r="B3" s="310" t="s">
        <v>94</v>
      </c>
      <c r="C3" s="311"/>
      <c r="D3" s="312">
        <v>31.285714285714285</v>
      </c>
      <c r="E3" s="314">
        <v>1</v>
      </c>
      <c r="F3" s="315" t="s">
        <v>97</v>
      </c>
      <c r="G3" s="316"/>
      <c r="H3" s="319" t="s">
        <v>85</v>
      </c>
      <c r="I3" s="309">
        <v>1</v>
      </c>
      <c r="J3" s="310" t="s">
        <v>95</v>
      </c>
      <c r="K3" s="311"/>
      <c r="L3" s="318" t="s">
        <v>85</v>
      </c>
      <c r="M3" s="309"/>
      <c r="N3" s="310" t="s">
        <v>96</v>
      </c>
      <c r="O3" s="311"/>
      <c r="P3" s="318" t="s">
        <v>85</v>
      </c>
      <c r="Q3" s="314">
        <v>1</v>
      </c>
      <c r="R3" s="315" t="s">
        <v>97</v>
      </c>
      <c r="S3" s="316"/>
      <c r="T3" s="317" t="s">
        <v>85</v>
      </c>
      <c r="U3" s="314">
        <v>1</v>
      </c>
      <c r="V3" s="315" t="s">
        <v>91</v>
      </c>
      <c r="W3" s="316" t="s">
        <v>84</v>
      </c>
      <c r="X3" s="317"/>
      <c r="Y3" s="314">
        <v>1</v>
      </c>
      <c r="Z3" s="315" t="s">
        <v>92</v>
      </c>
      <c r="AA3" s="316"/>
      <c r="AB3" s="319" t="s">
        <v>85</v>
      </c>
      <c r="AC3" s="314">
        <v>1</v>
      </c>
      <c r="AD3" s="315" t="s">
        <v>92</v>
      </c>
      <c r="AE3" s="316"/>
      <c r="AF3" s="317" t="s">
        <v>85</v>
      </c>
      <c r="AG3" s="309">
        <v>1</v>
      </c>
      <c r="AH3" s="310" t="s">
        <v>95</v>
      </c>
      <c r="AI3" s="311"/>
      <c r="AJ3" s="313"/>
      <c r="AK3" s="309">
        <v>1</v>
      </c>
      <c r="AL3" s="310" t="s">
        <v>94</v>
      </c>
      <c r="AM3" s="311"/>
      <c r="AN3" s="318"/>
      <c r="AO3" s="314">
        <v>1</v>
      </c>
      <c r="AP3" s="315" t="s">
        <v>97</v>
      </c>
      <c r="AQ3" s="316"/>
      <c r="AR3" s="319" t="s">
        <v>85</v>
      </c>
      <c r="AS3" s="309">
        <v>1</v>
      </c>
      <c r="AT3" s="310" t="s">
        <v>95</v>
      </c>
      <c r="AU3" s="311"/>
      <c r="AV3" s="318"/>
    </row>
    <row r="4" spans="1:48">
      <c r="A4" s="309">
        <v>2</v>
      </c>
      <c r="B4" s="310" t="s">
        <v>96</v>
      </c>
      <c r="C4" s="311"/>
      <c r="D4" s="312" t="s">
        <v>85</v>
      </c>
      <c r="E4" s="309">
        <v>2</v>
      </c>
      <c r="F4" s="310" t="s">
        <v>93</v>
      </c>
      <c r="G4" s="311"/>
      <c r="H4" s="313">
        <v>36</v>
      </c>
      <c r="I4" s="309">
        <v>2</v>
      </c>
      <c r="J4" s="310" t="s">
        <v>91</v>
      </c>
      <c r="K4" s="311"/>
      <c r="L4" s="318"/>
      <c r="M4" s="314">
        <v>2</v>
      </c>
      <c r="N4" s="315" t="s">
        <v>92</v>
      </c>
      <c r="O4" s="316"/>
      <c r="P4" s="317" t="s">
        <v>85</v>
      </c>
      <c r="Q4" s="309">
        <v>2</v>
      </c>
      <c r="R4" s="310" t="s">
        <v>93</v>
      </c>
      <c r="S4" s="311"/>
      <c r="T4" s="318">
        <v>49</v>
      </c>
      <c r="U4" s="309">
        <v>2</v>
      </c>
      <c r="V4" s="310" t="s">
        <v>94</v>
      </c>
      <c r="W4" s="311"/>
      <c r="X4" s="318"/>
      <c r="Y4" s="314">
        <v>2</v>
      </c>
      <c r="Z4" s="315" t="s">
        <v>97</v>
      </c>
      <c r="AA4" s="316"/>
      <c r="AB4" s="319" t="s">
        <v>85</v>
      </c>
      <c r="AC4" s="314">
        <v>2</v>
      </c>
      <c r="AD4" s="315" t="s">
        <v>97</v>
      </c>
      <c r="AE4" s="316"/>
      <c r="AF4" s="317" t="s">
        <v>85</v>
      </c>
      <c r="AG4" s="309">
        <v>2</v>
      </c>
      <c r="AH4" s="310" t="s">
        <v>91</v>
      </c>
      <c r="AI4" s="311"/>
      <c r="AJ4" s="313" t="s">
        <v>85</v>
      </c>
      <c r="AK4" s="309">
        <v>2</v>
      </c>
      <c r="AL4" s="310" t="s">
        <v>96</v>
      </c>
      <c r="AM4" s="311"/>
      <c r="AN4" s="318" t="s">
        <v>85</v>
      </c>
      <c r="AO4" s="309">
        <v>2</v>
      </c>
      <c r="AP4" s="310" t="s">
        <v>93</v>
      </c>
      <c r="AQ4" s="311"/>
      <c r="AR4" s="313">
        <v>23</v>
      </c>
      <c r="AS4" s="309">
        <v>2</v>
      </c>
      <c r="AT4" s="310" t="s">
        <v>91</v>
      </c>
      <c r="AU4" s="311"/>
      <c r="AV4" s="318" t="s">
        <v>85</v>
      </c>
    </row>
    <row r="5" spans="1:48">
      <c r="A5" s="314">
        <v>3</v>
      </c>
      <c r="B5" s="315" t="s">
        <v>92</v>
      </c>
      <c r="C5" s="316"/>
      <c r="D5" s="676" t="s">
        <v>85</v>
      </c>
      <c r="E5" s="309">
        <v>3</v>
      </c>
      <c r="F5" s="310" t="s">
        <v>95</v>
      </c>
      <c r="G5" s="311"/>
      <c r="H5" s="313" t="s">
        <v>85</v>
      </c>
      <c r="I5" s="309">
        <v>3</v>
      </c>
      <c r="J5" s="310" t="s">
        <v>94</v>
      </c>
      <c r="K5" s="311"/>
      <c r="L5" s="318"/>
      <c r="M5" s="314">
        <v>3</v>
      </c>
      <c r="N5" s="315" t="s">
        <v>97</v>
      </c>
      <c r="O5" s="316"/>
      <c r="P5" s="317" t="s">
        <v>85</v>
      </c>
      <c r="Q5" s="309">
        <v>3</v>
      </c>
      <c r="R5" s="310" t="s">
        <v>95</v>
      </c>
      <c r="S5" s="311"/>
      <c r="T5" s="318" t="s">
        <v>85</v>
      </c>
      <c r="U5" s="309">
        <v>3</v>
      </c>
      <c r="V5" s="310" t="s">
        <v>96</v>
      </c>
      <c r="W5" s="311"/>
      <c r="X5" s="318" t="s">
        <v>85</v>
      </c>
      <c r="Y5" s="309">
        <v>3</v>
      </c>
      <c r="Z5" s="310" t="s">
        <v>93</v>
      </c>
      <c r="AA5" s="311"/>
      <c r="AB5" s="313">
        <v>6</v>
      </c>
      <c r="AC5" s="309">
        <v>3</v>
      </c>
      <c r="AD5" s="310" t="s">
        <v>93</v>
      </c>
      <c r="AE5" s="311"/>
      <c r="AF5" s="318">
        <v>10</v>
      </c>
      <c r="AG5" s="309">
        <v>3</v>
      </c>
      <c r="AH5" s="310" t="s">
        <v>94</v>
      </c>
      <c r="AI5" s="311"/>
      <c r="AJ5" s="313"/>
      <c r="AK5" s="314">
        <v>3</v>
      </c>
      <c r="AL5" s="315" t="s">
        <v>92</v>
      </c>
      <c r="AM5" s="316"/>
      <c r="AN5" s="317" t="s">
        <v>85</v>
      </c>
      <c r="AO5" s="309">
        <v>3</v>
      </c>
      <c r="AP5" s="310" t="s">
        <v>95</v>
      </c>
      <c r="AQ5" s="311"/>
      <c r="AR5" s="313"/>
      <c r="AS5" s="309">
        <v>3</v>
      </c>
      <c r="AT5" s="310" t="s">
        <v>94</v>
      </c>
      <c r="AU5" s="311"/>
      <c r="AV5" s="318"/>
    </row>
    <row r="6" spans="1:48">
      <c r="A6" s="314">
        <v>4</v>
      </c>
      <c r="B6" s="315" t="s">
        <v>97</v>
      </c>
      <c r="C6" s="316"/>
      <c r="D6" s="676" t="s">
        <v>85</v>
      </c>
      <c r="E6" s="309">
        <v>4</v>
      </c>
      <c r="F6" s="310" t="s">
        <v>91</v>
      </c>
      <c r="G6" s="311"/>
      <c r="H6" s="313"/>
      <c r="I6" s="309">
        <v>4</v>
      </c>
      <c r="J6" s="310" t="s">
        <v>96</v>
      </c>
      <c r="K6" s="311"/>
      <c r="L6" s="318" t="s">
        <v>85</v>
      </c>
      <c r="M6" s="309">
        <v>4</v>
      </c>
      <c r="N6" s="310" t="s">
        <v>93</v>
      </c>
      <c r="O6" s="311"/>
      <c r="P6" s="318">
        <v>45</v>
      </c>
      <c r="Q6" s="309">
        <v>4</v>
      </c>
      <c r="R6" s="310" t="s">
        <v>91</v>
      </c>
      <c r="S6" s="311"/>
      <c r="T6" s="318"/>
      <c r="U6" s="314">
        <v>4</v>
      </c>
      <c r="V6" s="315" t="s">
        <v>92</v>
      </c>
      <c r="W6" s="316"/>
      <c r="X6" s="317" t="s">
        <v>85</v>
      </c>
      <c r="Y6" s="309">
        <v>4</v>
      </c>
      <c r="Z6" s="310" t="s">
        <v>95</v>
      </c>
      <c r="AA6" s="311"/>
      <c r="AB6" s="313" t="s">
        <v>85</v>
      </c>
      <c r="AC6" s="309">
        <v>4</v>
      </c>
      <c r="AD6" s="310" t="s">
        <v>95</v>
      </c>
      <c r="AE6" s="311"/>
      <c r="AF6" s="318"/>
      <c r="AG6" s="309">
        <v>4</v>
      </c>
      <c r="AH6" s="310" t="s">
        <v>96</v>
      </c>
      <c r="AI6" s="311"/>
      <c r="AJ6" s="313" t="s">
        <v>85</v>
      </c>
      <c r="AK6" s="314">
        <v>4</v>
      </c>
      <c r="AL6" s="315" t="s">
        <v>97</v>
      </c>
      <c r="AM6" s="316"/>
      <c r="AN6" s="317" t="s">
        <v>85</v>
      </c>
      <c r="AO6" s="309">
        <v>4</v>
      </c>
      <c r="AP6" s="310" t="s">
        <v>91</v>
      </c>
      <c r="AQ6" s="311"/>
      <c r="AR6" s="313" t="s">
        <v>85</v>
      </c>
      <c r="AS6" s="309">
        <v>4</v>
      </c>
      <c r="AT6" s="310" t="s">
        <v>96</v>
      </c>
      <c r="AU6" s="311"/>
      <c r="AV6" s="318" t="s">
        <v>85</v>
      </c>
    </row>
    <row r="7" spans="1:48">
      <c r="A7" s="309">
        <v>5</v>
      </c>
      <c r="B7" s="310" t="s">
        <v>93</v>
      </c>
      <c r="C7" s="311"/>
      <c r="D7" s="321">
        <v>32</v>
      </c>
      <c r="E7" s="309">
        <v>5</v>
      </c>
      <c r="F7" s="310" t="s">
        <v>94</v>
      </c>
      <c r="G7" s="311"/>
      <c r="H7" s="313"/>
      <c r="I7" s="314">
        <v>5</v>
      </c>
      <c r="J7" s="315" t="s">
        <v>92</v>
      </c>
      <c r="K7" s="316"/>
      <c r="L7" s="317" t="s">
        <v>85</v>
      </c>
      <c r="M7" s="309">
        <v>5</v>
      </c>
      <c r="N7" s="310" t="s">
        <v>95</v>
      </c>
      <c r="O7" s="311"/>
      <c r="P7" s="318" t="s">
        <v>85</v>
      </c>
      <c r="Q7" s="309">
        <v>5</v>
      </c>
      <c r="R7" s="310" t="s">
        <v>94</v>
      </c>
      <c r="S7" s="311"/>
      <c r="T7" s="318"/>
      <c r="U7" s="314">
        <v>5</v>
      </c>
      <c r="V7" s="315" t="s">
        <v>97</v>
      </c>
      <c r="W7" s="316"/>
      <c r="X7" s="317" t="s">
        <v>85</v>
      </c>
      <c r="Y7" s="309">
        <v>5</v>
      </c>
      <c r="Z7" s="310" t="s">
        <v>91</v>
      </c>
      <c r="AA7" s="311"/>
      <c r="AB7" s="313"/>
      <c r="AC7" s="309">
        <v>5</v>
      </c>
      <c r="AD7" s="310" t="s">
        <v>91</v>
      </c>
      <c r="AE7" s="311"/>
      <c r="AF7" s="318" t="s">
        <v>85</v>
      </c>
      <c r="AG7" s="314">
        <v>5</v>
      </c>
      <c r="AH7" s="315" t="s">
        <v>92</v>
      </c>
      <c r="AI7" s="316"/>
      <c r="AJ7" s="319" t="s">
        <v>85</v>
      </c>
      <c r="AK7" s="309">
        <v>5</v>
      </c>
      <c r="AL7" s="310" t="s">
        <v>93</v>
      </c>
      <c r="AM7" s="311"/>
      <c r="AN7" s="318">
        <v>19</v>
      </c>
      <c r="AO7" s="309">
        <v>5</v>
      </c>
      <c r="AP7" s="310" t="s">
        <v>94</v>
      </c>
      <c r="AQ7" s="311" t="s">
        <v>113</v>
      </c>
      <c r="AR7" s="313"/>
      <c r="AS7" s="314">
        <v>5</v>
      </c>
      <c r="AT7" s="315" t="s">
        <v>92</v>
      </c>
      <c r="AU7" s="316"/>
      <c r="AV7" s="317" t="s">
        <v>85</v>
      </c>
    </row>
    <row r="8" spans="1:48">
      <c r="A8" s="309">
        <v>6</v>
      </c>
      <c r="B8" s="310" t="s">
        <v>95</v>
      </c>
      <c r="C8" s="311"/>
      <c r="D8" s="321" t="s">
        <v>85</v>
      </c>
      <c r="E8" s="309">
        <v>6</v>
      </c>
      <c r="F8" s="310" t="s">
        <v>96</v>
      </c>
      <c r="G8" s="311"/>
      <c r="H8" s="313" t="s">
        <v>85</v>
      </c>
      <c r="I8" s="314">
        <v>6</v>
      </c>
      <c r="J8" s="315" t="s">
        <v>97</v>
      </c>
      <c r="K8" s="316"/>
      <c r="L8" s="317" t="s">
        <v>85</v>
      </c>
      <c r="M8" s="309">
        <v>6</v>
      </c>
      <c r="N8" s="310" t="s">
        <v>91</v>
      </c>
      <c r="O8" s="311"/>
      <c r="P8" s="318"/>
      <c r="Q8" s="309">
        <v>6</v>
      </c>
      <c r="R8" s="310" t="s">
        <v>96</v>
      </c>
      <c r="S8" s="311"/>
      <c r="T8" s="318" t="s">
        <v>85</v>
      </c>
      <c r="U8" s="309">
        <v>6</v>
      </c>
      <c r="V8" s="310" t="s">
        <v>93</v>
      </c>
      <c r="W8" s="311"/>
      <c r="X8" s="318">
        <v>2</v>
      </c>
      <c r="Y8" s="309">
        <v>6</v>
      </c>
      <c r="Z8" s="310" t="s">
        <v>94</v>
      </c>
      <c r="AA8" s="311"/>
      <c r="AB8" s="313"/>
      <c r="AC8" s="309">
        <v>6</v>
      </c>
      <c r="AD8" s="310" t="s">
        <v>94</v>
      </c>
      <c r="AE8" s="311"/>
      <c r="AF8" s="318"/>
      <c r="AG8" s="314">
        <v>6</v>
      </c>
      <c r="AH8" s="315" t="s">
        <v>97</v>
      </c>
      <c r="AI8" s="316"/>
      <c r="AJ8" s="319" t="s">
        <v>85</v>
      </c>
      <c r="AK8" s="309">
        <v>6</v>
      </c>
      <c r="AL8" s="310" t="s">
        <v>95</v>
      </c>
      <c r="AM8" s="311"/>
      <c r="AN8" s="318"/>
      <c r="AO8" s="309">
        <v>6</v>
      </c>
      <c r="AP8" s="310" t="s">
        <v>96</v>
      </c>
      <c r="AQ8" s="311"/>
      <c r="AR8" s="313" t="s">
        <v>85</v>
      </c>
      <c r="AS8" s="314">
        <v>6</v>
      </c>
      <c r="AT8" s="315" t="s">
        <v>97</v>
      </c>
      <c r="AU8" s="316"/>
      <c r="AV8" s="317" t="s">
        <v>85</v>
      </c>
    </row>
    <row r="9" spans="1:48">
      <c r="A9" s="309">
        <v>7</v>
      </c>
      <c r="B9" s="310" t="s">
        <v>91</v>
      </c>
      <c r="C9" s="311"/>
      <c r="D9" s="321"/>
      <c r="E9" s="314">
        <v>7</v>
      </c>
      <c r="F9" s="315" t="s">
        <v>92</v>
      </c>
      <c r="G9" s="316"/>
      <c r="H9" s="319" t="s">
        <v>85</v>
      </c>
      <c r="I9" s="309">
        <v>7</v>
      </c>
      <c r="J9" s="310" t="s">
        <v>93</v>
      </c>
      <c r="K9" s="311"/>
      <c r="L9" s="318">
        <v>41</v>
      </c>
      <c r="M9" s="309">
        <v>7</v>
      </c>
      <c r="N9" s="310" t="s">
        <v>94</v>
      </c>
      <c r="O9" s="311"/>
      <c r="P9" s="318"/>
      <c r="Q9" s="314">
        <v>7</v>
      </c>
      <c r="R9" s="315" t="s">
        <v>92</v>
      </c>
      <c r="S9" s="316"/>
      <c r="T9" s="317" t="s">
        <v>85</v>
      </c>
      <c r="U9" s="309">
        <v>7</v>
      </c>
      <c r="V9" s="310" t="s">
        <v>95</v>
      </c>
      <c r="W9" s="311"/>
      <c r="X9" s="318" t="s">
        <v>85</v>
      </c>
      <c r="Y9" s="309">
        <v>7</v>
      </c>
      <c r="Z9" s="310" t="s">
        <v>96</v>
      </c>
      <c r="AA9" s="311"/>
      <c r="AB9" s="313" t="s">
        <v>85</v>
      </c>
      <c r="AC9" s="309">
        <v>7</v>
      </c>
      <c r="AD9" s="310" t="s">
        <v>96</v>
      </c>
      <c r="AE9" s="311"/>
      <c r="AF9" s="318" t="s">
        <v>85</v>
      </c>
      <c r="AG9" s="309">
        <v>7</v>
      </c>
      <c r="AH9" s="310" t="s">
        <v>93</v>
      </c>
      <c r="AI9" s="311"/>
      <c r="AJ9" s="313">
        <v>15</v>
      </c>
      <c r="AK9" s="309">
        <v>7</v>
      </c>
      <c r="AL9" s="310" t="s">
        <v>91</v>
      </c>
      <c r="AM9" s="311"/>
      <c r="AN9" s="318" t="s">
        <v>85</v>
      </c>
      <c r="AO9" s="314">
        <v>7</v>
      </c>
      <c r="AP9" s="315" t="s">
        <v>92</v>
      </c>
      <c r="AQ9" s="316"/>
      <c r="AR9" s="319" t="s">
        <v>85</v>
      </c>
      <c r="AS9" s="309">
        <v>7</v>
      </c>
      <c r="AT9" s="310" t="s">
        <v>93</v>
      </c>
      <c r="AU9" s="311"/>
      <c r="AV9" s="318">
        <v>28</v>
      </c>
    </row>
    <row r="10" spans="1:48">
      <c r="A10" s="309">
        <v>8</v>
      </c>
      <c r="B10" s="310" t="s">
        <v>94</v>
      </c>
      <c r="C10" s="311"/>
      <c r="D10" s="312"/>
      <c r="E10" s="314">
        <v>8</v>
      </c>
      <c r="F10" s="315" t="s">
        <v>97</v>
      </c>
      <c r="G10" s="316"/>
      <c r="H10" s="319" t="s">
        <v>85</v>
      </c>
      <c r="I10" s="309">
        <v>8</v>
      </c>
      <c r="J10" s="310" t="s">
        <v>95</v>
      </c>
      <c r="K10" s="311"/>
      <c r="L10" s="318" t="s">
        <v>85</v>
      </c>
      <c r="M10" s="309">
        <v>8</v>
      </c>
      <c r="N10" s="310" t="s">
        <v>96</v>
      </c>
      <c r="O10" s="311"/>
      <c r="P10" s="318" t="s">
        <v>85</v>
      </c>
      <c r="Q10" s="314">
        <v>8</v>
      </c>
      <c r="R10" s="315" t="s">
        <v>97</v>
      </c>
      <c r="S10" s="316"/>
      <c r="T10" s="317" t="s">
        <v>85</v>
      </c>
      <c r="U10" s="309">
        <v>8</v>
      </c>
      <c r="V10" s="310" t="s">
        <v>91</v>
      </c>
      <c r="W10" s="311"/>
      <c r="X10" s="318"/>
      <c r="Y10" s="314">
        <v>8</v>
      </c>
      <c r="Z10" s="315" t="s">
        <v>92</v>
      </c>
      <c r="AA10" s="316"/>
      <c r="AB10" s="319" t="s">
        <v>85</v>
      </c>
      <c r="AC10" s="314">
        <v>8</v>
      </c>
      <c r="AD10" s="315" t="s">
        <v>92</v>
      </c>
      <c r="AE10" s="316"/>
      <c r="AF10" s="317" t="s">
        <v>85</v>
      </c>
      <c r="AG10" s="309">
        <v>8</v>
      </c>
      <c r="AH10" s="310" t="s">
        <v>95</v>
      </c>
      <c r="AI10" s="311"/>
      <c r="AJ10" s="313"/>
      <c r="AK10" s="309">
        <v>8</v>
      </c>
      <c r="AL10" s="310" t="s">
        <v>94</v>
      </c>
      <c r="AM10" s="311"/>
      <c r="AN10" s="318"/>
      <c r="AO10" s="314">
        <v>8</v>
      </c>
      <c r="AP10" s="315" t="s">
        <v>97</v>
      </c>
      <c r="AQ10" s="316" t="s">
        <v>103</v>
      </c>
      <c r="AR10" s="319" t="s">
        <v>85</v>
      </c>
      <c r="AS10" s="309">
        <v>8</v>
      </c>
      <c r="AT10" s="310" t="s">
        <v>95</v>
      </c>
      <c r="AU10" s="311"/>
      <c r="AV10" s="318"/>
    </row>
    <row r="11" spans="1:48">
      <c r="A11" s="309">
        <v>9</v>
      </c>
      <c r="B11" s="310" t="s">
        <v>96</v>
      </c>
      <c r="C11" s="311"/>
      <c r="D11" s="312" t="s">
        <v>85</v>
      </c>
      <c r="E11" s="309">
        <v>9</v>
      </c>
      <c r="F11" s="310" t="s">
        <v>93</v>
      </c>
      <c r="G11" s="311"/>
      <c r="H11" s="313">
        <v>37</v>
      </c>
      <c r="I11" s="309">
        <v>9</v>
      </c>
      <c r="J11" s="310" t="s">
        <v>91</v>
      </c>
      <c r="K11" s="311"/>
      <c r="L11" s="318"/>
      <c r="M11" s="314">
        <v>9</v>
      </c>
      <c r="N11" s="315" t="s">
        <v>92</v>
      </c>
      <c r="O11" s="316"/>
      <c r="P11" s="317" t="s">
        <v>85</v>
      </c>
      <c r="Q11" s="309">
        <v>9</v>
      </c>
      <c r="R11" s="310" t="s">
        <v>93</v>
      </c>
      <c r="S11" s="311"/>
      <c r="T11" s="318">
        <v>50</v>
      </c>
      <c r="U11" s="309">
        <v>9</v>
      </c>
      <c r="V11" s="310" t="s">
        <v>94</v>
      </c>
      <c r="W11" s="311"/>
      <c r="X11" s="318"/>
      <c r="Y11" s="314">
        <v>9</v>
      </c>
      <c r="Z11" s="315" t="s">
        <v>97</v>
      </c>
      <c r="AA11" s="316"/>
      <c r="AB11" s="319" t="s">
        <v>85</v>
      </c>
      <c r="AC11" s="314">
        <v>9</v>
      </c>
      <c r="AD11" s="315" t="s">
        <v>97</v>
      </c>
      <c r="AE11" s="316"/>
      <c r="AF11" s="317" t="s">
        <v>85</v>
      </c>
      <c r="AG11" s="309">
        <v>9</v>
      </c>
      <c r="AH11" s="310" t="s">
        <v>91</v>
      </c>
      <c r="AI11" s="311"/>
      <c r="AJ11" s="313" t="s">
        <v>85</v>
      </c>
      <c r="AK11" s="309">
        <v>9</v>
      </c>
      <c r="AL11" s="310" t="s">
        <v>96</v>
      </c>
      <c r="AM11" s="677"/>
      <c r="AN11" s="318" t="s">
        <v>85</v>
      </c>
      <c r="AO11" s="314">
        <v>9</v>
      </c>
      <c r="AP11" s="315" t="s">
        <v>93</v>
      </c>
      <c r="AQ11" s="316" t="s">
        <v>271</v>
      </c>
      <c r="AR11" s="319">
        <v>24</v>
      </c>
      <c r="AS11" s="309">
        <v>9</v>
      </c>
      <c r="AT11" s="310" t="s">
        <v>91</v>
      </c>
      <c r="AU11" s="311"/>
      <c r="AV11" s="318" t="s">
        <v>85</v>
      </c>
    </row>
    <row r="12" spans="1:48">
      <c r="A12" s="314">
        <v>10</v>
      </c>
      <c r="B12" s="315" t="s">
        <v>92</v>
      </c>
      <c r="C12" s="316"/>
      <c r="D12" s="676" t="s">
        <v>85</v>
      </c>
      <c r="E12" s="309">
        <v>10</v>
      </c>
      <c r="F12" s="310" t="s">
        <v>95</v>
      </c>
      <c r="G12" s="311"/>
      <c r="H12" s="313" t="s">
        <v>85</v>
      </c>
      <c r="I12" s="309">
        <v>10</v>
      </c>
      <c r="J12" s="310" t="s">
        <v>94</v>
      </c>
      <c r="K12" s="311"/>
      <c r="L12" s="318"/>
      <c r="M12" s="314">
        <v>10</v>
      </c>
      <c r="N12" s="315" t="s">
        <v>97</v>
      </c>
      <c r="O12" s="316"/>
      <c r="P12" s="317" t="s">
        <v>85</v>
      </c>
      <c r="Q12" s="309">
        <v>10</v>
      </c>
      <c r="R12" s="310" t="s">
        <v>95</v>
      </c>
      <c r="S12" s="311"/>
      <c r="T12" s="318" t="s">
        <v>85</v>
      </c>
      <c r="U12" s="309">
        <v>10</v>
      </c>
      <c r="V12" s="310" t="s">
        <v>96</v>
      </c>
      <c r="W12" s="311"/>
      <c r="X12" s="318" t="s">
        <v>85</v>
      </c>
      <c r="Y12" s="309">
        <v>10</v>
      </c>
      <c r="Z12" s="310" t="s">
        <v>93</v>
      </c>
      <c r="AA12" s="311"/>
      <c r="AB12" s="313">
        <v>7</v>
      </c>
      <c r="AC12" s="309">
        <v>10</v>
      </c>
      <c r="AD12" s="310" t="s">
        <v>93</v>
      </c>
      <c r="AE12" s="311"/>
      <c r="AF12" s="318">
        <v>11</v>
      </c>
      <c r="AG12" s="309">
        <v>10</v>
      </c>
      <c r="AH12" s="310" t="s">
        <v>94</v>
      </c>
      <c r="AI12" s="311"/>
      <c r="AJ12" s="313"/>
      <c r="AK12" s="314">
        <v>10</v>
      </c>
      <c r="AL12" s="315" t="s">
        <v>92</v>
      </c>
      <c r="AM12" s="316"/>
      <c r="AN12" s="317" t="s">
        <v>85</v>
      </c>
      <c r="AO12" s="309">
        <v>10</v>
      </c>
      <c r="AP12" s="310" t="s">
        <v>95</v>
      </c>
      <c r="AQ12" s="311"/>
      <c r="AR12" s="313"/>
      <c r="AS12" s="309">
        <v>10</v>
      </c>
      <c r="AT12" s="310" t="s">
        <v>94</v>
      </c>
      <c r="AU12" s="311"/>
      <c r="AV12" s="318"/>
    </row>
    <row r="13" spans="1:48">
      <c r="A13" s="314">
        <v>11</v>
      </c>
      <c r="B13" s="315" t="s">
        <v>97</v>
      </c>
      <c r="C13" s="316"/>
      <c r="D13" s="676" t="s">
        <v>85</v>
      </c>
      <c r="E13" s="309">
        <v>11</v>
      </c>
      <c r="F13" s="310" t="s">
        <v>91</v>
      </c>
      <c r="G13" s="311"/>
      <c r="H13" s="313"/>
      <c r="I13" s="309">
        <v>11</v>
      </c>
      <c r="J13" s="310" t="s">
        <v>96</v>
      </c>
      <c r="K13" s="311"/>
      <c r="L13" s="318" t="s">
        <v>85</v>
      </c>
      <c r="M13" s="309">
        <v>11</v>
      </c>
      <c r="N13" s="310" t="s">
        <v>93</v>
      </c>
      <c r="O13" s="311"/>
      <c r="P13" s="318">
        <v>46</v>
      </c>
      <c r="Q13" s="309">
        <v>11</v>
      </c>
      <c r="R13" s="310" t="s">
        <v>91</v>
      </c>
      <c r="S13" s="311"/>
      <c r="T13" s="318"/>
      <c r="U13" s="314">
        <v>11</v>
      </c>
      <c r="V13" s="315" t="s">
        <v>92</v>
      </c>
      <c r="W13" s="316"/>
      <c r="X13" s="317" t="s">
        <v>85</v>
      </c>
      <c r="Y13" s="309">
        <v>11</v>
      </c>
      <c r="Z13" s="310" t="s">
        <v>95</v>
      </c>
      <c r="AA13" s="311"/>
      <c r="AB13" s="313" t="s">
        <v>85</v>
      </c>
      <c r="AC13" s="309">
        <v>11</v>
      </c>
      <c r="AD13" s="310" t="s">
        <v>95</v>
      </c>
      <c r="AE13" s="311"/>
      <c r="AF13" s="318"/>
      <c r="AG13" s="309">
        <v>11</v>
      </c>
      <c r="AH13" s="310" t="s">
        <v>96</v>
      </c>
      <c r="AI13" s="311"/>
      <c r="AJ13" s="313" t="s">
        <v>85</v>
      </c>
      <c r="AK13" s="314">
        <v>11</v>
      </c>
      <c r="AL13" s="315" t="s">
        <v>97</v>
      </c>
      <c r="AM13" s="316"/>
      <c r="AN13" s="317" t="s">
        <v>85</v>
      </c>
      <c r="AO13" s="309">
        <v>11</v>
      </c>
      <c r="AP13" s="310" t="s">
        <v>91</v>
      </c>
      <c r="AQ13" s="311"/>
      <c r="AR13" s="313" t="s">
        <v>85</v>
      </c>
      <c r="AS13" s="309">
        <v>11</v>
      </c>
      <c r="AT13" s="310" t="s">
        <v>96</v>
      </c>
      <c r="AU13" s="311"/>
      <c r="AV13" s="318" t="s">
        <v>85</v>
      </c>
    </row>
    <row r="14" spans="1:48">
      <c r="A14" s="309">
        <v>12</v>
      </c>
      <c r="B14" s="310" t="s">
        <v>93</v>
      </c>
      <c r="C14" s="311"/>
      <c r="D14" s="321">
        <v>33</v>
      </c>
      <c r="E14" s="309">
        <v>12</v>
      </c>
      <c r="F14" s="310" t="s">
        <v>94</v>
      </c>
      <c r="G14" s="311"/>
      <c r="H14" s="313"/>
      <c r="I14" s="314">
        <v>12</v>
      </c>
      <c r="J14" s="315" t="s">
        <v>92</v>
      </c>
      <c r="K14" s="316"/>
      <c r="L14" s="317" t="s">
        <v>85</v>
      </c>
      <c r="M14" s="309">
        <v>12</v>
      </c>
      <c r="N14" s="310" t="s">
        <v>95</v>
      </c>
      <c r="O14" s="311"/>
      <c r="P14" s="318" t="s">
        <v>85</v>
      </c>
      <c r="Q14" s="309">
        <v>12</v>
      </c>
      <c r="R14" s="310" t="s">
        <v>94</v>
      </c>
      <c r="S14" s="311"/>
      <c r="T14" s="318"/>
      <c r="U14" s="314">
        <v>12</v>
      </c>
      <c r="V14" s="315" t="s">
        <v>97</v>
      </c>
      <c r="W14" s="316"/>
      <c r="X14" s="317" t="s">
        <v>85</v>
      </c>
      <c r="Y14" s="309">
        <v>12</v>
      </c>
      <c r="Z14" s="310" t="s">
        <v>91</v>
      </c>
      <c r="AA14" s="311"/>
      <c r="AB14" s="313"/>
      <c r="AC14" s="309">
        <v>12</v>
      </c>
      <c r="AD14" s="310" t="s">
        <v>91</v>
      </c>
      <c r="AE14" s="311"/>
      <c r="AF14" s="318" t="s">
        <v>85</v>
      </c>
      <c r="AG14" s="314">
        <v>12</v>
      </c>
      <c r="AH14" s="315" t="s">
        <v>92</v>
      </c>
      <c r="AI14" s="316"/>
      <c r="AJ14" s="319" t="s">
        <v>85</v>
      </c>
      <c r="AK14" s="309">
        <v>12</v>
      </c>
      <c r="AL14" s="310" t="s">
        <v>93</v>
      </c>
      <c r="AM14" s="311"/>
      <c r="AN14" s="318">
        <v>20</v>
      </c>
      <c r="AO14" s="309">
        <v>12</v>
      </c>
      <c r="AP14" s="310" t="s">
        <v>94</v>
      </c>
      <c r="AQ14" s="311"/>
      <c r="AR14" s="313"/>
      <c r="AS14" s="314">
        <v>12</v>
      </c>
      <c r="AT14" s="315" t="s">
        <v>92</v>
      </c>
      <c r="AU14" s="316"/>
      <c r="AV14" s="317" t="s">
        <v>85</v>
      </c>
    </row>
    <row r="15" spans="1:48">
      <c r="A15" s="309">
        <v>13</v>
      </c>
      <c r="B15" s="310" t="s">
        <v>95</v>
      </c>
      <c r="C15" s="311"/>
      <c r="D15" s="321" t="s">
        <v>85</v>
      </c>
      <c r="E15" s="309">
        <v>13</v>
      </c>
      <c r="F15" s="310" t="s">
        <v>96</v>
      </c>
      <c r="G15" s="311"/>
      <c r="H15" s="313" t="s">
        <v>85</v>
      </c>
      <c r="I15" s="314">
        <v>13</v>
      </c>
      <c r="J15" s="315" t="s">
        <v>97</v>
      </c>
      <c r="K15" s="316"/>
      <c r="L15" s="317" t="s">
        <v>85</v>
      </c>
      <c r="M15" s="309">
        <v>13</v>
      </c>
      <c r="N15" s="310" t="s">
        <v>91</v>
      </c>
      <c r="O15" s="311"/>
      <c r="P15" s="318"/>
      <c r="Q15" s="309">
        <v>13</v>
      </c>
      <c r="R15" s="310" t="s">
        <v>96</v>
      </c>
      <c r="S15" s="311"/>
      <c r="T15" s="318" t="s">
        <v>85</v>
      </c>
      <c r="U15" s="309">
        <v>13</v>
      </c>
      <c r="V15" s="310" t="s">
        <v>93</v>
      </c>
      <c r="W15" s="311"/>
      <c r="X15" s="318">
        <v>3</v>
      </c>
      <c r="Y15" s="309">
        <v>13</v>
      </c>
      <c r="Z15" s="310" t="s">
        <v>94</v>
      </c>
      <c r="AA15" s="311"/>
      <c r="AB15" s="313"/>
      <c r="AC15" s="309">
        <v>13</v>
      </c>
      <c r="AD15" s="310" t="s">
        <v>94</v>
      </c>
      <c r="AE15" s="311"/>
      <c r="AF15" s="318"/>
      <c r="AG15" s="314">
        <v>13</v>
      </c>
      <c r="AH15" s="315" t="s">
        <v>97</v>
      </c>
      <c r="AI15" s="316" t="s">
        <v>102</v>
      </c>
      <c r="AJ15" s="319" t="s">
        <v>85</v>
      </c>
      <c r="AK15" s="309">
        <v>13</v>
      </c>
      <c r="AL15" s="310" t="s">
        <v>95</v>
      </c>
      <c r="AM15" s="311"/>
      <c r="AN15" s="318"/>
      <c r="AO15" s="309">
        <v>13</v>
      </c>
      <c r="AP15" s="310" t="s">
        <v>96</v>
      </c>
      <c r="AQ15" s="311"/>
      <c r="AR15" s="313" t="s">
        <v>85</v>
      </c>
      <c r="AS15" s="314">
        <v>13</v>
      </c>
      <c r="AT15" s="315" t="s">
        <v>97</v>
      </c>
      <c r="AU15" s="316"/>
      <c r="AV15" s="317" t="s">
        <v>85</v>
      </c>
    </row>
    <row r="16" spans="1:48">
      <c r="A16" s="309">
        <v>14</v>
      </c>
      <c r="B16" s="310" t="s">
        <v>91</v>
      </c>
      <c r="C16" s="311"/>
      <c r="D16" s="321"/>
      <c r="E16" s="314">
        <v>14</v>
      </c>
      <c r="F16" s="315" t="s">
        <v>92</v>
      </c>
      <c r="G16" s="316"/>
      <c r="H16" s="319" t="s">
        <v>85</v>
      </c>
      <c r="I16" s="309">
        <v>14</v>
      </c>
      <c r="J16" s="310" t="s">
        <v>93</v>
      </c>
      <c r="K16" s="311"/>
      <c r="L16" s="318">
        <v>42</v>
      </c>
      <c r="M16" s="309">
        <v>14</v>
      </c>
      <c r="N16" s="310" t="s">
        <v>94</v>
      </c>
      <c r="O16" s="311"/>
      <c r="P16" s="318"/>
      <c r="Q16" s="314">
        <v>14</v>
      </c>
      <c r="R16" s="315" t="s">
        <v>92</v>
      </c>
      <c r="S16" s="316"/>
      <c r="T16" s="317" t="s">
        <v>85</v>
      </c>
      <c r="U16" s="309">
        <v>14</v>
      </c>
      <c r="V16" s="310" t="s">
        <v>95</v>
      </c>
      <c r="W16" s="311"/>
      <c r="X16" s="318" t="s">
        <v>85</v>
      </c>
      <c r="Y16" s="309">
        <v>14</v>
      </c>
      <c r="Z16" s="310" t="s">
        <v>96</v>
      </c>
      <c r="AA16" s="311"/>
      <c r="AB16" s="313" t="s">
        <v>85</v>
      </c>
      <c r="AC16" s="309">
        <v>14</v>
      </c>
      <c r="AD16" s="310" t="s">
        <v>96</v>
      </c>
      <c r="AE16" s="311"/>
      <c r="AF16" s="318" t="s">
        <v>85</v>
      </c>
      <c r="AG16" s="309">
        <v>14</v>
      </c>
      <c r="AH16" s="310" t="s">
        <v>93</v>
      </c>
      <c r="AI16" s="311"/>
      <c r="AJ16" s="313">
        <v>16</v>
      </c>
      <c r="AK16" s="309">
        <v>14</v>
      </c>
      <c r="AL16" s="310" t="s">
        <v>91</v>
      </c>
      <c r="AM16" s="311"/>
      <c r="AN16" s="318" t="s">
        <v>85</v>
      </c>
      <c r="AO16" s="314">
        <v>14</v>
      </c>
      <c r="AP16" s="315" t="s">
        <v>92</v>
      </c>
      <c r="AQ16" s="316"/>
      <c r="AR16" s="319" t="s">
        <v>85</v>
      </c>
      <c r="AS16" s="309">
        <v>14</v>
      </c>
      <c r="AT16" s="310" t="s">
        <v>93</v>
      </c>
      <c r="AU16" s="311"/>
      <c r="AV16" s="318">
        <v>29</v>
      </c>
    </row>
    <row r="17" spans="1:49">
      <c r="A17" s="309">
        <v>15</v>
      </c>
      <c r="B17" s="310" t="s">
        <v>94</v>
      </c>
      <c r="C17" s="311"/>
      <c r="D17" s="312"/>
      <c r="E17" s="314">
        <v>15</v>
      </c>
      <c r="F17" s="315" t="s">
        <v>97</v>
      </c>
      <c r="G17" s="316"/>
      <c r="H17" s="319" t="s">
        <v>85</v>
      </c>
      <c r="I17" s="309">
        <v>15</v>
      </c>
      <c r="J17" s="310" t="s">
        <v>95</v>
      </c>
      <c r="K17" s="311"/>
      <c r="L17" s="318" t="s">
        <v>85</v>
      </c>
      <c r="M17" s="309">
        <v>15</v>
      </c>
      <c r="N17" s="310" t="s">
        <v>96</v>
      </c>
      <c r="O17" s="311"/>
      <c r="P17" s="318" t="s">
        <v>85</v>
      </c>
      <c r="Q17" s="314">
        <v>15</v>
      </c>
      <c r="R17" s="315" t="s">
        <v>97</v>
      </c>
      <c r="S17" s="316"/>
      <c r="T17" s="317" t="s">
        <v>85</v>
      </c>
      <c r="U17" s="309">
        <v>15</v>
      </c>
      <c r="V17" s="310" t="s">
        <v>91</v>
      </c>
      <c r="W17" s="311"/>
      <c r="X17" s="318"/>
      <c r="Y17" s="314">
        <v>15</v>
      </c>
      <c r="Z17" s="315" t="s">
        <v>92</v>
      </c>
      <c r="AA17" s="316"/>
      <c r="AB17" s="319" t="s">
        <v>85</v>
      </c>
      <c r="AC17" s="314">
        <v>15</v>
      </c>
      <c r="AD17" s="315" t="s">
        <v>92</v>
      </c>
      <c r="AE17" s="316"/>
      <c r="AF17" s="317" t="s">
        <v>85</v>
      </c>
      <c r="AG17" s="309">
        <v>15</v>
      </c>
      <c r="AH17" s="310" t="s">
        <v>95</v>
      </c>
      <c r="AI17" s="311"/>
      <c r="AJ17" s="313"/>
      <c r="AK17" s="309">
        <v>15</v>
      </c>
      <c r="AL17" s="310" t="s">
        <v>94</v>
      </c>
      <c r="AM17" s="311"/>
      <c r="AN17" s="318"/>
      <c r="AO17" s="314">
        <v>15</v>
      </c>
      <c r="AP17" s="315" t="s">
        <v>97</v>
      </c>
      <c r="AQ17" s="316"/>
      <c r="AR17" s="319" t="s">
        <v>85</v>
      </c>
      <c r="AS17" s="309">
        <v>15</v>
      </c>
      <c r="AT17" s="310" t="s">
        <v>95</v>
      </c>
      <c r="AU17" s="311"/>
      <c r="AV17" s="318"/>
    </row>
    <row r="18" spans="1:49">
      <c r="A18" s="309">
        <v>16</v>
      </c>
      <c r="B18" s="310" t="s">
        <v>96</v>
      </c>
      <c r="C18" s="311"/>
      <c r="D18" s="312" t="s">
        <v>85</v>
      </c>
      <c r="E18" s="309">
        <v>16</v>
      </c>
      <c r="F18" s="310" t="s">
        <v>93</v>
      </c>
      <c r="G18" s="311"/>
      <c r="H18" s="313">
        <v>38</v>
      </c>
      <c r="I18" s="309">
        <v>16</v>
      </c>
      <c r="J18" s="310" t="s">
        <v>91</v>
      </c>
      <c r="K18" s="311"/>
      <c r="L18" s="318"/>
      <c r="M18" s="314">
        <v>16</v>
      </c>
      <c r="N18" s="315" t="s">
        <v>92</v>
      </c>
      <c r="O18" s="316"/>
      <c r="P18" s="317" t="s">
        <v>85</v>
      </c>
      <c r="Q18" s="309">
        <v>16</v>
      </c>
      <c r="R18" s="310" t="s">
        <v>93</v>
      </c>
      <c r="S18" s="311"/>
      <c r="T18" s="318">
        <v>51</v>
      </c>
      <c r="U18" s="309">
        <v>16</v>
      </c>
      <c r="V18" s="310" t="s">
        <v>94</v>
      </c>
      <c r="W18" s="311"/>
      <c r="X18" s="318"/>
      <c r="Y18" s="314">
        <v>16</v>
      </c>
      <c r="Z18" s="315" t="s">
        <v>97</v>
      </c>
      <c r="AA18" s="316"/>
      <c r="AB18" s="319" t="s">
        <v>85</v>
      </c>
      <c r="AC18" s="314">
        <v>16</v>
      </c>
      <c r="AD18" s="315" t="s">
        <v>97</v>
      </c>
      <c r="AE18" s="316"/>
      <c r="AF18" s="317" t="s">
        <v>85</v>
      </c>
      <c r="AG18" s="309">
        <v>16</v>
      </c>
      <c r="AH18" s="310" t="s">
        <v>91</v>
      </c>
      <c r="AI18" s="311"/>
      <c r="AJ18" s="313" t="s">
        <v>85</v>
      </c>
      <c r="AK18" s="309">
        <v>16</v>
      </c>
      <c r="AL18" s="310" t="s">
        <v>96</v>
      </c>
      <c r="AM18" s="311"/>
      <c r="AN18" s="318" t="s">
        <v>85</v>
      </c>
      <c r="AO18" s="309">
        <v>16</v>
      </c>
      <c r="AP18" s="310" t="s">
        <v>93</v>
      </c>
      <c r="AQ18" s="311"/>
      <c r="AR18" s="313">
        <v>25</v>
      </c>
      <c r="AS18" s="309">
        <v>16</v>
      </c>
      <c r="AT18" s="310" t="s">
        <v>91</v>
      </c>
      <c r="AU18" s="311"/>
      <c r="AV18" s="318" t="s">
        <v>85</v>
      </c>
    </row>
    <row r="19" spans="1:49">
      <c r="A19" s="314">
        <v>17</v>
      </c>
      <c r="B19" s="315" t="s">
        <v>92</v>
      </c>
      <c r="C19" s="316"/>
      <c r="D19" s="676" t="s">
        <v>85</v>
      </c>
      <c r="E19" s="309">
        <v>17</v>
      </c>
      <c r="F19" s="310" t="s">
        <v>95</v>
      </c>
      <c r="G19" s="311"/>
      <c r="H19" s="313" t="s">
        <v>85</v>
      </c>
      <c r="I19" s="309">
        <v>17</v>
      </c>
      <c r="J19" s="310" t="s">
        <v>94</v>
      </c>
      <c r="K19" s="311"/>
      <c r="L19" s="318"/>
      <c r="M19" s="314">
        <v>17</v>
      </c>
      <c r="N19" s="315" t="s">
        <v>97</v>
      </c>
      <c r="O19" s="316"/>
      <c r="P19" s="317" t="s">
        <v>85</v>
      </c>
      <c r="Q19" s="309">
        <v>17</v>
      </c>
      <c r="R19" s="310" t="s">
        <v>95</v>
      </c>
      <c r="S19" s="311"/>
      <c r="T19" s="318" t="s">
        <v>85</v>
      </c>
      <c r="U19" s="309">
        <v>17</v>
      </c>
      <c r="V19" s="310" t="s">
        <v>96</v>
      </c>
      <c r="W19" s="311"/>
      <c r="X19" s="318" t="s">
        <v>85</v>
      </c>
      <c r="Y19" s="309">
        <v>17</v>
      </c>
      <c r="Z19" s="310" t="s">
        <v>93</v>
      </c>
      <c r="AA19" s="311"/>
      <c r="AB19" s="313">
        <v>8</v>
      </c>
      <c r="AC19" s="309">
        <v>17</v>
      </c>
      <c r="AD19" s="310" t="s">
        <v>93</v>
      </c>
      <c r="AE19" s="311"/>
      <c r="AF19" s="318">
        <v>12</v>
      </c>
      <c r="AG19" s="314">
        <v>17</v>
      </c>
      <c r="AH19" s="315" t="s">
        <v>94</v>
      </c>
      <c r="AI19" s="316" t="s">
        <v>71</v>
      </c>
      <c r="AJ19" s="319"/>
      <c r="AK19" s="314">
        <v>17</v>
      </c>
      <c r="AL19" s="315" t="s">
        <v>92</v>
      </c>
      <c r="AM19" s="316"/>
      <c r="AN19" s="317" t="s">
        <v>85</v>
      </c>
      <c r="AO19" s="309">
        <v>17</v>
      </c>
      <c r="AP19" s="310" t="s">
        <v>95</v>
      </c>
      <c r="AQ19" s="311"/>
      <c r="AR19" s="313"/>
      <c r="AS19" s="309">
        <v>17</v>
      </c>
      <c r="AT19" s="310" t="s">
        <v>94</v>
      </c>
      <c r="AU19" s="311"/>
      <c r="AV19" s="318"/>
    </row>
    <row r="20" spans="1:49">
      <c r="A20" s="314">
        <v>18</v>
      </c>
      <c r="B20" s="315" t="s">
        <v>97</v>
      </c>
      <c r="C20" s="316"/>
      <c r="D20" s="676" t="s">
        <v>85</v>
      </c>
      <c r="E20" s="309">
        <v>18</v>
      </c>
      <c r="F20" s="310" t="s">
        <v>91</v>
      </c>
      <c r="G20" s="311"/>
      <c r="H20" s="313"/>
      <c r="I20" s="309">
        <v>18</v>
      </c>
      <c r="J20" s="310" t="s">
        <v>96</v>
      </c>
      <c r="K20" s="311"/>
      <c r="L20" s="318" t="s">
        <v>85</v>
      </c>
      <c r="M20" s="309">
        <v>18</v>
      </c>
      <c r="N20" s="310" t="s">
        <v>93</v>
      </c>
      <c r="O20" s="311"/>
      <c r="P20" s="318">
        <v>47</v>
      </c>
      <c r="Q20" s="309">
        <v>18</v>
      </c>
      <c r="R20" s="310" t="s">
        <v>91</v>
      </c>
      <c r="S20" s="311"/>
      <c r="T20" s="318"/>
      <c r="U20" s="314">
        <v>18</v>
      </c>
      <c r="V20" s="315" t="s">
        <v>92</v>
      </c>
      <c r="W20" s="316"/>
      <c r="X20" s="317" t="s">
        <v>85</v>
      </c>
      <c r="Y20" s="309">
        <v>18</v>
      </c>
      <c r="Z20" s="310" t="s">
        <v>95</v>
      </c>
      <c r="AA20" s="311"/>
      <c r="AB20" s="313" t="s">
        <v>85</v>
      </c>
      <c r="AC20" s="309">
        <v>18</v>
      </c>
      <c r="AD20" s="310" t="s">
        <v>95</v>
      </c>
      <c r="AE20" s="311"/>
      <c r="AF20" s="318"/>
      <c r="AG20" s="314">
        <v>18</v>
      </c>
      <c r="AH20" s="315" t="s">
        <v>96</v>
      </c>
      <c r="AI20" s="316" t="s">
        <v>101</v>
      </c>
      <c r="AJ20" s="319" t="s">
        <v>85</v>
      </c>
      <c r="AK20" s="314">
        <v>18</v>
      </c>
      <c r="AL20" s="315" t="s">
        <v>97</v>
      </c>
      <c r="AM20" s="1157"/>
      <c r="AN20" s="1158"/>
      <c r="AO20" s="309">
        <v>18</v>
      </c>
      <c r="AP20" s="310" t="s">
        <v>91</v>
      </c>
      <c r="AQ20" s="311"/>
      <c r="AR20" s="313" t="s">
        <v>85</v>
      </c>
      <c r="AS20" s="309">
        <v>18</v>
      </c>
      <c r="AT20" s="324" t="s">
        <v>96</v>
      </c>
      <c r="AU20" s="311"/>
      <c r="AV20" s="318" t="s">
        <v>85</v>
      </c>
    </row>
    <row r="21" spans="1:49">
      <c r="A21" s="309">
        <v>19</v>
      </c>
      <c r="B21" s="310" t="s">
        <v>93</v>
      </c>
      <c r="C21" s="311"/>
      <c r="D21" s="321">
        <v>34</v>
      </c>
      <c r="E21" s="309">
        <v>19</v>
      </c>
      <c r="F21" s="310" t="s">
        <v>94</v>
      </c>
      <c r="G21" s="311"/>
      <c r="H21" s="313"/>
      <c r="I21" s="314">
        <v>19</v>
      </c>
      <c r="J21" s="315" t="s">
        <v>92</v>
      </c>
      <c r="K21" s="316"/>
      <c r="L21" s="317" t="s">
        <v>85</v>
      </c>
      <c r="M21" s="309">
        <v>19</v>
      </c>
      <c r="N21" s="310" t="s">
        <v>95</v>
      </c>
      <c r="O21" s="311"/>
      <c r="P21" s="318" t="s">
        <v>85</v>
      </c>
      <c r="Q21" s="309">
        <v>19</v>
      </c>
      <c r="R21" s="310" t="s">
        <v>94</v>
      </c>
      <c r="S21" s="311"/>
      <c r="T21" s="318"/>
      <c r="U21" s="314">
        <v>19</v>
      </c>
      <c r="V21" s="315" t="s">
        <v>97</v>
      </c>
      <c r="W21" s="316"/>
      <c r="X21" s="317" t="s">
        <v>85</v>
      </c>
      <c r="Y21" s="309">
        <v>19</v>
      </c>
      <c r="Z21" s="310" t="s">
        <v>91</v>
      </c>
      <c r="AA21" s="311"/>
      <c r="AB21" s="313"/>
      <c r="AC21" s="309">
        <v>19</v>
      </c>
      <c r="AD21" s="310" t="s">
        <v>91</v>
      </c>
      <c r="AE21" s="311"/>
      <c r="AF21" s="318" t="s">
        <v>85</v>
      </c>
      <c r="AG21" s="314">
        <v>19</v>
      </c>
      <c r="AH21" s="315" t="s">
        <v>92</v>
      </c>
      <c r="AI21" s="316"/>
      <c r="AJ21" s="319" t="s">
        <v>85</v>
      </c>
      <c r="AK21" s="309">
        <v>19</v>
      </c>
      <c r="AL21" s="310" t="s">
        <v>93</v>
      </c>
      <c r="AM21" s="311"/>
      <c r="AN21" s="318">
        <v>21</v>
      </c>
      <c r="AO21" s="309">
        <v>19</v>
      </c>
      <c r="AP21" s="310" t="s">
        <v>94</v>
      </c>
      <c r="AQ21" s="311"/>
      <c r="AR21" s="313"/>
      <c r="AS21" s="314">
        <v>19</v>
      </c>
      <c r="AT21" s="315" t="s">
        <v>92</v>
      </c>
      <c r="AU21" s="316"/>
      <c r="AV21" s="317" t="s">
        <v>85</v>
      </c>
    </row>
    <row r="22" spans="1:49">
      <c r="A22" s="309">
        <v>20</v>
      </c>
      <c r="B22" s="310" t="s">
        <v>95</v>
      </c>
      <c r="C22" s="311"/>
      <c r="D22" s="321" t="s">
        <v>85</v>
      </c>
      <c r="E22" s="309">
        <v>20</v>
      </c>
      <c r="F22" s="310" t="s">
        <v>96</v>
      </c>
      <c r="G22" s="311"/>
      <c r="H22" s="313" t="s">
        <v>85</v>
      </c>
      <c r="I22" s="314">
        <v>20</v>
      </c>
      <c r="J22" s="315" t="s">
        <v>97</v>
      </c>
      <c r="K22" s="316"/>
      <c r="L22" s="317" t="s">
        <v>85</v>
      </c>
      <c r="M22" s="309">
        <v>20</v>
      </c>
      <c r="N22" s="310" t="s">
        <v>91</v>
      </c>
      <c r="O22" s="311"/>
      <c r="P22" s="318"/>
      <c r="Q22" s="309">
        <v>20</v>
      </c>
      <c r="R22" s="310" t="s">
        <v>96</v>
      </c>
      <c r="S22" s="311"/>
      <c r="T22" s="318" t="s">
        <v>85</v>
      </c>
      <c r="U22" s="309">
        <v>20</v>
      </c>
      <c r="V22" s="310" t="s">
        <v>93</v>
      </c>
      <c r="W22" s="311"/>
      <c r="X22" s="318">
        <v>4</v>
      </c>
      <c r="Y22" s="309">
        <v>20</v>
      </c>
      <c r="Z22" s="310" t="s">
        <v>94</v>
      </c>
      <c r="AA22" s="311"/>
      <c r="AB22" s="313"/>
      <c r="AC22" s="309">
        <v>20</v>
      </c>
      <c r="AD22" s="310" t="s">
        <v>94</v>
      </c>
      <c r="AE22" s="311"/>
      <c r="AF22" s="318"/>
      <c r="AG22" s="314">
        <v>20</v>
      </c>
      <c r="AH22" s="315" t="s">
        <v>97</v>
      </c>
      <c r="AI22" s="316" t="s">
        <v>74</v>
      </c>
      <c r="AJ22" s="319" t="s">
        <v>85</v>
      </c>
      <c r="AK22" s="309">
        <v>20</v>
      </c>
      <c r="AL22" s="310" t="s">
        <v>95</v>
      </c>
      <c r="AM22" s="311"/>
      <c r="AN22" s="318"/>
      <c r="AO22" s="309">
        <v>20</v>
      </c>
      <c r="AP22" s="324" t="s">
        <v>96</v>
      </c>
      <c r="AQ22" s="311"/>
      <c r="AR22" s="313" t="s">
        <v>85</v>
      </c>
      <c r="AS22" s="314">
        <v>20</v>
      </c>
      <c r="AT22" s="315" t="s">
        <v>97</v>
      </c>
      <c r="AU22" s="316"/>
      <c r="AV22" s="317" t="s">
        <v>85</v>
      </c>
    </row>
    <row r="23" spans="1:49">
      <c r="A23" s="309">
        <v>21</v>
      </c>
      <c r="B23" s="310" t="s">
        <v>91</v>
      </c>
      <c r="C23" s="311"/>
      <c r="D23" s="321"/>
      <c r="E23" s="314">
        <v>21</v>
      </c>
      <c r="F23" s="315" t="s">
        <v>92</v>
      </c>
      <c r="G23" s="316"/>
      <c r="H23" s="319" t="s">
        <v>85</v>
      </c>
      <c r="I23" s="309">
        <v>21</v>
      </c>
      <c r="J23" s="310" t="s">
        <v>93</v>
      </c>
      <c r="K23" s="311"/>
      <c r="L23" s="318">
        <v>43</v>
      </c>
      <c r="M23" s="309">
        <v>21</v>
      </c>
      <c r="N23" s="310" t="s">
        <v>94</v>
      </c>
      <c r="O23" s="311"/>
      <c r="P23" s="318"/>
      <c r="Q23" s="314">
        <v>21</v>
      </c>
      <c r="R23" s="315" t="s">
        <v>92</v>
      </c>
      <c r="S23" s="316"/>
      <c r="T23" s="317" t="s">
        <v>85</v>
      </c>
      <c r="U23" s="309">
        <v>21</v>
      </c>
      <c r="V23" s="310" t="s">
        <v>95</v>
      </c>
      <c r="W23" s="311"/>
      <c r="X23" s="318" t="s">
        <v>85</v>
      </c>
      <c r="Y23" s="309">
        <v>21</v>
      </c>
      <c r="Z23" s="310" t="s">
        <v>96</v>
      </c>
      <c r="AA23" s="311"/>
      <c r="AB23" s="313" t="s">
        <v>85</v>
      </c>
      <c r="AC23" s="309">
        <v>21</v>
      </c>
      <c r="AD23" s="310" t="s">
        <v>96</v>
      </c>
      <c r="AE23" s="311"/>
      <c r="AF23" s="318" t="s">
        <v>85</v>
      </c>
      <c r="AG23" s="314">
        <v>21</v>
      </c>
      <c r="AH23" s="315" t="s">
        <v>93</v>
      </c>
      <c r="AI23" s="316" t="s">
        <v>145</v>
      </c>
      <c r="AJ23" s="319">
        <v>17</v>
      </c>
      <c r="AK23" s="309">
        <v>21</v>
      </c>
      <c r="AL23" s="310" t="s">
        <v>91</v>
      </c>
      <c r="AM23" s="311"/>
      <c r="AN23" s="318" t="s">
        <v>85</v>
      </c>
      <c r="AO23" s="314">
        <v>21</v>
      </c>
      <c r="AP23" s="315" t="s">
        <v>92</v>
      </c>
      <c r="AQ23" s="316"/>
      <c r="AR23" s="319" t="s">
        <v>85</v>
      </c>
      <c r="AS23" s="309">
        <v>21</v>
      </c>
      <c r="AT23" s="324" t="s">
        <v>93</v>
      </c>
      <c r="AU23" s="311"/>
      <c r="AV23" s="318">
        <v>30</v>
      </c>
      <c r="AW23" s="4"/>
    </row>
    <row r="24" spans="1:49">
      <c r="A24" s="309">
        <v>22</v>
      </c>
      <c r="B24" s="310" t="s">
        <v>94</v>
      </c>
      <c r="C24" s="311"/>
      <c r="D24" s="321"/>
      <c r="E24" s="314">
        <v>22</v>
      </c>
      <c r="F24" s="315" t="s">
        <v>97</v>
      </c>
      <c r="G24" s="316"/>
      <c r="H24" s="319" t="s">
        <v>85</v>
      </c>
      <c r="I24" s="309">
        <v>22</v>
      </c>
      <c r="J24" s="310" t="s">
        <v>95</v>
      </c>
      <c r="K24" s="311"/>
      <c r="L24" s="318" t="s">
        <v>85</v>
      </c>
      <c r="M24" s="309">
        <v>22</v>
      </c>
      <c r="N24" s="310" t="s">
        <v>96</v>
      </c>
      <c r="O24" s="311"/>
      <c r="P24" s="318" t="s">
        <v>85</v>
      </c>
      <c r="Q24" s="314">
        <v>22</v>
      </c>
      <c r="R24" s="315" t="s">
        <v>97</v>
      </c>
      <c r="S24" s="316"/>
      <c r="T24" s="317" t="s">
        <v>85</v>
      </c>
      <c r="U24" s="309">
        <v>22</v>
      </c>
      <c r="V24" s="310" t="s">
        <v>91</v>
      </c>
      <c r="W24" s="311"/>
      <c r="X24" s="318"/>
      <c r="Y24" s="314">
        <v>22</v>
      </c>
      <c r="Z24" s="315" t="s">
        <v>92</v>
      </c>
      <c r="AA24" s="316"/>
      <c r="AB24" s="319" t="s">
        <v>85</v>
      </c>
      <c r="AC24" s="314">
        <v>22</v>
      </c>
      <c r="AD24" s="315" t="s">
        <v>92</v>
      </c>
      <c r="AE24" s="316"/>
      <c r="AF24" s="317" t="s">
        <v>85</v>
      </c>
      <c r="AG24" s="309">
        <v>22</v>
      </c>
      <c r="AH24" s="310" t="s">
        <v>95</v>
      </c>
      <c r="AI24" s="311"/>
      <c r="AJ24" s="313"/>
      <c r="AK24" s="309">
        <v>22</v>
      </c>
      <c r="AL24" s="310" t="s">
        <v>94</v>
      </c>
      <c r="AM24" s="311"/>
      <c r="AN24" s="318"/>
      <c r="AO24" s="314">
        <v>22</v>
      </c>
      <c r="AP24" s="315" t="s">
        <v>97</v>
      </c>
      <c r="AQ24" s="316"/>
      <c r="AR24" s="319" t="s">
        <v>85</v>
      </c>
      <c r="AS24" s="309">
        <v>22</v>
      </c>
      <c r="AT24" s="310" t="s">
        <v>95</v>
      </c>
      <c r="AU24" s="311"/>
      <c r="AV24" s="318"/>
      <c r="AW24" s="4"/>
    </row>
    <row r="25" spans="1:49">
      <c r="A25" s="309">
        <v>23</v>
      </c>
      <c r="B25" s="310" t="s">
        <v>96</v>
      </c>
      <c r="C25" s="311"/>
      <c r="D25" s="321" t="s">
        <v>85</v>
      </c>
      <c r="E25" s="309">
        <v>23</v>
      </c>
      <c r="F25" s="310" t="s">
        <v>93</v>
      </c>
      <c r="G25" s="311"/>
      <c r="H25" s="313">
        <v>39</v>
      </c>
      <c r="I25" s="309">
        <v>23</v>
      </c>
      <c r="J25" s="310" t="s">
        <v>91</v>
      </c>
      <c r="K25" s="311"/>
      <c r="L25" s="318"/>
      <c r="M25" s="314">
        <v>23</v>
      </c>
      <c r="N25" s="315" t="s">
        <v>92</v>
      </c>
      <c r="O25" s="316"/>
      <c r="P25" s="317" t="s">
        <v>85</v>
      </c>
      <c r="Q25" s="309">
        <v>23</v>
      </c>
      <c r="R25" s="310" t="s">
        <v>93</v>
      </c>
      <c r="S25" s="311"/>
      <c r="T25" s="318">
        <v>52</v>
      </c>
      <c r="U25" s="309">
        <v>23</v>
      </c>
      <c r="V25" s="310" t="s">
        <v>94</v>
      </c>
      <c r="W25" s="311"/>
      <c r="X25" s="318"/>
      <c r="Y25" s="314">
        <v>23</v>
      </c>
      <c r="Z25" s="315" t="s">
        <v>97</v>
      </c>
      <c r="AA25" s="316"/>
      <c r="AB25" s="319" t="s">
        <v>85</v>
      </c>
      <c r="AC25" s="314">
        <v>23</v>
      </c>
      <c r="AD25" s="315" t="s">
        <v>97</v>
      </c>
      <c r="AE25" s="316"/>
      <c r="AF25" s="317" t="s">
        <v>85</v>
      </c>
      <c r="AG25" s="309">
        <v>23</v>
      </c>
      <c r="AH25" s="310" t="s">
        <v>91</v>
      </c>
      <c r="AI25" s="311"/>
      <c r="AJ25" s="313" t="s">
        <v>85</v>
      </c>
      <c r="AK25" s="309">
        <v>23</v>
      </c>
      <c r="AL25" s="324" t="s">
        <v>96</v>
      </c>
      <c r="AM25" s="311"/>
      <c r="AN25" s="318" t="s">
        <v>85</v>
      </c>
      <c r="AO25" s="309">
        <v>23</v>
      </c>
      <c r="AP25" s="324" t="s">
        <v>93</v>
      </c>
      <c r="AQ25" s="311"/>
      <c r="AR25" s="313">
        <v>26</v>
      </c>
      <c r="AS25" s="309">
        <v>23</v>
      </c>
      <c r="AT25" s="310" t="s">
        <v>91</v>
      </c>
      <c r="AU25" s="311"/>
      <c r="AV25" s="318" t="s">
        <v>85</v>
      </c>
    </row>
    <row r="26" spans="1:49">
      <c r="A26" s="314">
        <v>24</v>
      </c>
      <c r="B26" s="315" t="s">
        <v>92</v>
      </c>
      <c r="C26" s="316"/>
      <c r="D26" s="320" t="s">
        <v>85</v>
      </c>
      <c r="E26" s="309">
        <v>24</v>
      </c>
      <c r="F26" s="310" t="s">
        <v>95</v>
      </c>
      <c r="G26" s="311"/>
      <c r="H26" s="313" t="s">
        <v>85</v>
      </c>
      <c r="I26" s="309">
        <v>24</v>
      </c>
      <c r="J26" s="310" t="s">
        <v>94</v>
      </c>
      <c r="K26" s="311"/>
      <c r="L26" s="318"/>
      <c r="M26" s="314">
        <v>24</v>
      </c>
      <c r="N26" s="315" t="s">
        <v>97</v>
      </c>
      <c r="O26" s="316"/>
      <c r="P26" s="317" t="s">
        <v>85</v>
      </c>
      <c r="Q26" s="309">
        <v>24</v>
      </c>
      <c r="R26" s="310" t="s">
        <v>95</v>
      </c>
      <c r="S26" s="311" t="s">
        <v>80</v>
      </c>
      <c r="T26" s="318" t="s">
        <v>85</v>
      </c>
      <c r="U26" s="309">
        <v>24</v>
      </c>
      <c r="V26" s="310" t="s">
        <v>96</v>
      </c>
      <c r="W26" s="311"/>
      <c r="X26" s="318" t="s">
        <v>85</v>
      </c>
      <c r="Y26" s="309">
        <v>24</v>
      </c>
      <c r="Z26" s="310" t="s">
        <v>93</v>
      </c>
      <c r="AA26" s="311"/>
      <c r="AB26" s="313">
        <v>9</v>
      </c>
      <c r="AC26" s="309">
        <v>24</v>
      </c>
      <c r="AD26" s="310" t="s">
        <v>93</v>
      </c>
      <c r="AE26" s="311"/>
      <c r="AF26" s="318">
        <v>13</v>
      </c>
      <c r="AG26" s="309">
        <v>24</v>
      </c>
      <c r="AH26" s="310" t="s">
        <v>94</v>
      </c>
      <c r="AI26" s="311"/>
      <c r="AJ26" s="313"/>
      <c r="AK26" s="314">
        <v>24</v>
      </c>
      <c r="AL26" s="315" t="s">
        <v>92</v>
      </c>
      <c r="AM26" s="316"/>
      <c r="AN26" s="317" t="s">
        <v>85</v>
      </c>
      <c r="AO26" s="309">
        <v>24</v>
      </c>
      <c r="AP26" s="310" t="s">
        <v>95</v>
      </c>
      <c r="AQ26" s="311"/>
      <c r="AR26" s="313"/>
      <c r="AS26" s="309">
        <v>24</v>
      </c>
      <c r="AT26" s="310" t="s">
        <v>94</v>
      </c>
      <c r="AU26" s="311"/>
      <c r="AV26" s="318"/>
    </row>
    <row r="27" spans="1:49">
      <c r="A27" s="314">
        <v>25</v>
      </c>
      <c r="B27" s="315" t="s">
        <v>97</v>
      </c>
      <c r="C27" s="316"/>
      <c r="D27" s="320" t="s">
        <v>85</v>
      </c>
      <c r="E27" s="309">
        <v>25</v>
      </c>
      <c r="F27" s="310" t="s">
        <v>91</v>
      </c>
      <c r="G27" s="311"/>
      <c r="H27" s="313"/>
      <c r="I27" s="309">
        <v>25</v>
      </c>
      <c r="J27" s="310" t="s">
        <v>96</v>
      </c>
      <c r="K27" s="311"/>
      <c r="L27" s="318" t="s">
        <v>85</v>
      </c>
      <c r="M27" s="309">
        <v>25</v>
      </c>
      <c r="N27" s="310" t="s">
        <v>93</v>
      </c>
      <c r="O27" s="311"/>
      <c r="P27" s="318">
        <v>48</v>
      </c>
      <c r="Q27" s="314">
        <v>25</v>
      </c>
      <c r="R27" s="315" t="s">
        <v>91</v>
      </c>
      <c r="S27" s="316" t="s">
        <v>146</v>
      </c>
      <c r="T27" s="317"/>
      <c r="U27" s="314">
        <v>25</v>
      </c>
      <c r="V27" s="315" t="s">
        <v>92</v>
      </c>
      <c r="W27" s="316"/>
      <c r="X27" s="317" t="s">
        <v>85</v>
      </c>
      <c r="Y27" s="309">
        <v>25</v>
      </c>
      <c r="Z27" s="310" t="s">
        <v>95</v>
      </c>
      <c r="AA27" s="311"/>
      <c r="AB27" s="313" t="s">
        <v>85</v>
      </c>
      <c r="AC27" s="309">
        <v>25</v>
      </c>
      <c r="AD27" s="310" t="s">
        <v>95</v>
      </c>
      <c r="AE27" s="311"/>
      <c r="AF27" s="318"/>
      <c r="AG27" s="309">
        <v>25</v>
      </c>
      <c r="AH27" s="324" t="s">
        <v>96</v>
      </c>
      <c r="AI27" s="311"/>
      <c r="AJ27" s="313" t="s">
        <v>85</v>
      </c>
      <c r="AK27" s="314">
        <v>25</v>
      </c>
      <c r="AL27" s="315" t="s">
        <v>97</v>
      </c>
      <c r="AM27" s="316"/>
      <c r="AN27" s="317" t="s">
        <v>85</v>
      </c>
      <c r="AO27" s="309">
        <v>25</v>
      </c>
      <c r="AP27" s="310" t="s">
        <v>91</v>
      </c>
      <c r="AQ27" s="311"/>
      <c r="AR27" s="313" t="s">
        <v>85</v>
      </c>
      <c r="AS27" s="309">
        <v>25</v>
      </c>
      <c r="AT27" s="310" t="s">
        <v>96</v>
      </c>
      <c r="AU27" s="311"/>
      <c r="AV27" s="318" t="s">
        <v>85</v>
      </c>
    </row>
    <row r="28" spans="1:49">
      <c r="A28" s="309">
        <v>26</v>
      </c>
      <c r="B28" s="310" t="s">
        <v>93</v>
      </c>
      <c r="C28" s="311"/>
      <c r="D28" s="321">
        <v>35</v>
      </c>
      <c r="E28" s="309">
        <v>26</v>
      </c>
      <c r="F28" s="310" t="s">
        <v>94</v>
      </c>
      <c r="G28" s="311"/>
      <c r="H28" s="313"/>
      <c r="I28" s="314">
        <v>26</v>
      </c>
      <c r="J28" s="315" t="s">
        <v>92</v>
      </c>
      <c r="K28" s="316"/>
      <c r="L28" s="317" t="s">
        <v>85</v>
      </c>
      <c r="M28" s="309">
        <v>26</v>
      </c>
      <c r="N28" s="310" t="s">
        <v>95</v>
      </c>
      <c r="O28" s="311"/>
      <c r="P28" s="318" t="s">
        <v>85</v>
      </c>
      <c r="Q28" s="314">
        <v>26</v>
      </c>
      <c r="R28" s="315" t="s">
        <v>94</v>
      </c>
      <c r="S28" s="316" t="s">
        <v>64</v>
      </c>
      <c r="T28" s="317"/>
      <c r="U28" s="314">
        <v>26</v>
      </c>
      <c r="V28" s="315" t="s">
        <v>97</v>
      </c>
      <c r="W28" s="316"/>
      <c r="X28" s="317" t="s">
        <v>85</v>
      </c>
      <c r="Y28" s="309">
        <v>26</v>
      </c>
      <c r="Z28" s="310" t="s">
        <v>91</v>
      </c>
      <c r="AA28" s="311"/>
      <c r="AB28" s="313"/>
      <c r="AC28" s="309">
        <v>26</v>
      </c>
      <c r="AD28" s="310" t="s">
        <v>91</v>
      </c>
      <c r="AE28" s="311"/>
      <c r="AF28" s="318" t="s">
        <v>85</v>
      </c>
      <c r="AG28" s="314">
        <v>26</v>
      </c>
      <c r="AH28" s="315" t="s">
        <v>92</v>
      </c>
      <c r="AI28" s="316"/>
      <c r="AJ28" s="319" t="s">
        <v>85</v>
      </c>
      <c r="AK28" s="309">
        <v>26</v>
      </c>
      <c r="AL28" s="324" t="s">
        <v>93</v>
      </c>
      <c r="AM28" s="311"/>
      <c r="AN28" s="318">
        <v>22</v>
      </c>
      <c r="AO28" s="309">
        <v>26</v>
      </c>
      <c r="AP28" s="310" t="s">
        <v>94</v>
      </c>
      <c r="AQ28" s="311"/>
      <c r="AR28" s="313"/>
      <c r="AS28" s="314">
        <v>26</v>
      </c>
      <c r="AT28" s="328" t="s">
        <v>92</v>
      </c>
      <c r="AU28" s="316"/>
      <c r="AV28" s="317" t="s">
        <v>85</v>
      </c>
    </row>
    <row r="29" spans="1:49">
      <c r="A29" s="309">
        <v>27</v>
      </c>
      <c r="B29" s="310" t="s">
        <v>95</v>
      </c>
      <c r="C29" s="311"/>
      <c r="D29" s="321" t="s">
        <v>85</v>
      </c>
      <c r="E29" s="309">
        <v>27</v>
      </c>
      <c r="F29" s="310" t="s">
        <v>96</v>
      </c>
      <c r="G29" s="311"/>
      <c r="H29" s="313" t="s">
        <v>85</v>
      </c>
      <c r="I29" s="314">
        <v>27</v>
      </c>
      <c r="J29" s="315" t="s">
        <v>97</v>
      </c>
      <c r="K29" s="316"/>
      <c r="L29" s="317" t="s">
        <v>85</v>
      </c>
      <c r="M29" s="309">
        <v>27</v>
      </c>
      <c r="N29" s="310" t="s">
        <v>91</v>
      </c>
      <c r="O29" s="311"/>
      <c r="P29" s="318"/>
      <c r="Q29" s="309">
        <v>27</v>
      </c>
      <c r="R29" s="310" t="s">
        <v>96</v>
      </c>
      <c r="S29" s="311"/>
      <c r="T29" s="318" t="s">
        <v>85</v>
      </c>
      <c r="U29" s="309">
        <v>27</v>
      </c>
      <c r="V29" s="310" t="s">
        <v>93</v>
      </c>
      <c r="W29" s="311"/>
      <c r="X29" s="318">
        <v>5</v>
      </c>
      <c r="Y29" s="309">
        <v>27</v>
      </c>
      <c r="Z29" s="310" t="s">
        <v>94</v>
      </c>
      <c r="AA29" s="311"/>
      <c r="AB29" s="313"/>
      <c r="AC29" s="309">
        <v>27</v>
      </c>
      <c r="AD29" s="310" t="s">
        <v>94</v>
      </c>
      <c r="AE29" s="311"/>
      <c r="AF29" s="318"/>
      <c r="AG29" s="314">
        <v>27</v>
      </c>
      <c r="AH29" s="315" t="s">
        <v>97</v>
      </c>
      <c r="AI29" s="316"/>
      <c r="AJ29" s="319" t="s">
        <v>85</v>
      </c>
      <c r="AK29" s="309">
        <v>27</v>
      </c>
      <c r="AL29" s="310" t="s">
        <v>95</v>
      </c>
      <c r="AM29" s="311"/>
      <c r="AN29" s="318"/>
      <c r="AO29" s="309">
        <v>27</v>
      </c>
      <c r="AP29" s="310" t="s">
        <v>96</v>
      </c>
      <c r="AQ29" s="311"/>
      <c r="AR29" s="313" t="s">
        <v>85</v>
      </c>
      <c r="AS29" s="314">
        <v>27</v>
      </c>
      <c r="AT29" s="315" t="s">
        <v>97</v>
      </c>
      <c r="AU29" s="316"/>
      <c r="AV29" s="317" t="s">
        <v>85</v>
      </c>
    </row>
    <row r="30" spans="1:49">
      <c r="A30" s="309">
        <v>28</v>
      </c>
      <c r="B30" s="310" t="s">
        <v>91</v>
      </c>
      <c r="C30" s="311"/>
      <c r="D30" s="321"/>
      <c r="E30" s="314">
        <v>28</v>
      </c>
      <c r="F30" s="315" t="s">
        <v>92</v>
      </c>
      <c r="G30" s="316"/>
      <c r="H30" s="319" t="s">
        <v>85</v>
      </c>
      <c r="I30" s="309">
        <v>28</v>
      </c>
      <c r="J30" s="310" t="s">
        <v>93</v>
      </c>
      <c r="K30" s="311"/>
      <c r="L30" s="318">
        <v>44</v>
      </c>
      <c r="M30" s="309">
        <v>28</v>
      </c>
      <c r="N30" s="310" t="s">
        <v>94</v>
      </c>
      <c r="O30" s="311"/>
      <c r="P30" s="318"/>
      <c r="Q30" s="314">
        <v>28</v>
      </c>
      <c r="R30" s="315" t="s">
        <v>92</v>
      </c>
      <c r="S30" s="316"/>
      <c r="T30" s="317" t="s">
        <v>85</v>
      </c>
      <c r="U30" s="309">
        <v>28</v>
      </c>
      <c r="V30" s="310" t="s">
        <v>95</v>
      </c>
      <c r="W30" s="311"/>
      <c r="X30" s="318" t="s">
        <v>85</v>
      </c>
      <c r="Y30" s="309">
        <v>28</v>
      </c>
      <c r="Z30" s="324" t="s">
        <v>96</v>
      </c>
      <c r="AA30" s="311"/>
      <c r="AB30" s="318" t="s">
        <v>85</v>
      </c>
      <c r="AC30" s="309">
        <v>28</v>
      </c>
      <c r="AD30" s="324" t="s">
        <v>96</v>
      </c>
      <c r="AE30" s="311"/>
      <c r="AF30" s="318" t="s">
        <v>85</v>
      </c>
      <c r="AG30" s="309">
        <v>28</v>
      </c>
      <c r="AH30" s="324" t="s">
        <v>93</v>
      </c>
      <c r="AI30" s="311"/>
      <c r="AJ30" s="313">
        <v>18</v>
      </c>
      <c r="AK30" s="309">
        <v>28</v>
      </c>
      <c r="AL30" s="310" t="s">
        <v>91</v>
      </c>
      <c r="AM30" s="311"/>
      <c r="AN30" s="318" t="s">
        <v>85</v>
      </c>
      <c r="AO30" s="314">
        <v>28</v>
      </c>
      <c r="AP30" s="328" t="s">
        <v>92</v>
      </c>
      <c r="AQ30" s="316"/>
      <c r="AR30" s="319" t="s">
        <v>85</v>
      </c>
      <c r="AS30" s="309">
        <v>28</v>
      </c>
      <c r="AT30" s="310" t="s">
        <v>93</v>
      </c>
      <c r="AU30" s="311"/>
      <c r="AV30" s="318">
        <v>31</v>
      </c>
    </row>
    <row r="31" spans="1:49">
      <c r="A31" s="309">
        <v>29</v>
      </c>
      <c r="B31" s="310" t="s">
        <v>94</v>
      </c>
      <c r="C31" s="311"/>
      <c r="D31" s="312"/>
      <c r="E31" s="314">
        <v>29</v>
      </c>
      <c r="F31" s="315" t="s">
        <v>97</v>
      </c>
      <c r="G31" s="316"/>
      <c r="H31" s="319" t="s">
        <v>85</v>
      </c>
      <c r="I31" s="309">
        <v>29</v>
      </c>
      <c r="J31" s="310" t="s">
        <v>95</v>
      </c>
      <c r="K31" s="311"/>
      <c r="L31" s="318" t="s">
        <v>85</v>
      </c>
      <c r="M31" s="309">
        <v>29</v>
      </c>
      <c r="N31" s="310" t="s">
        <v>96</v>
      </c>
      <c r="O31" s="311"/>
      <c r="P31" s="318" t="s">
        <v>85</v>
      </c>
      <c r="Q31" s="314">
        <v>29</v>
      </c>
      <c r="R31" s="315" t="s">
        <v>97</v>
      </c>
      <c r="S31" s="316"/>
      <c r="T31" s="317" t="s">
        <v>85</v>
      </c>
      <c r="U31" s="309">
        <v>29</v>
      </c>
      <c r="V31" s="310" t="s">
        <v>91</v>
      </c>
      <c r="W31" s="311"/>
      <c r="X31" s="318"/>
      <c r="Y31" s="103"/>
      <c r="Z31" s="104"/>
      <c r="AA31" s="105"/>
      <c r="AB31" s="113"/>
      <c r="AC31" s="314">
        <v>29</v>
      </c>
      <c r="AD31" s="315" t="s">
        <v>92</v>
      </c>
      <c r="AE31" s="316"/>
      <c r="AF31" s="317" t="s">
        <v>85</v>
      </c>
      <c r="AG31" s="309">
        <v>29</v>
      </c>
      <c r="AH31" s="310" t="s">
        <v>95</v>
      </c>
      <c r="AI31" s="311"/>
      <c r="AJ31" s="313"/>
      <c r="AK31" s="314">
        <v>29</v>
      </c>
      <c r="AL31" s="315" t="s">
        <v>94</v>
      </c>
      <c r="AM31" s="316" t="s">
        <v>418</v>
      </c>
      <c r="AN31" s="317"/>
      <c r="AO31" s="314">
        <v>29</v>
      </c>
      <c r="AP31" s="315" t="s">
        <v>97</v>
      </c>
      <c r="AQ31" s="316"/>
      <c r="AR31" s="319" t="s">
        <v>85</v>
      </c>
      <c r="AS31" s="309">
        <v>29</v>
      </c>
      <c r="AT31" s="310" t="s">
        <v>95</v>
      </c>
      <c r="AU31" s="311"/>
      <c r="AV31" s="318"/>
    </row>
    <row r="32" spans="1:49">
      <c r="A32" s="309">
        <v>30</v>
      </c>
      <c r="B32" s="310" t="s">
        <v>96</v>
      </c>
      <c r="C32" s="311"/>
      <c r="D32" s="312" t="s">
        <v>85</v>
      </c>
      <c r="E32" s="309">
        <v>30</v>
      </c>
      <c r="F32" s="310" t="s">
        <v>93</v>
      </c>
      <c r="G32" s="311"/>
      <c r="H32" s="313">
        <v>40</v>
      </c>
      <c r="I32" s="309">
        <v>30</v>
      </c>
      <c r="J32" s="310" t="s">
        <v>91</v>
      </c>
      <c r="K32" s="311"/>
      <c r="L32" s="318"/>
      <c r="M32" s="314">
        <v>30</v>
      </c>
      <c r="N32" s="315" t="s">
        <v>92</v>
      </c>
      <c r="O32" s="316"/>
      <c r="P32" s="317" t="s">
        <v>85</v>
      </c>
      <c r="Q32" s="309">
        <v>30</v>
      </c>
      <c r="R32" s="310" t="s">
        <v>93</v>
      </c>
      <c r="S32" s="311"/>
      <c r="T32" s="318">
        <v>1</v>
      </c>
      <c r="U32" s="309">
        <v>30</v>
      </c>
      <c r="V32" s="310" t="s">
        <v>94</v>
      </c>
      <c r="W32" s="311"/>
      <c r="X32" s="318"/>
      <c r="Y32" s="109"/>
      <c r="Z32" s="110"/>
      <c r="AA32" s="111"/>
      <c r="AB32" s="112"/>
      <c r="AC32" s="314">
        <v>30</v>
      </c>
      <c r="AD32" s="315" t="s">
        <v>97</v>
      </c>
      <c r="AE32" s="316"/>
      <c r="AF32" s="317" t="s">
        <v>85</v>
      </c>
      <c r="AG32" s="309">
        <v>30</v>
      </c>
      <c r="AH32" s="310" t="s">
        <v>91</v>
      </c>
      <c r="AI32" s="311"/>
      <c r="AJ32" s="313" t="s">
        <v>85</v>
      </c>
      <c r="AK32" s="309">
        <v>30</v>
      </c>
      <c r="AL32" s="310" t="s">
        <v>96</v>
      </c>
      <c r="AM32" s="311"/>
      <c r="AN32" s="318" t="s">
        <v>85</v>
      </c>
      <c r="AO32" s="309">
        <v>30</v>
      </c>
      <c r="AP32" s="310" t="s">
        <v>93</v>
      </c>
      <c r="AQ32" s="311"/>
      <c r="AR32" s="313">
        <v>27</v>
      </c>
      <c r="AS32" s="309">
        <v>30</v>
      </c>
      <c r="AT32" s="310" t="s">
        <v>91</v>
      </c>
      <c r="AU32" s="311"/>
      <c r="AV32" s="318" t="s">
        <v>85</v>
      </c>
    </row>
    <row r="33" spans="1:48">
      <c r="A33" s="314">
        <v>31</v>
      </c>
      <c r="B33" s="315" t="s">
        <v>92</v>
      </c>
      <c r="C33" s="316"/>
      <c r="D33" s="676" t="s">
        <v>85</v>
      </c>
      <c r="E33" s="109"/>
      <c r="F33" s="110"/>
      <c r="G33" s="111"/>
      <c r="H33" s="322"/>
      <c r="I33" s="323">
        <v>31</v>
      </c>
      <c r="J33" s="324" t="s">
        <v>94</v>
      </c>
      <c r="K33" s="325"/>
      <c r="L33" s="326"/>
      <c r="M33" s="109"/>
      <c r="N33" s="110"/>
      <c r="O33" s="111"/>
      <c r="P33" s="112"/>
      <c r="Q33" s="323">
        <v>31</v>
      </c>
      <c r="R33" s="324" t="s">
        <v>95</v>
      </c>
      <c r="S33" s="678" t="s">
        <v>79</v>
      </c>
      <c r="T33" s="326" t="s">
        <v>85</v>
      </c>
      <c r="U33" s="323">
        <v>31</v>
      </c>
      <c r="V33" s="324" t="s">
        <v>96</v>
      </c>
      <c r="W33" s="325"/>
      <c r="X33" s="326" t="s">
        <v>85</v>
      </c>
      <c r="AC33" s="323">
        <v>31</v>
      </c>
      <c r="AD33" s="324" t="s">
        <v>93</v>
      </c>
      <c r="AE33" s="325"/>
      <c r="AF33" s="326">
        <v>14</v>
      </c>
      <c r="AG33" s="109"/>
      <c r="AH33" s="110"/>
      <c r="AI33" s="111"/>
      <c r="AJ33" s="112"/>
      <c r="AK33" s="327">
        <v>31</v>
      </c>
      <c r="AL33" s="328" t="s">
        <v>92</v>
      </c>
      <c r="AM33" s="330"/>
      <c r="AN33" s="329" t="s">
        <v>85</v>
      </c>
      <c r="AO33" s="109"/>
      <c r="AP33" s="110"/>
      <c r="AQ33" s="111"/>
      <c r="AR33" s="112"/>
      <c r="AS33" s="323">
        <v>31</v>
      </c>
      <c r="AT33" s="324" t="s">
        <v>94</v>
      </c>
      <c r="AU33" s="325"/>
      <c r="AV33" s="326"/>
    </row>
  </sheetData>
  <mergeCells count="1">
    <mergeCell ref="AM20:AN20"/>
  </mergeCells>
  <pageMargins left="0.7" right="0.7" top="0.75" bottom="0.75" header="0.3" footer="0.3"/>
  <pageSetup paperSize="9" scale="48"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0C2A4-F5B9-FC47-ABA0-1488B6C9C0D3}">
  <sheetPr>
    <pageSetUpPr fitToPage="1"/>
  </sheetPr>
  <dimension ref="A1:X33"/>
  <sheetViews>
    <sheetView workbookViewId="0">
      <selection activeCell="I9" sqref="I9:M9"/>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159" t="str">
        <f>'TOMT ÅR'!A1</f>
        <v>Årskalender for Min egen skole 2024-2025</v>
      </c>
      <c r="B1" s="1160"/>
      <c r="C1" s="1160"/>
      <c r="D1" s="1160"/>
      <c r="E1" s="1160"/>
      <c r="F1" s="1160"/>
      <c r="G1" s="1160"/>
      <c r="H1" s="1160"/>
      <c r="I1" s="1160"/>
      <c r="J1" s="1160"/>
      <c r="K1" s="1160"/>
      <c r="L1" s="1160"/>
      <c r="M1" s="1160"/>
      <c r="N1" s="1160"/>
      <c r="O1" s="1160"/>
      <c r="P1" s="1160"/>
      <c r="Q1" s="1160"/>
      <c r="R1" s="1160"/>
      <c r="S1" s="1160"/>
      <c r="T1" s="1160"/>
      <c r="U1" s="1160"/>
      <c r="V1" s="1160"/>
      <c r="W1" s="1160"/>
      <c r="X1" s="1161"/>
    </row>
    <row r="2" spans="1:24"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row>
    <row r="3" spans="1:24">
      <c r="A3" s="309">
        <v>1</v>
      </c>
      <c r="B3" s="310" t="s">
        <v>94</v>
      </c>
      <c r="C3" s="311"/>
      <c r="D3" s="312">
        <v>31.285714285714285</v>
      </c>
      <c r="E3" s="314">
        <v>1</v>
      </c>
      <c r="F3" s="315" t="s">
        <v>97</v>
      </c>
      <c r="G3" s="316"/>
      <c r="H3" s="319" t="s">
        <v>85</v>
      </c>
      <c r="I3" s="309">
        <v>1</v>
      </c>
      <c r="J3" s="310" t="s">
        <v>95</v>
      </c>
      <c r="K3" s="311"/>
      <c r="L3" s="318" t="s">
        <v>85</v>
      </c>
      <c r="M3" s="309"/>
      <c r="N3" s="310" t="s">
        <v>96</v>
      </c>
      <c r="O3" s="311"/>
      <c r="P3" s="318" t="s">
        <v>85</v>
      </c>
      <c r="Q3" s="314">
        <v>1</v>
      </c>
      <c r="R3" s="315" t="s">
        <v>97</v>
      </c>
      <c r="S3" s="316"/>
      <c r="T3" s="317" t="s">
        <v>85</v>
      </c>
      <c r="U3" s="314">
        <v>1</v>
      </c>
      <c r="V3" s="315" t="s">
        <v>91</v>
      </c>
      <c r="W3" s="316" t="s">
        <v>84</v>
      </c>
      <c r="X3" s="317"/>
    </row>
    <row r="4" spans="1:24">
      <c r="A4" s="309">
        <v>2</v>
      </c>
      <c r="B4" s="310" t="s">
        <v>96</v>
      </c>
      <c r="C4" s="311"/>
      <c r="D4" s="312" t="s">
        <v>85</v>
      </c>
      <c r="E4" s="309">
        <v>2</v>
      </c>
      <c r="F4" s="310" t="s">
        <v>93</v>
      </c>
      <c r="G4" s="311"/>
      <c r="H4" s="313">
        <v>36</v>
      </c>
      <c r="I4" s="309">
        <v>2</v>
      </c>
      <c r="J4" s="310" t="s">
        <v>91</v>
      </c>
      <c r="K4" s="311"/>
      <c r="L4" s="318"/>
      <c r="M4" s="314">
        <v>2</v>
      </c>
      <c r="N4" s="315" t="s">
        <v>92</v>
      </c>
      <c r="O4" s="316"/>
      <c r="P4" s="317" t="s">
        <v>85</v>
      </c>
      <c r="Q4" s="309">
        <v>2</v>
      </c>
      <c r="R4" s="310" t="s">
        <v>93</v>
      </c>
      <c r="S4" s="311"/>
      <c r="T4" s="318">
        <v>49</v>
      </c>
      <c r="U4" s="309">
        <v>2</v>
      </c>
      <c r="V4" s="310" t="s">
        <v>94</v>
      </c>
      <c r="W4" s="311"/>
      <c r="X4" s="318"/>
    </row>
    <row r="5" spans="1:24">
      <c r="A5" s="314">
        <v>3</v>
      </c>
      <c r="B5" s="315" t="s">
        <v>92</v>
      </c>
      <c r="C5" s="316"/>
      <c r="D5" s="676" t="s">
        <v>85</v>
      </c>
      <c r="E5" s="309">
        <v>3</v>
      </c>
      <c r="F5" s="310" t="s">
        <v>95</v>
      </c>
      <c r="G5" s="311"/>
      <c r="H5" s="313" t="s">
        <v>85</v>
      </c>
      <c r="I5" s="309">
        <v>3</v>
      </c>
      <c r="J5" s="310" t="s">
        <v>94</v>
      </c>
      <c r="K5" s="311"/>
      <c r="L5" s="318"/>
      <c r="M5" s="314">
        <v>3</v>
      </c>
      <c r="N5" s="315" t="s">
        <v>97</v>
      </c>
      <c r="O5" s="316"/>
      <c r="P5" s="317" t="s">
        <v>85</v>
      </c>
      <c r="Q5" s="309">
        <v>3</v>
      </c>
      <c r="R5" s="310" t="s">
        <v>95</v>
      </c>
      <c r="S5" s="311"/>
      <c r="T5" s="318" t="s">
        <v>85</v>
      </c>
      <c r="U5" s="309">
        <v>3</v>
      </c>
      <c r="V5" s="310" t="s">
        <v>96</v>
      </c>
      <c r="W5" s="311"/>
      <c r="X5" s="318" t="s">
        <v>85</v>
      </c>
    </row>
    <row r="6" spans="1:24">
      <c r="A6" s="314">
        <v>4</v>
      </c>
      <c r="B6" s="315" t="s">
        <v>97</v>
      </c>
      <c r="C6" s="316"/>
      <c r="D6" s="676" t="s">
        <v>85</v>
      </c>
      <c r="E6" s="309">
        <v>4</v>
      </c>
      <c r="F6" s="310" t="s">
        <v>91</v>
      </c>
      <c r="G6" s="311"/>
      <c r="H6" s="313"/>
      <c r="I6" s="309">
        <v>4</v>
      </c>
      <c r="J6" s="310" t="s">
        <v>96</v>
      </c>
      <c r="K6" s="311"/>
      <c r="L6" s="318" t="s">
        <v>85</v>
      </c>
      <c r="M6" s="309">
        <v>4</v>
      </c>
      <c r="N6" s="310" t="s">
        <v>93</v>
      </c>
      <c r="O6" s="311"/>
      <c r="P6" s="318">
        <v>45</v>
      </c>
      <c r="Q6" s="309">
        <v>4</v>
      </c>
      <c r="R6" s="310" t="s">
        <v>91</v>
      </c>
      <c r="S6" s="311"/>
      <c r="T6" s="318"/>
      <c r="U6" s="314">
        <v>4</v>
      </c>
      <c r="V6" s="315" t="s">
        <v>92</v>
      </c>
      <c r="W6" s="316"/>
      <c r="X6" s="317" t="s">
        <v>85</v>
      </c>
    </row>
    <row r="7" spans="1:24">
      <c r="A7" s="309">
        <v>5</v>
      </c>
      <c r="B7" s="310" t="s">
        <v>93</v>
      </c>
      <c r="C7" s="311"/>
      <c r="D7" s="321">
        <v>32</v>
      </c>
      <c r="E7" s="309">
        <v>5</v>
      </c>
      <c r="F7" s="310" t="s">
        <v>94</v>
      </c>
      <c r="G7" s="311"/>
      <c r="H7" s="313"/>
      <c r="I7" s="314">
        <v>5</v>
      </c>
      <c r="J7" s="315" t="s">
        <v>92</v>
      </c>
      <c r="K7" s="316"/>
      <c r="L7" s="317" t="s">
        <v>85</v>
      </c>
      <c r="M7" s="309">
        <v>5</v>
      </c>
      <c r="N7" s="310" t="s">
        <v>95</v>
      </c>
      <c r="O7" s="311"/>
      <c r="P7" s="318" t="s">
        <v>85</v>
      </c>
      <c r="Q7" s="309">
        <v>5</v>
      </c>
      <c r="R7" s="310" t="s">
        <v>94</v>
      </c>
      <c r="S7" s="311"/>
      <c r="T7" s="318"/>
      <c r="U7" s="314">
        <v>5</v>
      </c>
      <c r="V7" s="315" t="s">
        <v>97</v>
      </c>
      <c r="W7" s="316"/>
      <c r="X7" s="317" t="s">
        <v>85</v>
      </c>
    </row>
    <row r="8" spans="1:24">
      <c r="A8" s="309">
        <v>6</v>
      </c>
      <c r="B8" s="310" t="s">
        <v>95</v>
      </c>
      <c r="C8" s="311"/>
      <c r="D8" s="321" t="s">
        <v>85</v>
      </c>
      <c r="E8" s="309">
        <v>6</v>
      </c>
      <c r="F8" s="310" t="s">
        <v>96</v>
      </c>
      <c r="G8" s="311"/>
      <c r="H8" s="313" t="s">
        <v>85</v>
      </c>
      <c r="I8" s="314">
        <v>6</v>
      </c>
      <c r="J8" s="315" t="s">
        <v>97</v>
      </c>
      <c r="K8" s="316"/>
      <c r="L8" s="317" t="s">
        <v>85</v>
      </c>
      <c r="M8" s="309">
        <v>6</v>
      </c>
      <c r="N8" s="310" t="s">
        <v>91</v>
      </c>
      <c r="O8" s="311"/>
      <c r="P8" s="318"/>
      <c r="Q8" s="309">
        <v>6</v>
      </c>
      <c r="R8" s="310" t="s">
        <v>96</v>
      </c>
      <c r="S8" s="311"/>
      <c r="T8" s="318" t="s">
        <v>85</v>
      </c>
      <c r="U8" s="309">
        <v>6</v>
      </c>
      <c r="V8" s="310" t="s">
        <v>93</v>
      </c>
      <c r="W8" s="311"/>
      <c r="X8" s="318">
        <v>2</v>
      </c>
    </row>
    <row r="9" spans="1:24">
      <c r="A9" s="309">
        <v>7</v>
      </c>
      <c r="B9" s="310" t="s">
        <v>91</v>
      </c>
      <c r="C9" s="311"/>
      <c r="D9" s="321"/>
      <c r="E9" s="314">
        <v>7</v>
      </c>
      <c r="F9" s="315" t="s">
        <v>92</v>
      </c>
      <c r="G9" s="316"/>
      <c r="H9" s="319" t="s">
        <v>85</v>
      </c>
      <c r="I9" s="309">
        <v>7</v>
      </c>
      <c r="J9" s="310" t="s">
        <v>93</v>
      </c>
      <c r="K9" s="311"/>
      <c r="L9" s="318">
        <v>41</v>
      </c>
      <c r="M9" s="309">
        <v>7</v>
      </c>
      <c r="N9" s="310" t="s">
        <v>94</v>
      </c>
      <c r="O9" s="311"/>
      <c r="P9" s="318"/>
      <c r="Q9" s="314">
        <v>7</v>
      </c>
      <c r="R9" s="315" t="s">
        <v>92</v>
      </c>
      <c r="S9" s="316"/>
      <c r="T9" s="317" t="s">
        <v>85</v>
      </c>
      <c r="U9" s="309">
        <v>7</v>
      </c>
      <c r="V9" s="310" t="s">
        <v>95</v>
      </c>
      <c r="W9" s="311"/>
      <c r="X9" s="318" t="s">
        <v>85</v>
      </c>
    </row>
    <row r="10" spans="1:24">
      <c r="A10" s="309">
        <v>8</v>
      </c>
      <c r="B10" s="310" t="s">
        <v>94</v>
      </c>
      <c r="C10" s="311"/>
      <c r="D10" s="312"/>
      <c r="E10" s="314">
        <v>8</v>
      </c>
      <c r="F10" s="315" t="s">
        <v>97</v>
      </c>
      <c r="G10" s="316"/>
      <c r="H10" s="319" t="s">
        <v>85</v>
      </c>
      <c r="I10" s="309">
        <v>8</v>
      </c>
      <c r="J10" s="310" t="s">
        <v>95</v>
      </c>
      <c r="K10" s="311"/>
      <c r="L10" s="318" t="s">
        <v>85</v>
      </c>
      <c r="M10" s="309">
        <v>8</v>
      </c>
      <c r="N10" s="310" t="s">
        <v>96</v>
      </c>
      <c r="O10" s="311"/>
      <c r="P10" s="318" t="s">
        <v>85</v>
      </c>
      <c r="Q10" s="314">
        <v>8</v>
      </c>
      <c r="R10" s="315" t="s">
        <v>97</v>
      </c>
      <c r="S10" s="316"/>
      <c r="T10" s="317" t="s">
        <v>85</v>
      </c>
      <c r="U10" s="309">
        <v>8</v>
      </c>
      <c r="V10" s="310" t="s">
        <v>91</v>
      </c>
      <c r="W10" s="311"/>
      <c r="X10" s="318"/>
    </row>
    <row r="11" spans="1:24">
      <c r="A11" s="309">
        <v>9</v>
      </c>
      <c r="B11" s="310" t="s">
        <v>96</v>
      </c>
      <c r="C11" s="311"/>
      <c r="D11" s="312" t="s">
        <v>85</v>
      </c>
      <c r="E11" s="309">
        <v>9</v>
      </c>
      <c r="F11" s="310" t="s">
        <v>93</v>
      </c>
      <c r="G11" s="311"/>
      <c r="H11" s="313">
        <v>37</v>
      </c>
      <c r="I11" s="309">
        <v>9</v>
      </c>
      <c r="J11" s="310" t="s">
        <v>91</v>
      </c>
      <c r="K11" s="311"/>
      <c r="L11" s="318"/>
      <c r="M11" s="314">
        <v>9</v>
      </c>
      <c r="N11" s="315" t="s">
        <v>92</v>
      </c>
      <c r="O11" s="316"/>
      <c r="P11" s="317" t="s">
        <v>85</v>
      </c>
      <c r="Q11" s="309">
        <v>9</v>
      </c>
      <c r="R11" s="310" t="s">
        <v>93</v>
      </c>
      <c r="S11" s="311"/>
      <c r="T11" s="318">
        <v>50</v>
      </c>
      <c r="U11" s="309">
        <v>9</v>
      </c>
      <c r="V11" s="310" t="s">
        <v>94</v>
      </c>
      <c r="W11" s="311"/>
      <c r="X11" s="318"/>
    </row>
    <row r="12" spans="1:24">
      <c r="A12" s="314">
        <v>10</v>
      </c>
      <c r="B12" s="315" t="s">
        <v>92</v>
      </c>
      <c r="C12" s="316"/>
      <c r="D12" s="676" t="s">
        <v>85</v>
      </c>
      <c r="E12" s="309">
        <v>10</v>
      </c>
      <c r="F12" s="310" t="s">
        <v>95</v>
      </c>
      <c r="G12" s="311"/>
      <c r="H12" s="313" t="s">
        <v>85</v>
      </c>
      <c r="I12" s="309">
        <v>10</v>
      </c>
      <c r="J12" s="310" t="s">
        <v>94</v>
      </c>
      <c r="K12" s="311"/>
      <c r="L12" s="318"/>
      <c r="M12" s="314">
        <v>10</v>
      </c>
      <c r="N12" s="315" t="s">
        <v>97</v>
      </c>
      <c r="O12" s="316"/>
      <c r="P12" s="317" t="s">
        <v>85</v>
      </c>
      <c r="Q12" s="309">
        <v>10</v>
      </c>
      <c r="R12" s="310" t="s">
        <v>95</v>
      </c>
      <c r="S12" s="311"/>
      <c r="T12" s="318" t="s">
        <v>85</v>
      </c>
      <c r="U12" s="309">
        <v>10</v>
      </c>
      <c r="V12" s="310" t="s">
        <v>96</v>
      </c>
      <c r="W12" s="311"/>
      <c r="X12" s="318" t="s">
        <v>85</v>
      </c>
    </row>
    <row r="13" spans="1:24">
      <c r="A13" s="314">
        <v>11</v>
      </c>
      <c r="B13" s="315" t="s">
        <v>97</v>
      </c>
      <c r="C13" s="316"/>
      <c r="D13" s="676" t="s">
        <v>85</v>
      </c>
      <c r="E13" s="309">
        <v>11</v>
      </c>
      <c r="F13" s="310" t="s">
        <v>91</v>
      </c>
      <c r="G13" s="311"/>
      <c r="H13" s="313"/>
      <c r="I13" s="309">
        <v>11</v>
      </c>
      <c r="J13" s="310" t="s">
        <v>96</v>
      </c>
      <c r="K13" s="311"/>
      <c r="L13" s="318" t="s">
        <v>85</v>
      </c>
      <c r="M13" s="309">
        <v>11</v>
      </c>
      <c r="N13" s="310" t="s">
        <v>93</v>
      </c>
      <c r="O13" s="311"/>
      <c r="P13" s="318">
        <v>46</v>
      </c>
      <c r="Q13" s="309">
        <v>11</v>
      </c>
      <c r="R13" s="310" t="s">
        <v>91</v>
      </c>
      <c r="S13" s="311"/>
      <c r="T13" s="318"/>
      <c r="U13" s="314">
        <v>11</v>
      </c>
      <c r="V13" s="315" t="s">
        <v>92</v>
      </c>
      <c r="W13" s="316"/>
      <c r="X13" s="317" t="s">
        <v>85</v>
      </c>
    </row>
    <row r="14" spans="1:24">
      <c r="A14" s="309">
        <v>12</v>
      </c>
      <c r="B14" s="310" t="s">
        <v>93</v>
      </c>
      <c r="C14" s="311"/>
      <c r="D14" s="321">
        <v>33</v>
      </c>
      <c r="E14" s="309">
        <v>12</v>
      </c>
      <c r="F14" s="310" t="s">
        <v>94</v>
      </c>
      <c r="G14" s="311"/>
      <c r="H14" s="313"/>
      <c r="I14" s="314">
        <v>12</v>
      </c>
      <c r="J14" s="315" t="s">
        <v>92</v>
      </c>
      <c r="K14" s="316"/>
      <c r="L14" s="317" t="s">
        <v>85</v>
      </c>
      <c r="M14" s="309">
        <v>12</v>
      </c>
      <c r="N14" s="310" t="s">
        <v>95</v>
      </c>
      <c r="O14" s="311"/>
      <c r="P14" s="318" t="s">
        <v>85</v>
      </c>
      <c r="Q14" s="309">
        <v>12</v>
      </c>
      <c r="R14" s="310" t="s">
        <v>94</v>
      </c>
      <c r="S14" s="311"/>
      <c r="T14" s="318"/>
      <c r="U14" s="314">
        <v>12</v>
      </c>
      <c r="V14" s="315" t="s">
        <v>97</v>
      </c>
      <c r="W14" s="316"/>
      <c r="X14" s="317" t="s">
        <v>85</v>
      </c>
    </row>
    <row r="15" spans="1:24">
      <c r="A15" s="309">
        <v>13</v>
      </c>
      <c r="B15" s="310" t="s">
        <v>95</v>
      </c>
      <c r="C15" s="311"/>
      <c r="D15" s="321" t="s">
        <v>85</v>
      </c>
      <c r="E15" s="309">
        <v>13</v>
      </c>
      <c r="F15" s="310" t="s">
        <v>96</v>
      </c>
      <c r="G15" s="311"/>
      <c r="H15" s="313" t="s">
        <v>85</v>
      </c>
      <c r="I15" s="314">
        <v>13</v>
      </c>
      <c r="J15" s="315" t="s">
        <v>97</v>
      </c>
      <c r="K15" s="316"/>
      <c r="L15" s="317" t="s">
        <v>85</v>
      </c>
      <c r="M15" s="309">
        <v>13</v>
      </c>
      <c r="N15" s="310" t="s">
        <v>91</v>
      </c>
      <c r="O15" s="311"/>
      <c r="P15" s="318"/>
      <c r="Q15" s="309">
        <v>13</v>
      </c>
      <c r="R15" s="310" t="s">
        <v>96</v>
      </c>
      <c r="S15" s="311"/>
      <c r="T15" s="318" t="s">
        <v>85</v>
      </c>
      <c r="U15" s="309">
        <v>13</v>
      </c>
      <c r="V15" s="310" t="s">
        <v>93</v>
      </c>
      <c r="W15" s="311"/>
      <c r="X15" s="318">
        <v>3</v>
      </c>
    </row>
    <row r="16" spans="1:24">
      <c r="A16" s="309">
        <v>14</v>
      </c>
      <c r="B16" s="310" t="s">
        <v>91</v>
      </c>
      <c r="C16" s="311"/>
      <c r="D16" s="321"/>
      <c r="E16" s="314">
        <v>14</v>
      </c>
      <c r="F16" s="315" t="s">
        <v>92</v>
      </c>
      <c r="G16" s="316"/>
      <c r="H16" s="319" t="s">
        <v>85</v>
      </c>
      <c r="I16" s="309">
        <v>14</v>
      </c>
      <c r="J16" s="310" t="s">
        <v>93</v>
      </c>
      <c r="K16" s="311"/>
      <c r="L16" s="318">
        <v>42</v>
      </c>
      <c r="M16" s="309">
        <v>14</v>
      </c>
      <c r="N16" s="310" t="s">
        <v>94</v>
      </c>
      <c r="O16" s="311"/>
      <c r="P16" s="318"/>
      <c r="Q16" s="314">
        <v>14</v>
      </c>
      <c r="R16" s="315" t="s">
        <v>92</v>
      </c>
      <c r="S16" s="316"/>
      <c r="T16" s="317" t="s">
        <v>85</v>
      </c>
      <c r="U16" s="309">
        <v>14</v>
      </c>
      <c r="V16" s="310" t="s">
        <v>95</v>
      </c>
      <c r="W16" s="311"/>
      <c r="X16" s="318" t="s">
        <v>85</v>
      </c>
    </row>
    <row r="17" spans="1:24">
      <c r="A17" s="309">
        <v>15</v>
      </c>
      <c r="B17" s="310" t="s">
        <v>94</v>
      </c>
      <c r="C17" s="311"/>
      <c r="D17" s="312"/>
      <c r="E17" s="314">
        <v>15</v>
      </c>
      <c r="F17" s="315" t="s">
        <v>97</v>
      </c>
      <c r="G17" s="316"/>
      <c r="H17" s="319" t="s">
        <v>85</v>
      </c>
      <c r="I17" s="309">
        <v>15</v>
      </c>
      <c r="J17" s="310" t="s">
        <v>95</v>
      </c>
      <c r="K17" s="311"/>
      <c r="L17" s="318" t="s">
        <v>85</v>
      </c>
      <c r="M17" s="309">
        <v>15</v>
      </c>
      <c r="N17" s="310" t="s">
        <v>96</v>
      </c>
      <c r="O17" s="311"/>
      <c r="P17" s="318" t="s">
        <v>85</v>
      </c>
      <c r="Q17" s="314">
        <v>15</v>
      </c>
      <c r="R17" s="315" t="s">
        <v>97</v>
      </c>
      <c r="S17" s="316"/>
      <c r="T17" s="317" t="s">
        <v>85</v>
      </c>
      <c r="U17" s="309">
        <v>15</v>
      </c>
      <c r="V17" s="310" t="s">
        <v>91</v>
      </c>
      <c r="W17" s="311"/>
      <c r="X17" s="318"/>
    </row>
    <row r="18" spans="1:24">
      <c r="A18" s="309">
        <v>16</v>
      </c>
      <c r="B18" s="310" t="s">
        <v>96</v>
      </c>
      <c r="C18" s="311"/>
      <c r="D18" s="312" t="s">
        <v>85</v>
      </c>
      <c r="E18" s="309">
        <v>16</v>
      </c>
      <c r="F18" s="310" t="s">
        <v>93</v>
      </c>
      <c r="G18" s="311"/>
      <c r="H18" s="313">
        <v>38</v>
      </c>
      <c r="I18" s="309">
        <v>16</v>
      </c>
      <c r="J18" s="310" t="s">
        <v>91</v>
      </c>
      <c r="K18" s="311"/>
      <c r="L18" s="318"/>
      <c r="M18" s="314">
        <v>16</v>
      </c>
      <c r="N18" s="315" t="s">
        <v>92</v>
      </c>
      <c r="O18" s="316"/>
      <c r="P18" s="317" t="s">
        <v>85</v>
      </c>
      <c r="Q18" s="309">
        <v>16</v>
      </c>
      <c r="R18" s="310" t="s">
        <v>93</v>
      </c>
      <c r="S18" s="311"/>
      <c r="T18" s="318">
        <v>51</v>
      </c>
      <c r="U18" s="309">
        <v>16</v>
      </c>
      <c r="V18" s="310" t="s">
        <v>94</v>
      </c>
      <c r="W18" s="311"/>
      <c r="X18" s="318"/>
    </row>
    <row r="19" spans="1:24">
      <c r="A19" s="314">
        <v>17</v>
      </c>
      <c r="B19" s="315" t="s">
        <v>92</v>
      </c>
      <c r="C19" s="316"/>
      <c r="D19" s="676" t="s">
        <v>85</v>
      </c>
      <c r="E19" s="309">
        <v>17</v>
      </c>
      <c r="F19" s="310" t="s">
        <v>95</v>
      </c>
      <c r="G19" s="311"/>
      <c r="H19" s="313" t="s">
        <v>85</v>
      </c>
      <c r="I19" s="309">
        <v>17</v>
      </c>
      <c r="J19" s="310" t="s">
        <v>94</v>
      </c>
      <c r="K19" s="311"/>
      <c r="L19" s="318"/>
      <c r="M19" s="314">
        <v>17</v>
      </c>
      <c r="N19" s="315" t="s">
        <v>97</v>
      </c>
      <c r="O19" s="316"/>
      <c r="P19" s="317" t="s">
        <v>85</v>
      </c>
      <c r="Q19" s="309">
        <v>17</v>
      </c>
      <c r="R19" s="310" t="s">
        <v>95</v>
      </c>
      <c r="S19" s="311"/>
      <c r="T19" s="318" t="s">
        <v>85</v>
      </c>
      <c r="U19" s="309">
        <v>17</v>
      </c>
      <c r="V19" s="310" t="s">
        <v>96</v>
      </c>
      <c r="W19" s="311"/>
      <c r="X19" s="318" t="s">
        <v>85</v>
      </c>
    </row>
    <row r="20" spans="1:24">
      <c r="A20" s="314">
        <v>18</v>
      </c>
      <c r="B20" s="315" t="s">
        <v>97</v>
      </c>
      <c r="C20" s="316"/>
      <c r="D20" s="676" t="s">
        <v>85</v>
      </c>
      <c r="E20" s="309">
        <v>18</v>
      </c>
      <c r="F20" s="310" t="s">
        <v>91</v>
      </c>
      <c r="G20" s="311"/>
      <c r="H20" s="313"/>
      <c r="I20" s="309">
        <v>18</v>
      </c>
      <c r="J20" s="310" t="s">
        <v>96</v>
      </c>
      <c r="K20" s="311"/>
      <c r="L20" s="318" t="s">
        <v>85</v>
      </c>
      <c r="M20" s="309">
        <v>18</v>
      </c>
      <c r="N20" s="310" t="s">
        <v>93</v>
      </c>
      <c r="O20" s="311"/>
      <c r="P20" s="318">
        <v>47</v>
      </c>
      <c r="Q20" s="309">
        <v>18</v>
      </c>
      <c r="R20" s="310" t="s">
        <v>91</v>
      </c>
      <c r="S20" s="311"/>
      <c r="T20" s="318"/>
      <c r="U20" s="314">
        <v>18</v>
      </c>
      <c r="V20" s="315" t="s">
        <v>92</v>
      </c>
      <c r="W20" s="316"/>
      <c r="X20" s="317" t="s">
        <v>85</v>
      </c>
    </row>
    <row r="21" spans="1:24">
      <c r="A21" s="309">
        <v>19</v>
      </c>
      <c r="B21" s="310" t="s">
        <v>93</v>
      </c>
      <c r="C21" s="311"/>
      <c r="D21" s="321">
        <v>34</v>
      </c>
      <c r="E21" s="309">
        <v>19</v>
      </c>
      <c r="F21" s="310" t="s">
        <v>94</v>
      </c>
      <c r="G21" s="311"/>
      <c r="H21" s="313"/>
      <c r="I21" s="314">
        <v>19</v>
      </c>
      <c r="J21" s="315" t="s">
        <v>92</v>
      </c>
      <c r="K21" s="316"/>
      <c r="L21" s="317" t="s">
        <v>85</v>
      </c>
      <c r="M21" s="309">
        <v>19</v>
      </c>
      <c r="N21" s="310" t="s">
        <v>95</v>
      </c>
      <c r="O21" s="311"/>
      <c r="P21" s="318" t="s">
        <v>85</v>
      </c>
      <c r="Q21" s="309">
        <v>19</v>
      </c>
      <c r="R21" s="310" t="s">
        <v>94</v>
      </c>
      <c r="S21" s="311"/>
      <c r="T21" s="318"/>
      <c r="U21" s="314">
        <v>19</v>
      </c>
      <c r="V21" s="315" t="s">
        <v>97</v>
      </c>
      <c r="W21" s="316"/>
      <c r="X21" s="317" t="s">
        <v>85</v>
      </c>
    </row>
    <row r="22" spans="1:24">
      <c r="A22" s="309">
        <v>20</v>
      </c>
      <c r="B22" s="310" t="s">
        <v>95</v>
      </c>
      <c r="C22" s="311"/>
      <c r="D22" s="321" t="s">
        <v>85</v>
      </c>
      <c r="E22" s="309">
        <v>20</v>
      </c>
      <c r="F22" s="310" t="s">
        <v>96</v>
      </c>
      <c r="G22" s="311"/>
      <c r="H22" s="313" t="s">
        <v>85</v>
      </c>
      <c r="I22" s="314">
        <v>20</v>
      </c>
      <c r="J22" s="315" t="s">
        <v>97</v>
      </c>
      <c r="K22" s="316"/>
      <c r="L22" s="317" t="s">
        <v>85</v>
      </c>
      <c r="M22" s="309">
        <v>20</v>
      </c>
      <c r="N22" s="310" t="s">
        <v>91</v>
      </c>
      <c r="O22" s="311"/>
      <c r="P22" s="318"/>
      <c r="Q22" s="309">
        <v>20</v>
      </c>
      <c r="R22" s="310" t="s">
        <v>96</v>
      </c>
      <c r="S22" s="311"/>
      <c r="T22" s="318" t="s">
        <v>85</v>
      </c>
      <c r="U22" s="309">
        <v>20</v>
      </c>
      <c r="V22" s="310" t="s">
        <v>93</v>
      </c>
      <c r="W22" s="311"/>
      <c r="X22" s="318">
        <v>4</v>
      </c>
    </row>
    <row r="23" spans="1:24">
      <c r="A23" s="309">
        <v>21</v>
      </c>
      <c r="B23" s="310" t="s">
        <v>91</v>
      </c>
      <c r="C23" s="311"/>
      <c r="D23" s="321"/>
      <c r="E23" s="314">
        <v>21</v>
      </c>
      <c r="F23" s="315" t="s">
        <v>92</v>
      </c>
      <c r="G23" s="316"/>
      <c r="H23" s="319" t="s">
        <v>85</v>
      </c>
      <c r="I23" s="309">
        <v>21</v>
      </c>
      <c r="J23" s="310" t="s">
        <v>93</v>
      </c>
      <c r="K23" s="311"/>
      <c r="L23" s="318">
        <v>43</v>
      </c>
      <c r="M23" s="309">
        <v>21</v>
      </c>
      <c r="N23" s="310" t="s">
        <v>94</v>
      </c>
      <c r="O23" s="311"/>
      <c r="P23" s="318"/>
      <c r="Q23" s="314">
        <v>21</v>
      </c>
      <c r="R23" s="315" t="s">
        <v>92</v>
      </c>
      <c r="S23" s="316"/>
      <c r="T23" s="317" t="s">
        <v>85</v>
      </c>
      <c r="U23" s="309">
        <v>21</v>
      </c>
      <c r="V23" s="310" t="s">
        <v>95</v>
      </c>
      <c r="W23" s="311"/>
      <c r="X23" s="318" t="s">
        <v>85</v>
      </c>
    </row>
    <row r="24" spans="1:24">
      <c r="A24" s="309">
        <v>22</v>
      </c>
      <c r="B24" s="310" t="s">
        <v>94</v>
      </c>
      <c r="C24" s="311"/>
      <c r="D24" s="321"/>
      <c r="E24" s="314">
        <v>22</v>
      </c>
      <c r="F24" s="315" t="s">
        <v>97</v>
      </c>
      <c r="G24" s="316"/>
      <c r="H24" s="319" t="s">
        <v>85</v>
      </c>
      <c r="I24" s="309">
        <v>22</v>
      </c>
      <c r="J24" s="310" t="s">
        <v>95</v>
      </c>
      <c r="K24" s="311"/>
      <c r="L24" s="318" t="s">
        <v>85</v>
      </c>
      <c r="M24" s="309">
        <v>22</v>
      </c>
      <c r="N24" s="310" t="s">
        <v>96</v>
      </c>
      <c r="O24" s="311"/>
      <c r="P24" s="318" t="s">
        <v>85</v>
      </c>
      <c r="Q24" s="314">
        <v>22</v>
      </c>
      <c r="R24" s="315" t="s">
        <v>97</v>
      </c>
      <c r="S24" s="316"/>
      <c r="T24" s="317" t="s">
        <v>85</v>
      </c>
      <c r="U24" s="309">
        <v>22</v>
      </c>
      <c r="V24" s="310" t="s">
        <v>91</v>
      </c>
      <c r="W24" s="311"/>
      <c r="X24" s="318"/>
    </row>
    <row r="25" spans="1:24">
      <c r="A25" s="309">
        <v>23</v>
      </c>
      <c r="B25" s="310" t="s">
        <v>96</v>
      </c>
      <c r="C25" s="311"/>
      <c r="D25" s="321" t="s">
        <v>85</v>
      </c>
      <c r="E25" s="309">
        <v>23</v>
      </c>
      <c r="F25" s="310" t="s">
        <v>93</v>
      </c>
      <c r="G25" s="311"/>
      <c r="H25" s="313">
        <v>39</v>
      </c>
      <c r="I25" s="309">
        <v>23</v>
      </c>
      <c r="J25" s="310" t="s">
        <v>91</v>
      </c>
      <c r="K25" s="311"/>
      <c r="L25" s="318"/>
      <c r="M25" s="314">
        <v>23</v>
      </c>
      <c r="N25" s="315" t="s">
        <v>92</v>
      </c>
      <c r="O25" s="316"/>
      <c r="P25" s="317" t="s">
        <v>85</v>
      </c>
      <c r="Q25" s="309">
        <v>23</v>
      </c>
      <c r="R25" s="310" t="s">
        <v>93</v>
      </c>
      <c r="S25" s="311"/>
      <c r="T25" s="318">
        <v>52</v>
      </c>
      <c r="U25" s="309">
        <v>23</v>
      </c>
      <c r="V25" s="310" t="s">
        <v>94</v>
      </c>
      <c r="W25" s="311"/>
      <c r="X25" s="318"/>
    </row>
    <row r="26" spans="1:24">
      <c r="A26" s="314">
        <v>24</v>
      </c>
      <c r="B26" s="315" t="s">
        <v>92</v>
      </c>
      <c r="C26" s="316"/>
      <c r="D26" s="320" t="s">
        <v>85</v>
      </c>
      <c r="E26" s="309">
        <v>24</v>
      </c>
      <c r="F26" s="310" t="s">
        <v>95</v>
      </c>
      <c r="G26" s="311"/>
      <c r="H26" s="313" t="s">
        <v>85</v>
      </c>
      <c r="I26" s="309">
        <v>24</v>
      </c>
      <c r="J26" s="310" t="s">
        <v>94</v>
      </c>
      <c r="K26" s="311"/>
      <c r="L26" s="318"/>
      <c r="M26" s="314">
        <v>24</v>
      </c>
      <c r="N26" s="315" t="s">
        <v>97</v>
      </c>
      <c r="O26" s="316"/>
      <c r="P26" s="317" t="s">
        <v>85</v>
      </c>
      <c r="Q26" s="309">
        <v>24</v>
      </c>
      <c r="R26" s="310" t="s">
        <v>95</v>
      </c>
      <c r="S26" s="311" t="s">
        <v>80</v>
      </c>
      <c r="T26" s="318" t="s">
        <v>85</v>
      </c>
      <c r="U26" s="309">
        <v>24</v>
      </c>
      <c r="V26" s="310" t="s">
        <v>96</v>
      </c>
      <c r="W26" s="311"/>
      <c r="X26" s="318" t="s">
        <v>85</v>
      </c>
    </row>
    <row r="27" spans="1:24">
      <c r="A27" s="314">
        <v>25</v>
      </c>
      <c r="B27" s="315" t="s">
        <v>97</v>
      </c>
      <c r="C27" s="316"/>
      <c r="D27" s="320" t="s">
        <v>85</v>
      </c>
      <c r="E27" s="309">
        <v>25</v>
      </c>
      <c r="F27" s="310" t="s">
        <v>91</v>
      </c>
      <c r="G27" s="311"/>
      <c r="H27" s="313"/>
      <c r="I27" s="309">
        <v>25</v>
      </c>
      <c r="J27" s="310" t="s">
        <v>96</v>
      </c>
      <c r="K27" s="311"/>
      <c r="L27" s="318" t="s">
        <v>85</v>
      </c>
      <c r="M27" s="309">
        <v>25</v>
      </c>
      <c r="N27" s="310" t="s">
        <v>93</v>
      </c>
      <c r="O27" s="311"/>
      <c r="P27" s="318">
        <v>48</v>
      </c>
      <c r="Q27" s="314">
        <v>25</v>
      </c>
      <c r="R27" s="315" t="s">
        <v>91</v>
      </c>
      <c r="S27" s="316" t="s">
        <v>146</v>
      </c>
      <c r="T27" s="317"/>
      <c r="U27" s="314">
        <v>25</v>
      </c>
      <c r="V27" s="315" t="s">
        <v>92</v>
      </c>
      <c r="W27" s="316"/>
      <c r="X27" s="317" t="s">
        <v>85</v>
      </c>
    </row>
    <row r="28" spans="1:24">
      <c r="A28" s="309">
        <v>26</v>
      </c>
      <c r="B28" s="310" t="s">
        <v>93</v>
      </c>
      <c r="C28" s="311"/>
      <c r="D28" s="321">
        <v>35</v>
      </c>
      <c r="E28" s="309">
        <v>26</v>
      </c>
      <c r="F28" s="310" t="s">
        <v>94</v>
      </c>
      <c r="G28" s="311"/>
      <c r="H28" s="313"/>
      <c r="I28" s="314">
        <v>26</v>
      </c>
      <c r="J28" s="315" t="s">
        <v>92</v>
      </c>
      <c r="K28" s="316"/>
      <c r="L28" s="317" t="s">
        <v>85</v>
      </c>
      <c r="M28" s="309">
        <v>26</v>
      </c>
      <c r="N28" s="310" t="s">
        <v>95</v>
      </c>
      <c r="O28" s="311"/>
      <c r="P28" s="318" t="s">
        <v>85</v>
      </c>
      <c r="Q28" s="314">
        <v>26</v>
      </c>
      <c r="R28" s="315" t="s">
        <v>94</v>
      </c>
      <c r="S28" s="316" t="s">
        <v>64</v>
      </c>
      <c r="T28" s="317"/>
      <c r="U28" s="314">
        <v>26</v>
      </c>
      <c r="V28" s="315" t="s">
        <v>97</v>
      </c>
      <c r="W28" s="316"/>
      <c r="X28" s="317" t="s">
        <v>85</v>
      </c>
    </row>
    <row r="29" spans="1:24">
      <c r="A29" s="309">
        <v>27</v>
      </c>
      <c r="B29" s="310" t="s">
        <v>95</v>
      </c>
      <c r="C29" s="311"/>
      <c r="D29" s="321" t="s">
        <v>85</v>
      </c>
      <c r="E29" s="309">
        <v>27</v>
      </c>
      <c r="F29" s="310" t="s">
        <v>96</v>
      </c>
      <c r="G29" s="311"/>
      <c r="H29" s="313" t="s">
        <v>85</v>
      </c>
      <c r="I29" s="314">
        <v>27</v>
      </c>
      <c r="J29" s="315" t="s">
        <v>97</v>
      </c>
      <c r="K29" s="316"/>
      <c r="L29" s="317" t="s">
        <v>85</v>
      </c>
      <c r="M29" s="309">
        <v>27</v>
      </c>
      <c r="N29" s="310" t="s">
        <v>91</v>
      </c>
      <c r="O29" s="311"/>
      <c r="P29" s="318"/>
      <c r="Q29" s="309">
        <v>27</v>
      </c>
      <c r="R29" s="310" t="s">
        <v>96</v>
      </c>
      <c r="S29" s="311"/>
      <c r="T29" s="318" t="s">
        <v>85</v>
      </c>
      <c r="U29" s="309">
        <v>27</v>
      </c>
      <c r="V29" s="310" t="s">
        <v>93</v>
      </c>
      <c r="W29" s="311"/>
      <c r="X29" s="318">
        <v>5</v>
      </c>
    </row>
    <row r="30" spans="1:24">
      <c r="A30" s="309">
        <v>28</v>
      </c>
      <c r="B30" s="310" t="s">
        <v>91</v>
      </c>
      <c r="C30" s="311"/>
      <c r="D30" s="321"/>
      <c r="E30" s="314">
        <v>28</v>
      </c>
      <c r="F30" s="315" t="s">
        <v>92</v>
      </c>
      <c r="G30" s="316"/>
      <c r="H30" s="319" t="s">
        <v>85</v>
      </c>
      <c r="I30" s="309">
        <v>28</v>
      </c>
      <c r="J30" s="310" t="s">
        <v>93</v>
      </c>
      <c r="K30" s="311"/>
      <c r="L30" s="318">
        <v>44</v>
      </c>
      <c r="M30" s="309">
        <v>28</v>
      </c>
      <c r="N30" s="310" t="s">
        <v>94</v>
      </c>
      <c r="O30" s="311"/>
      <c r="P30" s="318"/>
      <c r="Q30" s="314">
        <v>28</v>
      </c>
      <c r="R30" s="315" t="s">
        <v>92</v>
      </c>
      <c r="S30" s="316"/>
      <c r="T30" s="317" t="s">
        <v>85</v>
      </c>
      <c r="U30" s="309">
        <v>28</v>
      </c>
      <c r="V30" s="310" t="s">
        <v>95</v>
      </c>
      <c r="W30" s="311"/>
      <c r="X30" s="318" t="s">
        <v>85</v>
      </c>
    </row>
    <row r="31" spans="1:24">
      <c r="A31" s="309">
        <v>29</v>
      </c>
      <c r="B31" s="310" t="s">
        <v>94</v>
      </c>
      <c r="C31" s="311"/>
      <c r="D31" s="312"/>
      <c r="E31" s="314">
        <v>29</v>
      </c>
      <c r="F31" s="315" t="s">
        <v>97</v>
      </c>
      <c r="G31" s="316"/>
      <c r="H31" s="319" t="s">
        <v>85</v>
      </c>
      <c r="I31" s="309">
        <v>29</v>
      </c>
      <c r="J31" s="310" t="s">
        <v>95</v>
      </c>
      <c r="K31" s="311"/>
      <c r="L31" s="318" t="s">
        <v>85</v>
      </c>
      <c r="M31" s="309">
        <v>29</v>
      </c>
      <c r="N31" s="310" t="s">
        <v>96</v>
      </c>
      <c r="O31" s="311"/>
      <c r="P31" s="318" t="s">
        <v>85</v>
      </c>
      <c r="Q31" s="314">
        <v>29</v>
      </c>
      <c r="R31" s="315" t="s">
        <v>97</v>
      </c>
      <c r="S31" s="316"/>
      <c r="T31" s="317" t="s">
        <v>85</v>
      </c>
      <c r="U31" s="309">
        <v>29</v>
      </c>
      <c r="V31" s="310" t="s">
        <v>91</v>
      </c>
      <c r="W31" s="311"/>
      <c r="X31" s="318"/>
    </row>
    <row r="32" spans="1:24">
      <c r="A32" s="309">
        <v>30</v>
      </c>
      <c r="B32" s="310" t="s">
        <v>96</v>
      </c>
      <c r="C32" s="311"/>
      <c r="D32" s="312" t="s">
        <v>85</v>
      </c>
      <c r="E32" s="309">
        <v>30</v>
      </c>
      <c r="F32" s="310" t="s">
        <v>93</v>
      </c>
      <c r="G32" s="311"/>
      <c r="H32" s="313">
        <v>40</v>
      </c>
      <c r="I32" s="309">
        <v>30</v>
      </c>
      <c r="J32" s="310" t="s">
        <v>91</v>
      </c>
      <c r="K32" s="311"/>
      <c r="L32" s="318"/>
      <c r="M32" s="314">
        <v>30</v>
      </c>
      <c r="N32" s="315" t="s">
        <v>92</v>
      </c>
      <c r="O32" s="316"/>
      <c r="P32" s="317" t="s">
        <v>85</v>
      </c>
      <c r="Q32" s="309">
        <v>30</v>
      </c>
      <c r="R32" s="310" t="s">
        <v>93</v>
      </c>
      <c r="S32" s="311"/>
      <c r="T32" s="318">
        <v>1</v>
      </c>
      <c r="U32" s="309">
        <v>30</v>
      </c>
      <c r="V32" s="310" t="s">
        <v>94</v>
      </c>
      <c r="W32" s="311"/>
      <c r="X32" s="318"/>
    </row>
    <row r="33" spans="1:24">
      <c r="A33" s="314">
        <v>31</v>
      </c>
      <c r="B33" s="315" t="s">
        <v>92</v>
      </c>
      <c r="C33" s="316"/>
      <c r="D33" s="676" t="s">
        <v>85</v>
      </c>
      <c r="E33" s="109"/>
      <c r="F33" s="110"/>
      <c r="G33" s="111"/>
      <c r="H33" s="322"/>
      <c r="I33" s="323">
        <v>31</v>
      </c>
      <c r="J33" s="324" t="s">
        <v>94</v>
      </c>
      <c r="K33" s="325"/>
      <c r="L33" s="326"/>
      <c r="M33" s="109"/>
      <c r="N33" s="110"/>
      <c r="O33" s="111"/>
      <c r="P33" s="112"/>
      <c r="Q33" s="323">
        <v>31</v>
      </c>
      <c r="R33" s="324" t="s">
        <v>95</v>
      </c>
      <c r="S33" s="678" t="s">
        <v>79</v>
      </c>
      <c r="T33" s="326" t="s">
        <v>85</v>
      </c>
      <c r="U33" s="323">
        <v>31</v>
      </c>
      <c r="V33" s="324" t="s">
        <v>96</v>
      </c>
      <c r="W33" s="325"/>
      <c r="X33" s="326" t="s">
        <v>85</v>
      </c>
    </row>
  </sheetData>
  <mergeCells count="1">
    <mergeCell ref="A1:X1"/>
  </mergeCells>
  <pageMargins left="0.7" right="0.7" top="0.75" bottom="0.75" header="0.3" footer="0.3"/>
  <pageSetup paperSize="9" scale="69" orientation="landscape"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0E7B-10C6-7E4D-A5C8-325F82F9DA6D}">
  <sheetPr>
    <pageSetUpPr fitToPage="1"/>
  </sheetPr>
  <dimension ref="A1:X33"/>
  <sheetViews>
    <sheetView workbookViewId="0">
      <selection activeCell="I9" sqref="I9:M9"/>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159" t="str">
        <f>'TOMT ÅR'!A1</f>
        <v>Årskalender for Min egen skole 2024-2025</v>
      </c>
      <c r="B1" s="1160"/>
      <c r="C1" s="1160"/>
      <c r="D1" s="1160"/>
      <c r="E1" s="1160"/>
      <c r="F1" s="1160"/>
      <c r="G1" s="1160"/>
      <c r="H1" s="1160"/>
      <c r="I1" s="1160"/>
      <c r="J1" s="1160"/>
      <c r="K1" s="1160"/>
      <c r="L1" s="1160"/>
      <c r="M1" s="1160"/>
      <c r="N1" s="1160"/>
      <c r="O1" s="1160"/>
      <c r="P1" s="1160"/>
      <c r="Q1" s="1160"/>
      <c r="R1" s="1160"/>
      <c r="S1" s="1160"/>
      <c r="T1" s="1160"/>
      <c r="U1" s="1160"/>
      <c r="V1" s="1160"/>
      <c r="W1" s="1160"/>
      <c r="X1" s="1161"/>
    </row>
    <row r="2" spans="1:24" ht="18">
      <c r="A2" s="188" t="s">
        <v>65</v>
      </c>
      <c r="B2" s="185"/>
      <c r="C2" s="186"/>
      <c r="D2" s="187"/>
      <c r="E2" s="184" t="s">
        <v>66</v>
      </c>
      <c r="F2" s="185"/>
      <c r="G2" s="186"/>
      <c r="H2" s="187"/>
      <c r="I2" s="184" t="s">
        <v>67</v>
      </c>
      <c r="J2" s="185"/>
      <c r="K2" s="186"/>
      <c r="L2" s="187"/>
      <c r="M2" s="184" t="s">
        <v>68</v>
      </c>
      <c r="N2" s="185"/>
      <c r="O2" s="186"/>
      <c r="P2" s="187"/>
      <c r="Q2" s="184" t="s">
        <v>69</v>
      </c>
      <c r="R2" s="185"/>
      <c r="S2" s="186"/>
      <c r="T2" s="187"/>
      <c r="U2" s="184" t="s">
        <v>70</v>
      </c>
      <c r="V2" s="185"/>
      <c r="W2" s="186"/>
      <c r="X2" s="187"/>
    </row>
    <row r="3" spans="1:24">
      <c r="A3" s="314">
        <v>1</v>
      </c>
      <c r="B3" s="315" t="s">
        <v>92</v>
      </c>
      <c r="C3" s="316"/>
      <c r="D3" s="319" t="s">
        <v>85</v>
      </c>
      <c r="E3" s="314">
        <v>1</v>
      </c>
      <c r="F3" s="315" t="s">
        <v>92</v>
      </c>
      <c r="G3" s="316"/>
      <c r="H3" s="317" t="s">
        <v>85</v>
      </c>
      <c r="I3" s="309">
        <v>1</v>
      </c>
      <c r="J3" s="310" t="s">
        <v>95</v>
      </c>
      <c r="K3" s="311"/>
      <c r="L3" s="313"/>
      <c r="M3" s="309">
        <v>1</v>
      </c>
      <c r="N3" s="310" t="s">
        <v>94</v>
      </c>
      <c r="O3" s="311"/>
      <c r="P3" s="318"/>
      <c r="Q3" s="314">
        <v>1</v>
      </c>
      <c r="R3" s="315" t="s">
        <v>97</v>
      </c>
      <c r="S3" s="316"/>
      <c r="T3" s="319" t="s">
        <v>85</v>
      </c>
      <c r="U3" s="309">
        <v>1</v>
      </c>
      <c r="V3" s="310" t="s">
        <v>95</v>
      </c>
      <c r="W3" s="311"/>
      <c r="X3" s="318"/>
    </row>
    <row r="4" spans="1:24">
      <c r="A4" s="314">
        <v>2</v>
      </c>
      <c r="B4" s="315" t="s">
        <v>97</v>
      </c>
      <c r="C4" s="316"/>
      <c r="D4" s="319" t="s">
        <v>85</v>
      </c>
      <c r="E4" s="314">
        <v>2</v>
      </c>
      <c r="F4" s="315" t="s">
        <v>97</v>
      </c>
      <c r="G4" s="316"/>
      <c r="H4" s="317" t="s">
        <v>85</v>
      </c>
      <c r="I4" s="309">
        <v>2</v>
      </c>
      <c r="J4" s="310" t="s">
        <v>91</v>
      </c>
      <c r="K4" s="311"/>
      <c r="L4" s="313" t="s">
        <v>85</v>
      </c>
      <c r="M4" s="309">
        <v>2</v>
      </c>
      <c r="N4" s="310" t="s">
        <v>96</v>
      </c>
      <c r="O4" s="311"/>
      <c r="P4" s="318" t="s">
        <v>85</v>
      </c>
      <c r="Q4" s="309">
        <v>2</v>
      </c>
      <c r="R4" s="310" t="s">
        <v>93</v>
      </c>
      <c r="S4" s="311"/>
      <c r="T4" s="313">
        <v>23</v>
      </c>
      <c r="U4" s="309">
        <v>2</v>
      </c>
      <c r="V4" s="310" t="s">
        <v>91</v>
      </c>
      <c r="W4" s="311"/>
      <c r="X4" s="318" t="s">
        <v>85</v>
      </c>
    </row>
    <row r="5" spans="1:24">
      <c r="A5" s="309">
        <v>3</v>
      </c>
      <c r="B5" s="310" t="s">
        <v>93</v>
      </c>
      <c r="C5" s="311"/>
      <c r="D5" s="313">
        <v>6</v>
      </c>
      <c r="E5" s="309">
        <v>3</v>
      </c>
      <c r="F5" s="310" t="s">
        <v>93</v>
      </c>
      <c r="G5" s="311"/>
      <c r="H5" s="318">
        <v>10</v>
      </c>
      <c r="I5" s="309">
        <v>3</v>
      </c>
      <c r="J5" s="310" t="s">
        <v>94</v>
      </c>
      <c r="K5" s="311"/>
      <c r="L5" s="313"/>
      <c r="M5" s="314">
        <v>3</v>
      </c>
      <c r="N5" s="315" t="s">
        <v>92</v>
      </c>
      <c r="O5" s="316"/>
      <c r="P5" s="317" t="s">
        <v>85</v>
      </c>
      <c r="Q5" s="309">
        <v>3</v>
      </c>
      <c r="R5" s="310" t="s">
        <v>95</v>
      </c>
      <c r="S5" s="311"/>
      <c r="T5" s="313"/>
      <c r="U5" s="309">
        <v>3</v>
      </c>
      <c r="V5" s="310" t="s">
        <v>94</v>
      </c>
      <c r="W5" s="311"/>
      <c r="X5" s="318"/>
    </row>
    <row r="6" spans="1:24">
      <c r="A6" s="309">
        <v>4</v>
      </c>
      <c r="B6" s="310" t="s">
        <v>95</v>
      </c>
      <c r="C6" s="311"/>
      <c r="D6" s="313" t="s">
        <v>85</v>
      </c>
      <c r="E6" s="309">
        <v>4</v>
      </c>
      <c r="F6" s="310" t="s">
        <v>95</v>
      </c>
      <c r="G6" s="311"/>
      <c r="H6" s="318"/>
      <c r="I6" s="309">
        <v>4</v>
      </c>
      <c r="J6" s="310" t="s">
        <v>96</v>
      </c>
      <c r="K6" s="311"/>
      <c r="L6" s="313" t="s">
        <v>85</v>
      </c>
      <c r="M6" s="314">
        <v>4</v>
      </c>
      <c r="N6" s="315" t="s">
        <v>97</v>
      </c>
      <c r="O6" s="316"/>
      <c r="P6" s="317" t="s">
        <v>85</v>
      </c>
      <c r="Q6" s="309">
        <v>4</v>
      </c>
      <c r="R6" s="310" t="s">
        <v>91</v>
      </c>
      <c r="S6" s="311"/>
      <c r="T6" s="313" t="s">
        <v>85</v>
      </c>
      <c r="U6" s="309">
        <v>4</v>
      </c>
      <c r="V6" s="310" t="s">
        <v>96</v>
      </c>
      <c r="W6" s="311"/>
      <c r="X6" s="318" t="s">
        <v>85</v>
      </c>
    </row>
    <row r="7" spans="1:24">
      <c r="A7" s="309">
        <v>5</v>
      </c>
      <c r="B7" s="310" t="s">
        <v>91</v>
      </c>
      <c r="C7" s="311"/>
      <c r="D7" s="313"/>
      <c r="E7" s="309">
        <v>5</v>
      </c>
      <c r="F7" s="310" t="s">
        <v>91</v>
      </c>
      <c r="G7" s="311"/>
      <c r="H7" s="318" t="s">
        <v>85</v>
      </c>
      <c r="I7" s="314">
        <v>5</v>
      </c>
      <c r="J7" s="315" t="s">
        <v>92</v>
      </c>
      <c r="K7" s="316"/>
      <c r="L7" s="319" t="s">
        <v>85</v>
      </c>
      <c r="M7" s="309">
        <v>5</v>
      </c>
      <c r="N7" s="310" t="s">
        <v>93</v>
      </c>
      <c r="O7" s="311"/>
      <c r="P7" s="318">
        <v>19</v>
      </c>
      <c r="Q7" s="309">
        <v>5</v>
      </c>
      <c r="R7" s="310" t="s">
        <v>94</v>
      </c>
      <c r="S7" s="311" t="s">
        <v>113</v>
      </c>
      <c r="T7" s="313"/>
      <c r="U7" s="314">
        <v>5</v>
      </c>
      <c r="V7" s="315" t="s">
        <v>92</v>
      </c>
      <c r="W7" s="316"/>
      <c r="X7" s="317" t="s">
        <v>85</v>
      </c>
    </row>
    <row r="8" spans="1:24">
      <c r="A8" s="309">
        <v>6</v>
      </c>
      <c r="B8" s="310" t="s">
        <v>94</v>
      </c>
      <c r="C8" s="311"/>
      <c r="D8" s="313"/>
      <c r="E8" s="309">
        <v>6</v>
      </c>
      <c r="F8" s="310" t="s">
        <v>94</v>
      </c>
      <c r="G8" s="311"/>
      <c r="H8" s="318"/>
      <c r="I8" s="314">
        <v>6</v>
      </c>
      <c r="J8" s="315" t="s">
        <v>97</v>
      </c>
      <c r="K8" s="316"/>
      <c r="L8" s="319" t="s">
        <v>85</v>
      </c>
      <c r="M8" s="309">
        <v>6</v>
      </c>
      <c r="N8" s="310" t="s">
        <v>95</v>
      </c>
      <c r="O8" s="311"/>
      <c r="P8" s="318"/>
      <c r="Q8" s="309">
        <v>6</v>
      </c>
      <c r="R8" s="310" t="s">
        <v>96</v>
      </c>
      <c r="S8" s="311"/>
      <c r="T8" s="313" t="s">
        <v>85</v>
      </c>
      <c r="U8" s="314">
        <v>6</v>
      </c>
      <c r="V8" s="315" t="s">
        <v>97</v>
      </c>
      <c r="W8" s="316"/>
      <c r="X8" s="317" t="s">
        <v>85</v>
      </c>
    </row>
    <row r="9" spans="1:24">
      <c r="A9" s="309">
        <v>7</v>
      </c>
      <c r="B9" s="310" t="s">
        <v>96</v>
      </c>
      <c r="C9" s="311"/>
      <c r="D9" s="313" t="s">
        <v>85</v>
      </c>
      <c r="E9" s="309">
        <v>7</v>
      </c>
      <c r="F9" s="310" t="s">
        <v>96</v>
      </c>
      <c r="G9" s="311"/>
      <c r="H9" s="318" t="s">
        <v>85</v>
      </c>
      <c r="I9" s="309">
        <v>7</v>
      </c>
      <c r="J9" s="310" t="s">
        <v>93</v>
      </c>
      <c r="K9" s="311"/>
      <c r="L9" s="313">
        <v>15</v>
      </c>
      <c r="M9" s="309">
        <v>7</v>
      </c>
      <c r="N9" s="310" t="s">
        <v>91</v>
      </c>
      <c r="O9" s="311"/>
      <c r="P9" s="318" t="s">
        <v>85</v>
      </c>
      <c r="Q9" s="314">
        <v>7</v>
      </c>
      <c r="R9" s="315" t="s">
        <v>92</v>
      </c>
      <c r="S9" s="316"/>
      <c r="T9" s="319" t="s">
        <v>85</v>
      </c>
      <c r="U9" s="309">
        <v>7</v>
      </c>
      <c r="V9" s="310" t="s">
        <v>93</v>
      </c>
      <c r="W9" s="311"/>
      <c r="X9" s="318">
        <v>28</v>
      </c>
    </row>
    <row r="10" spans="1:24">
      <c r="A10" s="314">
        <v>8</v>
      </c>
      <c r="B10" s="315" t="s">
        <v>92</v>
      </c>
      <c r="C10" s="316"/>
      <c r="D10" s="319" t="s">
        <v>85</v>
      </c>
      <c r="E10" s="314">
        <v>8</v>
      </c>
      <c r="F10" s="315" t="s">
        <v>92</v>
      </c>
      <c r="G10" s="316"/>
      <c r="H10" s="317" t="s">
        <v>85</v>
      </c>
      <c r="I10" s="309">
        <v>8</v>
      </c>
      <c r="J10" s="310" t="s">
        <v>95</v>
      </c>
      <c r="K10" s="311"/>
      <c r="L10" s="313"/>
      <c r="M10" s="309">
        <v>8</v>
      </c>
      <c r="N10" s="310" t="s">
        <v>94</v>
      </c>
      <c r="O10" s="311"/>
      <c r="P10" s="318"/>
      <c r="Q10" s="314">
        <v>8</v>
      </c>
      <c r="R10" s="315" t="s">
        <v>97</v>
      </c>
      <c r="S10" s="316" t="s">
        <v>103</v>
      </c>
      <c r="T10" s="319" t="s">
        <v>85</v>
      </c>
      <c r="U10" s="309">
        <v>8</v>
      </c>
      <c r="V10" s="310" t="s">
        <v>95</v>
      </c>
      <c r="W10" s="311"/>
      <c r="X10" s="318"/>
    </row>
    <row r="11" spans="1:24">
      <c r="A11" s="314">
        <v>9</v>
      </c>
      <c r="B11" s="315" t="s">
        <v>97</v>
      </c>
      <c r="C11" s="316"/>
      <c r="D11" s="319" t="s">
        <v>85</v>
      </c>
      <c r="E11" s="314">
        <v>9</v>
      </c>
      <c r="F11" s="315" t="s">
        <v>97</v>
      </c>
      <c r="G11" s="316"/>
      <c r="H11" s="317" t="s">
        <v>85</v>
      </c>
      <c r="I11" s="309">
        <v>9</v>
      </c>
      <c r="J11" s="310" t="s">
        <v>91</v>
      </c>
      <c r="K11" s="311"/>
      <c r="L11" s="313" t="s">
        <v>85</v>
      </c>
      <c r="M11" s="309">
        <v>9</v>
      </c>
      <c r="N11" s="310" t="s">
        <v>96</v>
      </c>
      <c r="O11" s="677"/>
      <c r="P11" s="318" t="s">
        <v>85</v>
      </c>
      <c r="Q11" s="314">
        <v>9</v>
      </c>
      <c r="R11" s="315" t="s">
        <v>93</v>
      </c>
      <c r="S11" s="316" t="s">
        <v>271</v>
      </c>
      <c r="T11" s="319">
        <v>24</v>
      </c>
      <c r="U11" s="309">
        <v>9</v>
      </c>
      <c r="V11" s="310" t="s">
        <v>91</v>
      </c>
      <c r="W11" s="311"/>
      <c r="X11" s="318" t="s">
        <v>85</v>
      </c>
    </row>
    <row r="12" spans="1:24">
      <c r="A12" s="309">
        <v>10</v>
      </c>
      <c r="B12" s="310" t="s">
        <v>93</v>
      </c>
      <c r="C12" s="311"/>
      <c r="D12" s="313">
        <v>7</v>
      </c>
      <c r="E12" s="309">
        <v>10</v>
      </c>
      <c r="F12" s="310" t="s">
        <v>93</v>
      </c>
      <c r="G12" s="311"/>
      <c r="H12" s="318">
        <v>11</v>
      </c>
      <c r="I12" s="309">
        <v>10</v>
      </c>
      <c r="J12" s="310" t="s">
        <v>94</v>
      </c>
      <c r="K12" s="311"/>
      <c r="L12" s="313"/>
      <c r="M12" s="314">
        <v>10</v>
      </c>
      <c r="N12" s="315" t="s">
        <v>92</v>
      </c>
      <c r="O12" s="316"/>
      <c r="P12" s="317" t="s">
        <v>85</v>
      </c>
      <c r="Q12" s="309">
        <v>10</v>
      </c>
      <c r="R12" s="310" t="s">
        <v>95</v>
      </c>
      <c r="S12" s="311"/>
      <c r="T12" s="313"/>
      <c r="U12" s="309">
        <v>10</v>
      </c>
      <c r="V12" s="310" t="s">
        <v>94</v>
      </c>
      <c r="W12" s="311"/>
      <c r="X12" s="318"/>
    </row>
    <row r="13" spans="1:24">
      <c r="A13" s="309">
        <v>11</v>
      </c>
      <c r="B13" s="310" t="s">
        <v>95</v>
      </c>
      <c r="C13" s="311"/>
      <c r="D13" s="313" t="s">
        <v>85</v>
      </c>
      <c r="E13" s="309">
        <v>11</v>
      </c>
      <c r="F13" s="310" t="s">
        <v>95</v>
      </c>
      <c r="G13" s="311"/>
      <c r="H13" s="318"/>
      <c r="I13" s="309">
        <v>11</v>
      </c>
      <c r="J13" s="310" t="s">
        <v>96</v>
      </c>
      <c r="K13" s="311"/>
      <c r="L13" s="313" t="s">
        <v>85</v>
      </c>
      <c r="M13" s="314">
        <v>11</v>
      </c>
      <c r="N13" s="315" t="s">
        <v>97</v>
      </c>
      <c r="O13" s="316"/>
      <c r="P13" s="317" t="s">
        <v>85</v>
      </c>
      <c r="Q13" s="309">
        <v>11</v>
      </c>
      <c r="R13" s="310" t="s">
        <v>91</v>
      </c>
      <c r="S13" s="311"/>
      <c r="T13" s="313" t="s">
        <v>85</v>
      </c>
      <c r="U13" s="309">
        <v>11</v>
      </c>
      <c r="V13" s="310" t="s">
        <v>96</v>
      </c>
      <c r="W13" s="311"/>
      <c r="X13" s="318" t="s">
        <v>85</v>
      </c>
    </row>
    <row r="14" spans="1:24">
      <c r="A14" s="309">
        <v>12</v>
      </c>
      <c r="B14" s="310" t="s">
        <v>91</v>
      </c>
      <c r="C14" s="311"/>
      <c r="D14" s="313"/>
      <c r="E14" s="309">
        <v>12</v>
      </c>
      <c r="F14" s="310" t="s">
        <v>91</v>
      </c>
      <c r="G14" s="311"/>
      <c r="H14" s="318" t="s">
        <v>85</v>
      </c>
      <c r="I14" s="314">
        <v>12</v>
      </c>
      <c r="J14" s="315" t="s">
        <v>92</v>
      </c>
      <c r="K14" s="316"/>
      <c r="L14" s="319" t="s">
        <v>85</v>
      </c>
      <c r="M14" s="309">
        <v>12</v>
      </c>
      <c r="N14" s="310" t="s">
        <v>93</v>
      </c>
      <c r="O14" s="311"/>
      <c r="P14" s="318">
        <v>20</v>
      </c>
      <c r="Q14" s="309">
        <v>12</v>
      </c>
      <c r="R14" s="310" t="s">
        <v>94</v>
      </c>
      <c r="S14" s="311"/>
      <c r="T14" s="313"/>
      <c r="U14" s="314">
        <v>12</v>
      </c>
      <c r="V14" s="315" t="s">
        <v>92</v>
      </c>
      <c r="W14" s="316"/>
      <c r="X14" s="317" t="s">
        <v>85</v>
      </c>
    </row>
    <row r="15" spans="1:24">
      <c r="A15" s="309">
        <v>13</v>
      </c>
      <c r="B15" s="310" t="s">
        <v>94</v>
      </c>
      <c r="C15" s="311"/>
      <c r="D15" s="313"/>
      <c r="E15" s="309">
        <v>13</v>
      </c>
      <c r="F15" s="310" t="s">
        <v>94</v>
      </c>
      <c r="G15" s="311"/>
      <c r="H15" s="318"/>
      <c r="I15" s="314">
        <v>13</v>
      </c>
      <c r="J15" s="315" t="s">
        <v>97</v>
      </c>
      <c r="K15" s="316" t="s">
        <v>102</v>
      </c>
      <c r="L15" s="319" t="s">
        <v>85</v>
      </c>
      <c r="M15" s="309">
        <v>13</v>
      </c>
      <c r="N15" s="310" t="s">
        <v>95</v>
      </c>
      <c r="O15" s="311"/>
      <c r="P15" s="318"/>
      <c r="Q15" s="309">
        <v>13</v>
      </c>
      <c r="R15" s="310" t="s">
        <v>96</v>
      </c>
      <c r="S15" s="311"/>
      <c r="T15" s="313" t="s">
        <v>85</v>
      </c>
      <c r="U15" s="314">
        <v>13</v>
      </c>
      <c r="V15" s="315" t="s">
        <v>97</v>
      </c>
      <c r="W15" s="316"/>
      <c r="X15" s="317" t="s">
        <v>85</v>
      </c>
    </row>
    <row r="16" spans="1:24">
      <c r="A16" s="309">
        <v>14</v>
      </c>
      <c r="B16" s="310" t="s">
        <v>96</v>
      </c>
      <c r="C16" s="311"/>
      <c r="D16" s="313" t="s">
        <v>85</v>
      </c>
      <c r="E16" s="309">
        <v>14</v>
      </c>
      <c r="F16" s="310" t="s">
        <v>96</v>
      </c>
      <c r="G16" s="311"/>
      <c r="H16" s="318" t="s">
        <v>85</v>
      </c>
      <c r="I16" s="309">
        <v>14</v>
      </c>
      <c r="J16" s="310" t="s">
        <v>93</v>
      </c>
      <c r="K16" s="311"/>
      <c r="L16" s="313">
        <v>16</v>
      </c>
      <c r="M16" s="309">
        <v>14</v>
      </c>
      <c r="N16" s="310" t="s">
        <v>91</v>
      </c>
      <c r="O16" s="311"/>
      <c r="P16" s="318" t="s">
        <v>85</v>
      </c>
      <c r="Q16" s="314">
        <v>14</v>
      </c>
      <c r="R16" s="315" t="s">
        <v>92</v>
      </c>
      <c r="S16" s="316"/>
      <c r="T16" s="319" t="s">
        <v>85</v>
      </c>
      <c r="U16" s="309">
        <v>14</v>
      </c>
      <c r="V16" s="310" t="s">
        <v>93</v>
      </c>
      <c r="W16" s="311"/>
      <c r="X16" s="318">
        <v>29</v>
      </c>
    </row>
    <row r="17" spans="1:24">
      <c r="A17" s="314">
        <v>15</v>
      </c>
      <c r="B17" s="315" t="s">
        <v>92</v>
      </c>
      <c r="C17" s="316"/>
      <c r="D17" s="319" t="s">
        <v>85</v>
      </c>
      <c r="E17" s="314">
        <v>15</v>
      </c>
      <c r="F17" s="315" t="s">
        <v>92</v>
      </c>
      <c r="G17" s="316"/>
      <c r="H17" s="317" t="s">
        <v>85</v>
      </c>
      <c r="I17" s="309">
        <v>15</v>
      </c>
      <c r="J17" s="310" t="s">
        <v>95</v>
      </c>
      <c r="K17" s="311"/>
      <c r="L17" s="313"/>
      <c r="M17" s="309">
        <v>15</v>
      </c>
      <c r="N17" s="310" t="s">
        <v>94</v>
      </c>
      <c r="O17" s="311"/>
      <c r="P17" s="318"/>
      <c r="Q17" s="314">
        <v>15</v>
      </c>
      <c r="R17" s="315" t="s">
        <v>97</v>
      </c>
      <c r="S17" s="316"/>
      <c r="T17" s="319" t="s">
        <v>85</v>
      </c>
      <c r="U17" s="309">
        <v>15</v>
      </c>
      <c r="V17" s="310" t="s">
        <v>95</v>
      </c>
      <c r="W17" s="311"/>
      <c r="X17" s="318"/>
    </row>
    <row r="18" spans="1:24">
      <c r="A18" s="314">
        <v>16</v>
      </c>
      <c r="B18" s="315" t="s">
        <v>97</v>
      </c>
      <c r="C18" s="316"/>
      <c r="D18" s="319" t="s">
        <v>85</v>
      </c>
      <c r="E18" s="314">
        <v>16</v>
      </c>
      <c r="F18" s="315" t="s">
        <v>97</v>
      </c>
      <c r="G18" s="316"/>
      <c r="H18" s="317" t="s">
        <v>85</v>
      </c>
      <c r="I18" s="309">
        <v>16</v>
      </c>
      <c r="J18" s="310" t="s">
        <v>91</v>
      </c>
      <c r="K18" s="311"/>
      <c r="L18" s="313" t="s">
        <v>85</v>
      </c>
      <c r="M18" s="309">
        <v>16</v>
      </c>
      <c r="N18" s="310" t="s">
        <v>96</v>
      </c>
      <c r="O18" s="311"/>
      <c r="P18" s="318" t="s">
        <v>85</v>
      </c>
      <c r="Q18" s="309">
        <v>16</v>
      </c>
      <c r="R18" s="310" t="s">
        <v>93</v>
      </c>
      <c r="S18" s="311"/>
      <c r="T18" s="313">
        <v>25</v>
      </c>
      <c r="U18" s="309">
        <v>16</v>
      </c>
      <c r="V18" s="310" t="s">
        <v>91</v>
      </c>
      <c r="W18" s="311"/>
      <c r="X18" s="318" t="s">
        <v>85</v>
      </c>
    </row>
    <row r="19" spans="1:24">
      <c r="A19" s="309">
        <v>17</v>
      </c>
      <c r="B19" s="310" t="s">
        <v>93</v>
      </c>
      <c r="C19" s="311"/>
      <c r="D19" s="313">
        <v>8</v>
      </c>
      <c r="E19" s="309">
        <v>17</v>
      </c>
      <c r="F19" s="310" t="s">
        <v>93</v>
      </c>
      <c r="G19" s="311"/>
      <c r="H19" s="318">
        <v>12</v>
      </c>
      <c r="I19" s="314">
        <v>17</v>
      </c>
      <c r="J19" s="315" t="s">
        <v>94</v>
      </c>
      <c r="K19" s="316" t="s">
        <v>71</v>
      </c>
      <c r="L19" s="319"/>
      <c r="M19" s="314">
        <v>17</v>
      </c>
      <c r="N19" s="315" t="s">
        <v>92</v>
      </c>
      <c r="O19" s="316"/>
      <c r="P19" s="317" t="s">
        <v>85</v>
      </c>
      <c r="Q19" s="309">
        <v>17</v>
      </c>
      <c r="R19" s="310" t="s">
        <v>95</v>
      </c>
      <c r="S19" s="311"/>
      <c r="T19" s="313"/>
      <c r="U19" s="309">
        <v>17</v>
      </c>
      <c r="V19" s="310" t="s">
        <v>94</v>
      </c>
      <c r="W19" s="311"/>
      <c r="X19" s="318"/>
    </row>
    <row r="20" spans="1:24">
      <c r="A20" s="309">
        <v>18</v>
      </c>
      <c r="B20" s="310" t="s">
        <v>95</v>
      </c>
      <c r="C20" s="311"/>
      <c r="D20" s="313" t="s">
        <v>85</v>
      </c>
      <c r="E20" s="309">
        <v>18</v>
      </c>
      <c r="F20" s="310" t="s">
        <v>95</v>
      </c>
      <c r="G20" s="311"/>
      <c r="H20" s="318"/>
      <c r="I20" s="314">
        <v>18</v>
      </c>
      <c r="J20" s="315" t="s">
        <v>96</v>
      </c>
      <c r="K20" s="316" t="s">
        <v>101</v>
      </c>
      <c r="L20" s="319" t="s">
        <v>85</v>
      </c>
      <c r="M20" s="314">
        <v>18</v>
      </c>
      <c r="N20" s="315" t="s">
        <v>97</v>
      </c>
      <c r="O20" s="1157"/>
      <c r="P20" s="1158"/>
      <c r="Q20" s="309">
        <v>18</v>
      </c>
      <c r="R20" s="310" t="s">
        <v>91</v>
      </c>
      <c r="S20" s="311"/>
      <c r="T20" s="313" t="s">
        <v>85</v>
      </c>
      <c r="U20" s="309">
        <v>18</v>
      </c>
      <c r="V20" s="324" t="s">
        <v>96</v>
      </c>
      <c r="W20" s="311"/>
      <c r="X20" s="318" t="s">
        <v>85</v>
      </c>
    </row>
    <row r="21" spans="1:24">
      <c r="A21" s="309">
        <v>19</v>
      </c>
      <c r="B21" s="310" t="s">
        <v>91</v>
      </c>
      <c r="C21" s="311"/>
      <c r="D21" s="313"/>
      <c r="E21" s="309">
        <v>19</v>
      </c>
      <c r="F21" s="310" t="s">
        <v>91</v>
      </c>
      <c r="G21" s="311"/>
      <c r="H21" s="318" t="s">
        <v>85</v>
      </c>
      <c r="I21" s="314">
        <v>19</v>
      </c>
      <c r="J21" s="315" t="s">
        <v>92</v>
      </c>
      <c r="K21" s="316"/>
      <c r="L21" s="319" t="s">
        <v>85</v>
      </c>
      <c r="M21" s="309">
        <v>19</v>
      </c>
      <c r="N21" s="310" t="s">
        <v>93</v>
      </c>
      <c r="O21" s="311"/>
      <c r="P21" s="318">
        <v>21</v>
      </c>
      <c r="Q21" s="309">
        <v>19</v>
      </c>
      <c r="R21" s="310" t="s">
        <v>94</v>
      </c>
      <c r="S21" s="311"/>
      <c r="T21" s="313"/>
      <c r="U21" s="314">
        <v>19</v>
      </c>
      <c r="V21" s="315" t="s">
        <v>92</v>
      </c>
      <c r="W21" s="316"/>
      <c r="X21" s="317" t="s">
        <v>85</v>
      </c>
    </row>
    <row r="22" spans="1:24">
      <c r="A22" s="309">
        <v>20</v>
      </c>
      <c r="B22" s="310" t="s">
        <v>94</v>
      </c>
      <c r="C22" s="311"/>
      <c r="D22" s="313"/>
      <c r="E22" s="309">
        <v>20</v>
      </c>
      <c r="F22" s="310" t="s">
        <v>94</v>
      </c>
      <c r="G22" s="311"/>
      <c r="H22" s="318"/>
      <c r="I22" s="314">
        <v>20</v>
      </c>
      <c r="J22" s="315" t="s">
        <v>97</v>
      </c>
      <c r="K22" s="316" t="s">
        <v>74</v>
      </c>
      <c r="L22" s="319" t="s">
        <v>85</v>
      </c>
      <c r="M22" s="309">
        <v>20</v>
      </c>
      <c r="N22" s="310" t="s">
        <v>95</v>
      </c>
      <c r="O22" s="311"/>
      <c r="P22" s="318"/>
      <c r="Q22" s="309">
        <v>20</v>
      </c>
      <c r="R22" s="324" t="s">
        <v>96</v>
      </c>
      <c r="S22" s="311"/>
      <c r="T22" s="313" t="s">
        <v>85</v>
      </c>
      <c r="U22" s="314">
        <v>20</v>
      </c>
      <c r="V22" s="315" t="s">
        <v>97</v>
      </c>
      <c r="W22" s="316"/>
      <c r="X22" s="317" t="s">
        <v>85</v>
      </c>
    </row>
    <row r="23" spans="1:24">
      <c r="A23" s="309">
        <v>21</v>
      </c>
      <c r="B23" s="310" t="s">
        <v>96</v>
      </c>
      <c r="C23" s="311"/>
      <c r="D23" s="313" t="s">
        <v>85</v>
      </c>
      <c r="E23" s="309">
        <v>21</v>
      </c>
      <c r="F23" s="310" t="s">
        <v>96</v>
      </c>
      <c r="G23" s="311"/>
      <c r="H23" s="318" t="s">
        <v>85</v>
      </c>
      <c r="I23" s="314">
        <v>21</v>
      </c>
      <c r="J23" s="315" t="s">
        <v>93</v>
      </c>
      <c r="K23" s="316" t="s">
        <v>145</v>
      </c>
      <c r="L23" s="319">
        <v>17</v>
      </c>
      <c r="M23" s="309">
        <v>21</v>
      </c>
      <c r="N23" s="310" t="s">
        <v>91</v>
      </c>
      <c r="O23" s="311"/>
      <c r="P23" s="318" t="s">
        <v>85</v>
      </c>
      <c r="Q23" s="314">
        <v>21</v>
      </c>
      <c r="R23" s="315" t="s">
        <v>92</v>
      </c>
      <c r="S23" s="316"/>
      <c r="T23" s="319" t="s">
        <v>85</v>
      </c>
      <c r="U23" s="309">
        <v>21</v>
      </c>
      <c r="V23" s="324" t="s">
        <v>93</v>
      </c>
      <c r="W23" s="311"/>
      <c r="X23" s="318">
        <v>30</v>
      </c>
    </row>
    <row r="24" spans="1:24">
      <c r="A24" s="314">
        <v>22</v>
      </c>
      <c r="B24" s="315" t="s">
        <v>92</v>
      </c>
      <c r="C24" s="316"/>
      <c r="D24" s="319" t="s">
        <v>85</v>
      </c>
      <c r="E24" s="314">
        <v>22</v>
      </c>
      <c r="F24" s="315" t="s">
        <v>92</v>
      </c>
      <c r="G24" s="316"/>
      <c r="H24" s="317" t="s">
        <v>85</v>
      </c>
      <c r="I24" s="309">
        <v>22</v>
      </c>
      <c r="J24" s="310" t="s">
        <v>95</v>
      </c>
      <c r="K24" s="311"/>
      <c r="L24" s="313"/>
      <c r="M24" s="309">
        <v>22</v>
      </c>
      <c r="N24" s="310" t="s">
        <v>94</v>
      </c>
      <c r="O24" s="311"/>
      <c r="P24" s="318"/>
      <c r="Q24" s="314">
        <v>22</v>
      </c>
      <c r="R24" s="315" t="s">
        <v>97</v>
      </c>
      <c r="S24" s="316"/>
      <c r="T24" s="319" t="s">
        <v>85</v>
      </c>
      <c r="U24" s="309">
        <v>22</v>
      </c>
      <c r="V24" s="310" t="s">
        <v>95</v>
      </c>
      <c r="W24" s="311"/>
      <c r="X24" s="318"/>
    </row>
    <row r="25" spans="1:24">
      <c r="A25" s="314">
        <v>23</v>
      </c>
      <c r="B25" s="315" t="s">
        <v>97</v>
      </c>
      <c r="C25" s="316"/>
      <c r="D25" s="319" t="s">
        <v>85</v>
      </c>
      <c r="E25" s="314">
        <v>23</v>
      </c>
      <c r="F25" s="315" t="s">
        <v>97</v>
      </c>
      <c r="G25" s="316"/>
      <c r="H25" s="317" t="s">
        <v>85</v>
      </c>
      <c r="I25" s="309">
        <v>23</v>
      </c>
      <c r="J25" s="310" t="s">
        <v>91</v>
      </c>
      <c r="K25" s="311"/>
      <c r="L25" s="313" t="s">
        <v>85</v>
      </c>
      <c r="M25" s="309">
        <v>23</v>
      </c>
      <c r="N25" s="324" t="s">
        <v>96</v>
      </c>
      <c r="O25" s="311"/>
      <c r="P25" s="318" t="s">
        <v>85</v>
      </c>
      <c r="Q25" s="309">
        <v>23</v>
      </c>
      <c r="R25" s="324" t="s">
        <v>93</v>
      </c>
      <c r="S25" s="311"/>
      <c r="T25" s="313">
        <v>26</v>
      </c>
      <c r="U25" s="309">
        <v>23</v>
      </c>
      <c r="V25" s="310" t="s">
        <v>91</v>
      </c>
      <c r="W25" s="311"/>
      <c r="X25" s="318" t="s">
        <v>85</v>
      </c>
    </row>
    <row r="26" spans="1:24">
      <c r="A26" s="309">
        <v>24</v>
      </c>
      <c r="B26" s="310" t="s">
        <v>93</v>
      </c>
      <c r="C26" s="311"/>
      <c r="D26" s="313">
        <v>9</v>
      </c>
      <c r="E26" s="309">
        <v>24</v>
      </c>
      <c r="F26" s="310" t="s">
        <v>93</v>
      </c>
      <c r="G26" s="311"/>
      <c r="H26" s="318">
        <v>13</v>
      </c>
      <c r="I26" s="309">
        <v>24</v>
      </c>
      <c r="J26" s="310" t="s">
        <v>94</v>
      </c>
      <c r="K26" s="311"/>
      <c r="L26" s="313"/>
      <c r="M26" s="314">
        <v>24</v>
      </c>
      <c r="N26" s="315" t="s">
        <v>92</v>
      </c>
      <c r="O26" s="316"/>
      <c r="P26" s="317" t="s">
        <v>85</v>
      </c>
      <c r="Q26" s="309">
        <v>24</v>
      </c>
      <c r="R26" s="310" t="s">
        <v>95</v>
      </c>
      <c r="S26" s="311"/>
      <c r="T26" s="313"/>
      <c r="U26" s="309">
        <v>24</v>
      </c>
      <c r="V26" s="310" t="s">
        <v>94</v>
      </c>
      <c r="W26" s="311"/>
      <c r="X26" s="318"/>
    </row>
    <row r="27" spans="1:24">
      <c r="A27" s="309">
        <v>25</v>
      </c>
      <c r="B27" s="310" t="s">
        <v>95</v>
      </c>
      <c r="C27" s="311"/>
      <c r="D27" s="313" t="s">
        <v>85</v>
      </c>
      <c r="E27" s="309">
        <v>25</v>
      </c>
      <c r="F27" s="310" t="s">
        <v>95</v>
      </c>
      <c r="G27" s="311"/>
      <c r="H27" s="318"/>
      <c r="I27" s="309">
        <v>25</v>
      </c>
      <c r="J27" s="324" t="s">
        <v>96</v>
      </c>
      <c r="K27" s="311"/>
      <c r="L27" s="313" t="s">
        <v>85</v>
      </c>
      <c r="M27" s="314">
        <v>25</v>
      </c>
      <c r="N27" s="315" t="s">
        <v>97</v>
      </c>
      <c r="O27" s="316"/>
      <c r="P27" s="317" t="s">
        <v>85</v>
      </c>
      <c r="Q27" s="309">
        <v>25</v>
      </c>
      <c r="R27" s="310" t="s">
        <v>91</v>
      </c>
      <c r="S27" s="311"/>
      <c r="T27" s="313" t="s">
        <v>85</v>
      </c>
      <c r="U27" s="309">
        <v>25</v>
      </c>
      <c r="V27" s="310" t="s">
        <v>96</v>
      </c>
      <c r="W27" s="311"/>
      <c r="X27" s="318" t="s">
        <v>85</v>
      </c>
    </row>
    <row r="28" spans="1:24">
      <c r="A28" s="309">
        <v>26</v>
      </c>
      <c r="B28" s="310" t="s">
        <v>91</v>
      </c>
      <c r="C28" s="311"/>
      <c r="D28" s="313"/>
      <c r="E28" s="309">
        <v>26</v>
      </c>
      <c r="F28" s="310" t="s">
        <v>91</v>
      </c>
      <c r="G28" s="311"/>
      <c r="H28" s="318" t="s">
        <v>85</v>
      </c>
      <c r="I28" s="314">
        <v>26</v>
      </c>
      <c r="J28" s="315" t="s">
        <v>92</v>
      </c>
      <c r="K28" s="316"/>
      <c r="L28" s="319" t="s">
        <v>85</v>
      </c>
      <c r="M28" s="309">
        <v>26</v>
      </c>
      <c r="N28" s="324" t="s">
        <v>93</v>
      </c>
      <c r="O28" s="311"/>
      <c r="P28" s="318">
        <v>22</v>
      </c>
      <c r="Q28" s="309">
        <v>26</v>
      </c>
      <c r="R28" s="310" t="s">
        <v>94</v>
      </c>
      <c r="S28" s="311"/>
      <c r="T28" s="313"/>
      <c r="U28" s="314">
        <v>26</v>
      </c>
      <c r="V28" s="328" t="s">
        <v>92</v>
      </c>
      <c r="W28" s="316"/>
      <c r="X28" s="317" t="s">
        <v>85</v>
      </c>
    </row>
    <row r="29" spans="1:24">
      <c r="A29" s="309">
        <v>27</v>
      </c>
      <c r="B29" s="310" t="s">
        <v>94</v>
      </c>
      <c r="C29" s="311"/>
      <c r="D29" s="313"/>
      <c r="E29" s="309">
        <v>27</v>
      </c>
      <c r="F29" s="310" t="s">
        <v>94</v>
      </c>
      <c r="G29" s="311"/>
      <c r="H29" s="318"/>
      <c r="I29" s="314">
        <v>27</v>
      </c>
      <c r="J29" s="315" t="s">
        <v>97</v>
      </c>
      <c r="K29" s="316"/>
      <c r="L29" s="319" t="s">
        <v>85</v>
      </c>
      <c r="M29" s="309">
        <v>27</v>
      </c>
      <c r="N29" s="310" t="s">
        <v>95</v>
      </c>
      <c r="O29" s="311"/>
      <c r="P29" s="318"/>
      <c r="Q29" s="309">
        <v>27</v>
      </c>
      <c r="R29" s="310" t="s">
        <v>96</v>
      </c>
      <c r="S29" s="311"/>
      <c r="T29" s="313" t="s">
        <v>85</v>
      </c>
      <c r="U29" s="314">
        <v>27</v>
      </c>
      <c r="V29" s="315" t="s">
        <v>97</v>
      </c>
      <c r="W29" s="316"/>
      <c r="X29" s="317" t="s">
        <v>85</v>
      </c>
    </row>
    <row r="30" spans="1:24">
      <c r="A30" s="309">
        <v>28</v>
      </c>
      <c r="B30" s="324" t="s">
        <v>96</v>
      </c>
      <c r="C30" s="311"/>
      <c r="D30" s="318" t="s">
        <v>85</v>
      </c>
      <c r="E30" s="309">
        <v>28</v>
      </c>
      <c r="F30" s="324" t="s">
        <v>96</v>
      </c>
      <c r="G30" s="311"/>
      <c r="H30" s="318" t="s">
        <v>85</v>
      </c>
      <c r="I30" s="309">
        <v>28</v>
      </c>
      <c r="J30" s="324" t="s">
        <v>93</v>
      </c>
      <c r="K30" s="311"/>
      <c r="L30" s="313">
        <v>18</v>
      </c>
      <c r="M30" s="309">
        <v>28</v>
      </c>
      <c r="N30" s="310" t="s">
        <v>91</v>
      </c>
      <c r="O30" s="311"/>
      <c r="P30" s="318" t="s">
        <v>85</v>
      </c>
      <c r="Q30" s="314">
        <v>28</v>
      </c>
      <c r="R30" s="328" t="s">
        <v>92</v>
      </c>
      <c r="S30" s="316"/>
      <c r="T30" s="319" t="s">
        <v>85</v>
      </c>
      <c r="U30" s="309">
        <v>28</v>
      </c>
      <c r="V30" s="310" t="s">
        <v>93</v>
      </c>
      <c r="W30" s="311"/>
      <c r="X30" s="318">
        <v>31</v>
      </c>
    </row>
    <row r="31" spans="1:24">
      <c r="A31" s="103"/>
      <c r="B31" s="104"/>
      <c r="C31" s="105"/>
      <c r="D31" s="113"/>
      <c r="E31" s="314">
        <v>29</v>
      </c>
      <c r="F31" s="315" t="s">
        <v>92</v>
      </c>
      <c r="G31" s="316"/>
      <c r="H31" s="317" t="s">
        <v>85</v>
      </c>
      <c r="I31" s="309">
        <v>29</v>
      </c>
      <c r="J31" s="310" t="s">
        <v>95</v>
      </c>
      <c r="K31" s="311"/>
      <c r="L31" s="313"/>
      <c r="M31" s="314">
        <v>29</v>
      </c>
      <c r="N31" s="315" t="s">
        <v>94</v>
      </c>
      <c r="O31" s="316" t="s">
        <v>418</v>
      </c>
      <c r="P31" s="317"/>
      <c r="Q31" s="314">
        <v>29</v>
      </c>
      <c r="R31" s="315" t="s">
        <v>97</v>
      </c>
      <c r="S31" s="316"/>
      <c r="T31" s="319" t="s">
        <v>85</v>
      </c>
      <c r="U31" s="309">
        <v>29</v>
      </c>
      <c r="V31" s="310" t="s">
        <v>95</v>
      </c>
      <c r="W31" s="311"/>
      <c r="X31" s="318"/>
    </row>
    <row r="32" spans="1:24">
      <c r="A32" s="109"/>
      <c r="B32" s="110"/>
      <c r="C32" s="111"/>
      <c r="D32" s="112"/>
      <c r="E32" s="314">
        <v>30</v>
      </c>
      <c r="F32" s="315" t="s">
        <v>97</v>
      </c>
      <c r="G32" s="316"/>
      <c r="H32" s="317" t="s">
        <v>85</v>
      </c>
      <c r="I32" s="309">
        <v>30</v>
      </c>
      <c r="J32" s="310" t="s">
        <v>91</v>
      </c>
      <c r="K32" s="311"/>
      <c r="L32" s="313" t="s">
        <v>85</v>
      </c>
      <c r="M32" s="309">
        <v>30</v>
      </c>
      <c r="N32" s="310" t="s">
        <v>96</v>
      </c>
      <c r="O32" s="311"/>
      <c r="P32" s="318" t="s">
        <v>85</v>
      </c>
      <c r="Q32" s="309">
        <v>30</v>
      </c>
      <c r="R32" s="310" t="s">
        <v>93</v>
      </c>
      <c r="S32" s="311"/>
      <c r="T32" s="313">
        <v>27</v>
      </c>
      <c r="U32" s="309">
        <v>30</v>
      </c>
      <c r="V32" s="310" t="s">
        <v>91</v>
      </c>
      <c r="W32" s="311"/>
      <c r="X32" s="318" t="s">
        <v>85</v>
      </c>
    </row>
    <row r="33" spans="5:24">
      <c r="E33" s="323">
        <v>31</v>
      </c>
      <c r="F33" s="324" t="s">
        <v>93</v>
      </c>
      <c r="G33" s="325"/>
      <c r="H33" s="326">
        <v>14</v>
      </c>
      <c r="I33" s="109"/>
      <c r="J33" s="110"/>
      <c r="K33" s="111"/>
      <c r="L33" s="112"/>
      <c r="M33" s="327">
        <v>31</v>
      </c>
      <c r="N33" s="328" t="s">
        <v>92</v>
      </c>
      <c r="O33" s="330"/>
      <c r="P33" s="329" t="s">
        <v>85</v>
      </c>
      <c r="Q33" s="109"/>
      <c r="R33" s="110"/>
      <c r="S33" s="111"/>
      <c r="T33" s="112"/>
      <c r="U33" s="323">
        <v>31</v>
      </c>
      <c r="V33" s="324" t="s">
        <v>94</v>
      </c>
      <c r="W33" s="325"/>
      <c r="X33" s="326"/>
    </row>
  </sheetData>
  <mergeCells count="2">
    <mergeCell ref="A1:X1"/>
    <mergeCell ref="O20:P20"/>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4A4B-4CC5-4948-B58D-887F4268342E}">
  <sheetPr>
    <tabColor rgb="FFFFFF00"/>
    <pageSetUpPr fitToPage="1"/>
  </sheetPr>
  <dimension ref="A1:J46"/>
  <sheetViews>
    <sheetView zoomScale="101" workbookViewId="0">
      <selection activeCell="I9" sqref="I9:M9"/>
    </sheetView>
  </sheetViews>
  <sheetFormatPr baseColWidth="10" defaultRowHeight="16"/>
  <sheetData>
    <row r="1" spans="1:10" ht="24">
      <c r="A1" s="719" t="s">
        <v>445</v>
      </c>
      <c r="B1" s="719"/>
      <c r="C1" s="719"/>
      <c r="D1" s="719"/>
      <c r="E1" s="719"/>
      <c r="F1" s="719"/>
      <c r="G1" s="719"/>
      <c r="H1" s="719"/>
      <c r="I1" s="719"/>
      <c r="J1" s="719"/>
    </row>
    <row r="3" spans="1:10" ht="24">
      <c r="A3" s="681" t="s">
        <v>462</v>
      </c>
    </row>
    <row r="4" spans="1:10">
      <c r="A4" t="s">
        <v>446</v>
      </c>
    </row>
    <row r="5" spans="1:10" ht="148" customHeight="1">
      <c r="A5" s="708" t="s">
        <v>461</v>
      </c>
      <c r="B5" s="708"/>
      <c r="C5" s="708"/>
      <c r="D5" s="708"/>
      <c r="E5" s="708"/>
      <c r="F5" s="708"/>
      <c r="G5" s="708"/>
      <c r="H5" s="708"/>
      <c r="I5" s="708"/>
    </row>
    <row r="7" spans="1:10" ht="24">
      <c r="A7" s="681" t="s">
        <v>447</v>
      </c>
    </row>
    <row r="8" spans="1:10" ht="50" customHeight="1">
      <c r="A8" s="708" t="s">
        <v>467</v>
      </c>
      <c r="B8" s="708"/>
      <c r="C8" s="708"/>
      <c r="D8" s="708"/>
      <c r="E8" s="708"/>
      <c r="F8" s="708"/>
      <c r="G8" s="708"/>
      <c r="H8" s="708"/>
      <c r="I8" s="708"/>
    </row>
    <row r="9" spans="1:10" ht="19">
      <c r="A9" s="718" t="s">
        <v>448</v>
      </c>
      <c r="B9" s="718"/>
      <c r="C9" s="718"/>
      <c r="D9" s="718"/>
      <c r="E9" s="718"/>
      <c r="F9" s="718"/>
      <c r="G9" s="718"/>
      <c r="H9" s="718"/>
      <c r="I9" s="718"/>
    </row>
    <row r="10" spans="1:10">
      <c r="A10" s="711" t="s">
        <v>427</v>
      </c>
      <c r="B10" s="711"/>
      <c r="C10" s="711"/>
      <c r="D10" s="711"/>
      <c r="E10" s="711"/>
      <c r="F10" s="711"/>
      <c r="G10" s="711"/>
      <c r="H10" s="711"/>
      <c r="I10" s="711"/>
    </row>
    <row r="11" spans="1:10" ht="56" customHeight="1">
      <c r="A11" s="708" t="s">
        <v>463</v>
      </c>
      <c r="B11" s="708"/>
      <c r="C11" s="708"/>
      <c r="D11" s="708"/>
      <c r="E11" s="708"/>
      <c r="F11" s="708"/>
      <c r="G11" s="708"/>
      <c r="H11" s="708"/>
      <c r="I11" s="708"/>
    </row>
    <row r="12" spans="1:10" ht="22" customHeight="1">
      <c r="A12" s="711" t="s">
        <v>449</v>
      </c>
      <c r="B12" s="711"/>
      <c r="C12" s="711"/>
      <c r="D12" s="711"/>
      <c r="E12" s="711"/>
      <c r="F12" s="711"/>
      <c r="G12" s="711"/>
      <c r="H12" s="711"/>
      <c r="I12" s="711"/>
    </row>
    <row r="13" spans="1:10" ht="49" customHeight="1">
      <c r="A13" s="708" t="s">
        <v>464</v>
      </c>
      <c r="B13" s="708"/>
      <c r="C13" s="708"/>
      <c r="D13" s="708"/>
      <c r="E13" s="708"/>
      <c r="F13" s="708"/>
      <c r="G13" s="708"/>
      <c r="H13" s="708"/>
      <c r="I13" s="708"/>
    </row>
    <row r="14" spans="1:10">
      <c r="A14" s="717" t="s">
        <v>450</v>
      </c>
      <c r="B14" s="717"/>
      <c r="C14" s="717"/>
      <c r="D14" s="717"/>
      <c r="E14" s="717"/>
      <c r="F14" s="717"/>
      <c r="G14" s="717"/>
      <c r="H14" s="717"/>
      <c r="I14" s="717"/>
    </row>
    <row r="15" spans="1:10">
      <c r="A15" s="682" t="s">
        <v>451</v>
      </c>
      <c r="B15" s="682"/>
      <c r="C15" s="682"/>
      <c r="D15" s="682"/>
      <c r="E15" s="682"/>
      <c r="F15" s="682"/>
      <c r="G15" s="682"/>
      <c r="H15" s="682"/>
      <c r="I15" s="682"/>
    </row>
    <row r="16" spans="1:10" ht="37" customHeight="1">
      <c r="A16" s="708" t="s">
        <v>465</v>
      </c>
      <c r="B16" s="708"/>
      <c r="C16" s="708"/>
      <c r="D16" s="708"/>
      <c r="E16" s="708"/>
      <c r="F16" s="708"/>
      <c r="G16" s="708"/>
      <c r="H16" s="708"/>
      <c r="I16" s="708"/>
    </row>
    <row r="17" spans="1:9" ht="22" customHeight="1">
      <c r="A17" s="713" t="s">
        <v>100</v>
      </c>
      <c r="B17" s="713"/>
      <c r="C17" s="713"/>
      <c r="D17" s="713"/>
      <c r="E17" s="713"/>
      <c r="F17" s="713"/>
      <c r="G17" s="713"/>
      <c r="H17" s="713"/>
      <c r="I17" s="713"/>
    </row>
    <row r="18" spans="1:9">
      <c r="A18" s="714" t="s">
        <v>452</v>
      </c>
      <c r="B18" s="714"/>
      <c r="C18" s="714"/>
      <c r="D18" s="714"/>
      <c r="E18" s="714"/>
      <c r="F18" s="714"/>
      <c r="G18" s="714"/>
      <c r="H18" s="714"/>
      <c r="I18" s="714"/>
    </row>
    <row r="19" spans="1:9">
      <c r="A19" s="714" t="s">
        <v>453</v>
      </c>
      <c r="B19" s="714"/>
      <c r="C19" s="714"/>
      <c r="D19" s="714"/>
      <c r="E19" s="714"/>
      <c r="F19" s="714"/>
      <c r="G19" s="714"/>
      <c r="H19" s="714"/>
      <c r="I19" s="714"/>
    </row>
    <row r="20" spans="1:9">
      <c r="A20" s="708" t="s">
        <v>454</v>
      </c>
      <c r="B20" s="708"/>
      <c r="C20" s="708"/>
      <c r="D20" s="708"/>
      <c r="E20" s="708"/>
      <c r="F20" s="708"/>
      <c r="G20" s="708"/>
      <c r="H20" s="708"/>
      <c r="I20" s="708"/>
    </row>
    <row r="21" spans="1:9" ht="36" customHeight="1">
      <c r="A21" s="708" t="s">
        <v>466</v>
      </c>
      <c r="B21" s="708"/>
      <c r="C21" s="708"/>
      <c r="D21" s="708"/>
      <c r="E21" s="708"/>
      <c r="F21" s="708"/>
      <c r="G21" s="708"/>
      <c r="H21" s="708"/>
      <c r="I21" s="708"/>
    </row>
    <row r="22" spans="1:9" ht="79" customHeight="1">
      <c r="A22" s="715" t="s">
        <v>455</v>
      </c>
      <c r="B22" s="716"/>
      <c r="C22" s="716"/>
      <c r="D22" s="716"/>
      <c r="E22" s="716"/>
      <c r="F22" s="716"/>
      <c r="G22" s="716"/>
      <c r="H22" s="716"/>
      <c r="I22" s="716"/>
    </row>
    <row r="23" spans="1:9">
      <c r="A23" s="683"/>
    </row>
    <row r="24" spans="1:9" ht="24">
      <c r="A24" s="681" t="s">
        <v>456</v>
      </c>
    </row>
    <row r="25" spans="1:9">
      <c r="A25" s="714" t="s">
        <v>457</v>
      </c>
      <c r="B25" s="714"/>
      <c r="C25" s="714"/>
      <c r="D25" s="714"/>
      <c r="E25" s="714"/>
      <c r="F25" s="714"/>
      <c r="G25" s="714"/>
      <c r="H25" s="714"/>
      <c r="I25" s="714"/>
    </row>
    <row r="26" spans="1:9" ht="35" customHeight="1">
      <c r="A26" s="708" t="s">
        <v>458</v>
      </c>
      <c r="B26" s="708"/>
      <c r="C26" s="708"/>
      <c r="D26" s="708"/>
      <c r="E26" s="708"/>
      <c r="F26" s="708"/>
      <c r="G26" s="708"/>
      <c r="H26" s="708"/>
      <c r="I26" s="708"/>
    </row>
    <row r="27" spans="1:9">
      <c r="A27" s="714" t="s">
        <v>459</v>
      </c>
      <c r="B27" s="714"/>
      <c r="C27" s="714"/>
      <c r="D27" s="714"/>
      <c r="E27" s="714"/>
      <c r="F27" s="714"/>
      <c r="G27" s="714"/>
      <c r="H27" s="714"/>
      <c r="I27" s="714"/>
    </row>
    <row r="28" spans="1:9">
      <c r="A28" s="708" t="s">
        <v>460</v>
      </c>
      <c r="B28" s="708"/>
      <c r="C28" s="708"/>
      <c r="D28" s="708"/>
      <c r="E28" s="708"/>
      <c r="F28" s="708"/>
      <c r="G28" s="708"/>
      <c r="H28" s="708"/>
      <c r="I28" s="708"/>
    </row>
    <row r="30" spans="1:9" ht="24">
      <c r="A30" s="681" t="s">
        <v>468</v>
      </c>
    </row>
    <row r="31" spans="1:9" ht="19">
      <c r="A31" s="718" t="s">
        <v>448</v>
      </c>
      <c r="B31" s="718"/>
      <c r="C31" s="718"/>
      <c r="D31" s="718"/>
      <c r="E31" s="718"/>
      <c r="F31" s="718"/>
      <c r="G31" s="718"/>
      <c r="H31" s="718"/>
      <c r="I31" s="718"/>
    </row>
    <row r="32" spans="1:9">
      <c r="A32" s="711" t="s">
        <v>427</v>
      </c>
      <c r="B32" s="711"/>
      <c r="C32" s="711"/>
      <c r="D32" s="711"/>
      <c r="E32" s="711"/>
      <c r="F32" s="711"/>
      <c r="G32" s="711"/>
      <c r="H32" s="711"/>
      <c r="I32" s="711"/>
    </row>
    <row r="33" spans="1:9" ht="56" customHeight="1">
      <c r="A33" s="708" t="s">
        <v>469</v>
      </c>
      <c r="B33" s="708"/>
      <c r="C33" s="708"/>
      <c r="D33" s="708"/>
      <c r="E33" s="708"/>
      <c r="F33" s="708"/>
      <c r="G33" s="708"/>
      <c r="H33" s="708"/>
      <c r="I33" s="708"/>
    </row>
    <row r="34" spans="1:9" ht="22" customHeight="1">
      <c r="A34" s="711" t="s">
        <v>449</v>
      </c>
      <c r="B34" s="711"/>
      <c r="C34" s="711"/>
      <c r="D34" s="711"/>
      <c r="E34" s="711"/>
      <c r="F34" s="711"/>
      <c r="G34" s="711"/>
      <c r="H34" s="711"/>
      <c r="I34" s="711"/>
    </row>
    <row r="35" spans="1:9" ht="36" customHeight="1">
      <c r="A35" s="708" t="s">
        <v>470</v>
      </c>
      <c r="B35" s="708"/>
      <c r="C35" s="708"/>
      <c r="D35" s="708"/>
      <c r="E35" s="708"/>
      <c r="F35" s="708"/>
      <c r="G35" s="708"/>
      <c r="H35" s="708"/>
      <c r="I35" s="708"/>
    </row>
    <row r="36" spans="1:9">
      <c r="A36" s="717" t="s">
        <v>450</v>
      </c>
      <c r="B36" s="717"/>
      <c r="C36" s="717"/>
      <c r="D36" s="717"/>
      <c r="E36" s="717"/>
      <c r="F36" s="717"/>
      <c r="G36" s="717"/>
      <c r="H36" s="717"/>
      <c r="I36" s="717"/>
    </row>
    <row r="37" spans="1:9" ht="22" customHeight="1">
      <c r="A37" s="713" t="s">
        <v>100</v>
      </c>
      <c r="B37" s="713"/>
      <c r="C37" s="713"/>
      <c r="D37" s="713"/>
      <c r="E37" s="713"/>
      <c r="F37" s="713"/>
      <c r="G37" s="713"/>
      <c r="H37" s="713"/>
      <c r="I37" s="713"/>
    </row>
    <row r="38" spans="1:9">
      <c r="A38" s="714" t="s">
        <v>471</v>
      </c>
      <c r="B38" s="714"/>
      <c r="C38" s="714"/>
      <c r="D38" s="714"/>
      <c r="E38" s="714"/>
      <c r="F38" s="714"/>
      <c r="G38" s="714"/>
      <c r="H38" s="714"/>
      <c r="I38" s="714"/>
    </row>
    <row r="39" spans="1:9" ht="52" customHeight="1">
      <c r="A39" s="708" t="s">
        <v>472</v>
      </c>
      <c r="B39" s="708"/>
      <c r="C39" s="708"/>
      <c r="D39" s="708"/>
      <c r="E39" s="708"/>
      <c r="F39" s="708"/>
      <c r="G39" s="708"/>
      <c r="H39" s="708"/>
      <c r="I39" s="708"/>
    </row>
    <row r="40" spans="1:9" ht="36" customHeight="1">
      <c r="A40" s="708" t="s">
        <v>473</v>
      </c>
      <c r="B40" s="708"/>
      <c r="C40" s="708"/>
      <c r="D40" s="708"/>
      <c r="E40" s="708"/>
      <c r="F40" s="708"/>
      <c r="G40" s="708"/>
      <c r="H40" s="708"/>
      <c r="I40" s="708"/>
    </row>
    <row r="41" spans="1:9" ht="79" customHeight="1">
      <c r="A41" s="715" t="s">
        <v>455</v>
      </c>
      <c r="B41" s="716"/>
      <c r="C41" s="716"/>
      <c r="D41" s="716"/>
      <c r="E41" s="716"/>
      <c r="F41" s="716"/>
      <c r="G41" s="716"/>
      <c r="H41" s="716"/>
      <c r="I41" s="716"/>
    </row>
    <row r="42" spans="1:9" ht="22" customHeight="1">
      <c r="A42" s="711" t="s">
        <v>431</v>
      </c>
      <c r="B42" s="711"/>
      <c r="C42" s="711"/>
      <c r="D42" s="711"/>
      <c r="E42" s="711"/>
      <c r="F42" s="711"/>
      <c r="G42" s="711"/>
      <c r="H42" s="711"/>
      <c r="I42" s="711"/>
    </row>
    <row r="43" spans="1:9" ht="21" customHeight="1">
      <c r="A43" s="708" t="s">
        <v>474</v>
      </c>
      <c r="B43" s="708"/>
      <c r="C43" s="708"/>
      <c r="D43" s="708"/>
      <c r="E43" s="708"/>
      <c r="F43" s="708"/>
      <c r="G43" s="708"/>
      <c r="H43" s="708"/>
      <c r="I43" s="708"/>
    </row>
    <row r="44" spans="1:9">
      <c r="A44" t="s">
        <v>475</v>
      </c>
    </row>
    <row r="46" spans="1:9" ht="31">
      <c r="A46" s="712" t="s">
        <v>477</v>
      </c>
      <c r="B46" s="712"/>
      <c r="C46" s="712"/>
      <c r="D46" s="712"/>
      <c r="E46" s="712"/>
      <c r="F46" s="712"/>
      <c r="G46" s="712"/>
      <c r="H46" s="712"/>
      <c r="I46" s="712"/>
    </row>
  </sheetData>
  <sheetProtection sheet="1" objects="1" scenarios="1"/>
  <mergeCells count="34">
    <mergeCell ref="A17:I17"/>
    <mergeCell ref="A1:J1"/>
    <mergeCell ref="A5:I5"/>
    <mergeCell ref="A8:I8"/>
    <mergeCell ref="A9:I9"/>
    <mergeCell ref="A10:I10"/>
    <mergeCell ref="A11:I11"/>
    <mergeCell ref="A12:I12"/>
    <mergeCell ref="A13:I13"/>
    <mergeCell ref="A14:I14"/>
    <mergeCell ref="A16:I16"/>
    <mergeCell ref="A26:I26"/>
    <mergeCell ref="A27:I27"/>
    <mergeCell ref="A28:I28"/>
    <mergeCell ref="A31:I31"/>
    <mergeCell ref="A18:I18"/>
    <mergeCell ref="A19:I19"/>
    <mergeCell ref="A20:I20"/>
    <mergeCell ref="A21:I21"/>
    <mergeCell ref="A22:I22"/>
    <mergeCell ref="A25:I25"/>
    <mergeCell ref="A32:I32"/>
    <mergeCell ref="A33:I33"/>
    <mergeCell ref="A34:I34"/>
    <mergeCell ref="A35:I35"/>
    <mergeCell ref="A36:I36"/>
    <mergeCell ref="A42:I42"/>
    <mergeCell ref="A43:I43"/>
    <mergeCell ref="A46:I46"/>
    <mergeCell ref="A37:I37"/>
    <mergeCell ref="A38:I38"/>
    <mergeCell ref="A39:I39"/>
    <mergeCell ref="A40:I40"/>
    <mergeCell ref="A41:I41"/>
  </mergeCells>
  <pageMargins left="0.7" right="0.7" top="0.75" bottom="0.75" header="0.3" footer="0.3"/>
  <pageSetup paperSize="9" scale="5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55E6-8AAA-3746-BA43-39063DA6056A}">
  <sheetPr>
    <tabColor rgb="FFFFFF00"/>
    <pageSetUpPr fitToPage="1"/>
  </sheetPr>
  <dimension ref="A1:J26"/>
  <sheetViews>
    <sheetView workbookViewId="0">
      <selection activeCell="I9" sqref="I9:M9"/>
    </sheetView>
  </sheetViews>
  <sheetFormatPr baseColWidth="10" defaultRowHeight="16"/>
  <sheetData>
    <row r="1" spans="1:10" ht="53" customHeight="1">
      <c r="A1" s="719" t="s">
        <v>432</v>
      </c>
      <c r="B1" s="719"/>
      <c r="C1" s="719"/>
      <c r="D1" s="719"/>
      <c r="E1" s="719"/>
      <c r="F1" s="719"/>
      <c r="G1" s="719"/>
      <c r="H1" s="719"/>
      <c r="I1" s="719"/>
      <c r="J1" s="719"/>
    </row>
    <row r="2" spans="1:10">
      <c r="A2" s="705"/>
      <c r="B2" s="705"/>
      <c r="C2" s="705"/>
      <c r="D2" s="705"/>
      <c r="E2" s="705"/>
      <c r="F2" s="705"/>
      <c r="G2" s="705"/>
      <c r="H2" s="705"/>
      <c r="I2" s="705"/>
      <c r="J2" s="705"/>
    </row>
    <row r="3" spans="1:10" ht="21">
      <c r="A3" s="707" t="s">
        <v>427</v>
      </c>
      <c r="B3" s="707"/>
      <c r="C3" s="707"/>
      <c r="D3" s="707"/>
      <c r="E3" s="707"/>
      <c r="F3" s="707"/>
      <c r="G3" s="707"/>
      <c r="H3" s="707"/>
      <c r="I3" s="707"/>
      <c r="J3" s="707"/>
    </row>
    <row r="4" spans="1:10">
      <c r="A4" s="714" t="s">
        <v>433</v>
      </c>
      <c r="B4" s="714"/>
      <c r="C4" s="714"/>
      <c r="D4" s="714"/>
      <c r="E4" s="714"/>
      <c r="F4" s="714"/>
      <c r="G4" s="714"/>
      <c r="H4" s="714"/>
      <c r="I4" s="714"/>
      <c r="J4" s="714"/>
    </row>
    <row r="5" spans="1:10">
      <c r="A5" s="714" t="s">
        <v>434</v>
      </c>
      <c r="B5" s="714"/>
      <c r="C5" s="714"/>
      <c r="D5" s="714"/>
      <c r="E5" s="714"/>
      <c r="F5" s="714"/>
      <c r="G5" s="714"/>
      <c r="H5" s="714"/>
      <c r="I5" s="714"/>
      <c r="J5" s="714"/>
    </row>
    <row r="6" spans="1:10">
      <c r="A6" s="714"/>
      <c r="B6" s="714"/>
      <c r="C6" s="714"/>
      <c r="D6" s="714"/>
      <c r="E6" s="714"/>
      <c r="F6" s="714"/>
      <c r="G6" s="714"/>
      <c r="H6" s="714"/>
      <c r="I6" s="714"/>
      <c r="J6" s="714"/>
    </row>
    <row r="7" spans="1:10" ht="21">
      <c r="A7" s="707" t="s">
        <v>428</v>
      </c>
      <c r="B7" s="707"/>
      <c r="C7" s="707"/>
      <c r="D7" s="707"/>
      <c r="E7" s="707"/>
      <c r="F7" s="707"/>
      <c r="G7" s="707"/>
      <c r="H7" s="707"/>
      <c r="I7" s="707"/>
      <c r="J7" s="707"/>
    </row>
    <row r="8" spans="1:10" ht="86" customHeight="1">
      <c r="A8" s="708" t="s">
        <v>436</v>
      </c>
      <c r="B8" s="708"/>
      <c r="C8" s="708"/>
      <c r="D8" s="708"/>
      <c r="E8" s="708"/>
      <c r="F8" s="708"/>
      <c r="G8" s="708"/>
      <c r="H8" s="708"/>
      <c r="I8" s="708"/>
      <c r="J8" s="708"/>
    </row>
    <row r="9" spans="1:10" ht="17" customHeight="1">
      <c r="A9" s="708" t="s">
        <v>435</v>
      </c>
      <c r="B9" s="708"/>
      <c r="C9" s="708"/>
      <c r="D9" s="708"/>
      <c r="E9" s="708"/>
      <c r="F9" s="708"/>
      <c r="G9" s="708"/>
      <c r="H9" s="708"/>
      <c r="I9" s="708"/>
      <c r="J9" s="708"/>
    </row>
    <row r="10" spans="1:10">
      <c r="A10" s="714"/>
      <c r="B10" s="714"/>
      <c r="C10" s="714"/>
      <c r="D10" s="714"/>
      <c r="E10" s="714"/>
      <c r="F10" s="714"/>
      <c r="G10" s="714"/>
      <c r="H10" s="714"/>
      <c r="I10" s="714"/>
      <c r="J10" s="714"/>
    </row>
    <row r="11" spans="1:10" ht="21">
      <c r="A11" s="707" t="s">
        <v>429</v>
      </c>
      <c r="B11" s="707"/>
      <c r="C11" s="707"/>
      <c r="D11" s="707"/>
      <c r="E11" s="707"/>
      <c r="F11" s="707"/>
      <c r="G11" s="707"/>
      <c r="H11" s="707"/>
      <c r="I11" s="707"/>
      <c r="J11" s="707"/>
    </row>
    <row r="12" spans="1:10">
      <c r="A12" s="714" t="s">
        <v>437</v>
      </c>
      <c r="B12" s="714"/>
      <c r="C12" s="714"/>
      <c r="D12" s="714"/>
      <c r="E12" s="714"/>
      <c r="F12" s="714"/>
      <c r="G12" s="714"/>
      <c r="H12" s="714"/>
      <c r="I12" s="714"/>
      <c r="J12" s="714"/>
    </row>
    <row r="13" spans="1:10">
      <c r="A13" s="714" t="s">
        <v>430</v>
      </c>
      <c r="B13" s="714"/>
      <c r="C13" s="714"/>
      <c r="D13" s="714"/>
      <c r="E13" s="714"/>
      <c r="F13" s="714"/>
      <c r="G13" s="714"/>
      <c r="H13" s="714"/>
      <c r="I13" s="714"/>
      <c r="J13" s="714"/>
    </row>
    <row r="14" spans="1:10">
      <c r="A14" s="714"/>
      <c r="B14" s="714"/>
      <c r="C14" s="714"/>
      <c r="D14" s="714"/>
      <c r="E14" s="714"/>
      <c r="F14" s="714"/>
      <c r="G14" s="714"/>
      <c r="H14" s="714"/>
      <c r="I14" s="714"/>
      <c r="J14" s="714"/>
    </row>
    <row r="15" spans="1:10" ht="21">
      <c r="A15" s="707" t="s">
        <v>431</v>
      </c>
      <c r="B15" s="707"/>
      <c r="C15" s="707"/>
      <c r="D15" s="707"/>
      <c r="E15" s="707"/>
      <c r="F15" s="707"/>
      <c r="G15" s="707"/>
      <c r="H15" s="707"/>
      <c r="I15" s="707"/>
      <c r="J15" s="707"/>
    </row>
    <row r="16" spans="1:10" ht="19" customHeight="1">
      <c r="A16" s="722" t="s">
        <v>438</v>
      </c>
      <c r="B16" s="722"/>
      <c r="C16" s="722"/>
      <c r="D16" s="722"/>
      <c r="E16" s="722"/>
      <c r="F16" s="722"/>
      <c r="G16" s="722"/>
      <c r="H16" s="722"/>
      <c r="I16" s="722"/>
      <c r="J16" s="722"/>
    </row>
    <row r="17" spans="1:10" ht="164" customHeight="1">
      <c r="A17" s="708" t="s">
        <v>440</v>
      </c>
      <c r="B17" s="708"/>
      <c r="C17" s="708"/>
      <c r="D17" s="708"/>
      <c r="E17" s="708"/>
      <c r="F17" s="708"/>
      <c r="G17" s="708"/>
      <c r="H17" s="708"/>
      <c r="I17" s="708"/>
      <c r="J17" s="708"/>
    </row>
    <row r="18" spans="1:10" ht="40" customHeight="1">
      <c r="A18" s="720" t="s">
        <v>442</v>
      </c>
      <c r="B18" s="721"/>
      <c r="C18" s="721"/>
      <c r="D18" s="721"/>
      <c r="E18" s="721"/>
      <c r="F18" s="721"/>
      <c r="G18" s="721"/>
      <c r="H18" s="721"/>
      <c r="I18" s="721"/>
      <c r="J18" s="721"/>
    </row>
    <row r="19" spans="1:10" ht="68" customHeight="1">
      <c r="A19" s="720" t="s">
        <v>443</v>
      </c>
      <c r="B19" s="720"/>
      <c r="C19" s="720"/>
      <c r="D19" s="720"/>
      <c r="E19" s="720"/>
      <c r="F19" s="720"/>
      <c r="G19" s="720"/>
      <c r="H19" s="720"/>
      <c r="I19" s="720"/>
      <c r="J19" s="720"/>
    </row>
    <row r="20" spans="1:10" ht="90" customHeight="1">
      <c r="A20" s="720" t="s">
        <v>444</v>
      </c>
      <c r="B20" s="720"/>
      <c r="C20" s="720"/>
      <c r="D20" s="720"/>
      <c r="E20" s="720"/>
      <c r="F20" s="720"/>
      <c r="G20" s="720"/>
      <c r="H20" s="720"/>
      <c r="I20" s="720"/>
      <c r="J20" s="720"/>
    </row>
    <row r="21" spans="1:10" ht="40" customHeight="1">
      <c r="A21" s="720" t="s">
        <v>441</v>
      </c>
      <c r="B21" s="721"/>
      <c r="C21" s="721"/>
      <c r="D21" s="721"/>
      <c r="E21" s="721"/>
      <c r="F21" s="721"/>
      <c r="G21" s="721"/>
      <c r="H21" s="721"/>
      <c r="I21" s="721"/>
      <c r="J21" s="721"/>
    </row>
    <row r="22" spans="1:10">
      <c r="A22" s="714"/>
      <c r="B22" s="714"/>
      <c r="C22" s="714"/>
      <c r="D22" s="714"/>
      <c r="E22" s="714"/>
      <c r="F22" s="714"/>
      <c r="G22" s="714"/>
      <c r="H22" s="714"/>
      <c r="I22" s="714"/>
      <c r="J22" s="714"/>
    </row>
    <row r="23" spans="1:10" ht="21">
      <c r="A23" s="706" t="s">
        <v>476</v>
      </c>
      <c r="B23" s="706"/>
      <c r="C23" s="706"/>
      <c r="D23" s="706"/>
      <c r="E23" s="706"/>
      <c r="F23" s="706"/>
      <c r="G23" s="706"/>
      <c r="H23" s="706"/>
      <c r="I23" s="706"/>
      <c r="J23" s="706"/>
    </row>
    <row r="24" spans="1:10">
      <c r="A24" s="723"/>
      <c r="B24" s="723"/>
      <c r="C24" s="723"/>
      <c r="D24" s="723"/>
      <c r="E24" s="723"/>
      <c r="F24" s="723"/>
      <c r="G24" s="723"/>
      <c r="H24" s="723"/>
      <c r="I24" s="723"/>
      <c r="J24" s="723"/>
    </row>
    <row r="25" spans="1:10">
      <c r="A25" s="708"/>
      <c r="B25" s="708"/>
      <c r="C25" s="708"/>
      <c r="D25" s="708"/>
      <c r="E25" s="708"/>
      <c r="F25" s="708"/>
      <c r="G25" s="708"/>
      <c r="H25" s="708"/>
      <c r="I25" s="708"/>
      <c r="J25" s="708"/>
    </row>
    <row r="26" spans="1:10">
      <c r="A26" s="708"/>
      <c r="B26" s="708"/>
      <c r="C26" s="708"/>
      <c r="D26" s="708"/>
      <c r="E26" s="708"/>
      <c r="F26" s="708"/>
      <c r="G26" s="708"/>
      <c r="H26" s="708"/>
      <c r="I26" s="708"/>
      <c r="J26" s="708"/>
    </row>
  </sheetData>
  <sheetProtection sheet="1" objects="1" scenarios="1"/>
  <mergeCells count="26">
    <mergeCell ref="A14:J14"/>
    <mergeCell ref="A12:J12"/>
    <mergeCell ref="A1:J1"/>
    <mergeCell ref="A2:J2"/>
    <mergeCell ref="A3:J3"/>
    <mergeCell ref="A5:J5"/>
    <mergeCell ref="A6:J6"/>
    <mergeCell ref="A7:J7"/>
    <mergeCell ref="A4:J4"/>
    <mergeCell ref="A8:J8"/>
    <mergeCell ref="A10:J10"/>
    <mergeCell ref="A11:J11"/>
    <mergeCell ref="A13:J13"/>
    <mergeCell ref="A9:J9"/>
    <mergeCell ref="A26:J26"/>
    <mergeCell ref="A21:J21"/>
    <mergeCell ref="A19:J19"/>
    <mergeCell ref="A20:J20"/>
    <mergeCell ref="A15:J15"/>
    <mergeCell ref="A16:J16"/>
    <mergeCell ref="A17:J17"/>
    <mergeCell ref="A18:J18"/>
    <mergeCell ref="A22:J22"/>
    <mergeCell ref="A23:J23"/>
    <mergeCell ref="A24:J24"/>
    <mergeCell ref="A25:J25"/>
  </mergeCells>
  <pageMargins left="0.7" right="0.7" top="0.75" bottom="0.75" header="0.3" footer="0.3"/>
  <pageSetup paperSize="9" scale="76"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R22"/>
  <sheetViews>
    <sheetView topLeftCell="A4" zoomScale="114" workbookViewId="0">
      <selection activeCell="I9" sqref="I9:M9"/>
    </sheetView>
  </sheetViews>
  <sheetFormatPr baseColWidth="10" defaultRowHeight="16"/>
  <cols>
    <col min="4" max="4" width="23.83203125" customWidth="1"/>
    <col min="9" max="9" width="71.5" hidden="1" customWidth="1"/>
    <col min="10" max="11" width="10.83203125" hidden="1" customWidth="1"/>
    <col min="12" max="18" width="0" hidden="1" customWidth="1"/>
  </cols>
  <sheetData>
    <row r="1" spans="1:18" ht="80" customHeight="1">
      <c r="A1" s="709"/>
      <c r="B1" s="709"/>
      <c r="C1" s="765" t="s">
        <v>282</v>
      </c>
      <c r="D1" s="765"/>
      <c r="E1" s="765"/>
      <c r="F1" s="765"/>
      <c r="G1" s="765"/>
      <c r="H1" s="765"/>
    </row>
    <row r="2" spans="1:18" ht="143" customHeight="1">
      <c r="A2" s="709"/>
      <c r="B2" s="709"/>
      <c r="C2" s="765" t="s">
        <v>400</v>
      </c>
      <c r="D2" s="765"/>
      <c r="E2" s="765"/>
      <c r="F2" s="765"/>
      <c r="G2" s="765"/>
      <c r="H2" s="765"/>
    </row>
    <row r="3" spans="1:18" ht="178" customHeight="1">
      <c r="A3" s="709"/>
      <c r="B3" s="709"/>
      <c r="C3" s="765" t="s">
        <v>401</v>
      </c>
      <c r="D3" s="765"/>
      <c r="E3" s="765"/>
      <c r="F3" s="765"/>
      <c r="G3" s="765"/>
      <c r="H3" s="765"/>
    </row>
    <row r="4" spans="1:18" ht="145" customHeight="1">
      <c r="A4" s="709"/>
      <c r="B4" s="709"/>
      <c r="C4" s="765" t="s">
        <v>402</v>
      </c>
      <c r="D4" s="765"/>
      <c r="E4" s="765"/>
      <c r="F4" s="765"/>
      <c r="G4" s="765"/>
      <c r="H4" s="765"/>
    </row>
    <row r="5" spans="1:18" ht="59" customHeight="1" thickBot="1">
      <c r="A5" s="761"/>
      <c r="B5" s="761"/>
      <c r="C5" s="770"/>
      <c r="D5" s="770"/>
      <c r="E5" s="770"/>
      <c r="F5" s="770"/>
      <c r="G5" s="770"/>
      <c r="H5" s="770"/>
    </row>
    <row r="6" spans="1:18" ht="24">
      <c r="A6" s="732" t="s">
        <v>155</v>
      </c>
      <c r="B6" s="735" t="s">
        <v>4</v>
      </c>
      <c r="C6" s="736"/>
      <c r="D6" s="736"/>
      <c r="E6" s="736"/>
      <c r="F6" s="736"/>
      <c r="G6" s="736"/>
      <c r="H6" s="737"/>
    </row>
    <row r="7" spans="1:18" ht="32" customHeight="1">
      <c r="A7" s="733"/>
      <c r="B7" s="203" t="s">
        <v>57</v>
      </c>
      <c r="C7" s="204"/>
      <c r="D7" s="204"/>
      <c r="E7" s="204"/>
      <c r="F7" s="204" t="str">
        <f>Vejledning!B2</f>
        <v>2024-2025</v>
      </c>
      <c r="G7" s="204"/>
      <c r="H7" s="205"/>
    </row>
    <row r="8" spans="1:18">
      <c r="A8" s="733"/>
      <c r="B8" s="738" t="s">
        <v>210</v>
      </c>
      <c r="C8" s="738"/>
      <c r="D8" s="738"/>
      <c r="E8" s="739" t="s">
        <v>493</v>
      </c>
      <c r="F8" s="740"/>
      <c r="G8" s="740"/>
      <c r="H8" s="741"/>
      <c r="L8" t="s">
        <v>104</v>
      </c>
    </row>
    <row r="9" spans="1:18">
      <c r="A9" s="733"/>
      <c r="B9" s="738" t="s">
        <v>50</v>
      </c>
      <c r="C9" s="738"/>
      <c r="D9" s="738"/>
      <c r="E9" s="739" t="s">
        <v>416</v>
      </c>
      <c r="F9" s="740"/>
      <c r="G9" s="740"/>
      <c r="H9" s="741"/>
      <c r="L9" t="s">
        <v>105</v>
      </c>
    </row>
    <row r="10" spans="1:18">
      <c r="A10" s="733"/>
      <c r="B10" s="742" t="s">
        <v>26</v>
      </c>
      <c r="C10" s="743"/>
      <c r="D10" s="744"/>
      <c r="E10" s="751" t="s">
        <v>24</v>
      </c>
      <c r="F10" s="752"/>
      <c r="G10" s="751" t="s">
        <v>25</v>
      </c>
      <c r="H10" s="753"/>
      <c r="L10" t="s">
        <v>372</v>
      </c>
    </row>
    <row r="11" spans="1:18">
      <c r="A11" s="733"/>
      <c r="B11" s="745"/>
      <c r="C11" s="746"/>
      <c r="D11" s="747"/>
      <c r="E11" s="762" t="s">
        <v>149</v>
      </c>
      <c r="F11" s="763"/>
      <c r="G11" s="762" t="str">
        <f>E11</f>
        <v>Dato format dd.mm.åååå</v>
      </c>
      <c r="H11" s="764"/>
      <c r="L11" t="s">
        <v>213</v>
      </c>
    </row>
    <row r="12" spans="1:18">
      <c r="A12" s="733"/>
      <c r="B12" s="748"/>
      <c r="C12" s="749"/>
      <c r="D12" s="750"/>
      <c r="E12" s="757" t="s">
        <v>491</v>
      </c>
      <c r="F12" s="769"/>
      <c r="G12" s="757" t="s">
        <v>492</v>
      </c>
      <c r="H12" s="759"/>
      <c r="L12" t="s">
        <v>214</v>
      </c>
    </row>
    <row r="13" spans="1:18" ht="32" customHeight="1">
      <c r="A13" s="733"/>
      <c r="B13" s="725" t="s">
        <v>212</v>
      </c>
      <c r="C13" s="726"/>
      <c r="D13" s="727"/>
      <c r="E13" s="754" t="s">
        <v>372</v>
      </c>
      <c r="F13" s="755"/>
      <c r="G13" s="755"/>
      <c r="H13" s="756"/>
      <c r="L13" t="s">
        <v>287</v>
      </c>
      <c r="O13" t="s">
        <v>215</v>
      </c>
      <c r="R13" t="s">
        <v>217</v>
      </c>
    </row>
    <row r="14" spans="1:18">
      <c r="A14" s="733"/>
      <c r="B14" s="725" t="s">
        <v>243</v>
      </c>
      <c r="C14" s="726"/>
      <c r="D14" s="727"/>
      <c r="E14" s="757" t="s">
        <v>104</v>
      </c>
      <c r="F14" s="758"/>
      <c r="G14" s="758"/>
      <c r="H14" s="759"/>
      <c r="L14" t="s">
        <v>285</v>
      </c>
    </row>
    <row r="15" spans="1:18" ht="40" customHeight="1">
      <c r="A15" s="733"/>
      <c r="B15" s="725" t="s">
        <v>216</v>
      </c>
      <c r="C15" s="726"/>
      <c r="D15" s="727"/>
      <c r="E15" s="728"/>
      <c r="F15" s="729"/>
      <c r="G15" s="729"/>
      <c r="H15" s="730"/>
      <c r="L15" t="s">
        <v>211</v>
      </c>
    </row>
    <row r="16" spans="1:18" ht="35" customHeight="1" thickBot="1">
      <c r="A16" s="734"/>
      <c r="B16" s="760" t="s">
        <v>186</v>
      </c>
      <c r="C16" s="760"/>
      <c r="D16" s="760"/>
      <c r="E16" s="766">
        <v>1</v>
      </c>
      <c r="F16" s="767"/>
      <c r="G16" s="767"/>
      <c r="H16" s="768"/>
      <c r="I16" s="33" t="s">
        <v>104</v>
      </c>
    </row>
    <row r="17" spans="1:8" ht="30" customHeight="1">
      <c r="A17" s="731"/>
      <c r="B17" s="731"/>
      <c r="C17" s="731"/>
      <c r="D17" s="731"/>
      <c r="E17" s="731"/>
      <c r="F17" s="731"/>
      <c r="G17" s="731"/>
      <c r="H17" s="731"/>
    </row>
    <row r="18" spans="1:8" ht="16" customHeight="1">
      <c r="A18" s="705"/>
      <c r="B18" s="705"/>
      <c r="C18" s="724" t="s">
        <v>288</v>
      </c>
      <c r="D18" s="724"/>
      <c r="E18" s="724"/>
      <c r="F18" s="724"/>
      <c r="G18" s="724"/>
      <c r="H18" s="724"/>
    </row>
    <row r="19" spans="1:8" ht="16" customHeight="1">
      <c r="A19" s="705"/>
      <c r="B19" s="705"/>
      <c r="C19" s="724"/>
      <c r="D19" s="724"/>
      <c r="E19" s="724"/>
      <c r="F19" s="724"/>
      <c r="G19" s="724"/>
      <c r="H19" s="724"/>
    </row>
    <row r="20" spans="1:8" ht="31" customHeight="1">
      <c r="A20" s="705"/>
      <c r="B20" s="705"/>
      <c r="C20" s="724"/>
      <c r="D20" s="724"/>
      <c r="E20" s="724"/>
      <c r="F20" s="724"/>
      <c r="G20" s="724"/>
      <c r="H20" s="724"/>
    </row>
    <row r="21" spans="1:8" ht="16" customHeight="1">
      <c r="A21" s="705"/>
      <c r="B21" s="705"/>
      <c r="C21" s="724"/>
      <c r="D21" s="724"/>
      <c r="E21" s="724"/>
      <c r="F21" s="724"/>
      <c r="G21" s="724"/>
      <c r="H21" s="724"/>
    </row>
    <row r="22" spans="1:8">
      <c r="A22" s="705"/>
      <c r="B22" s="705"/>
      <c r="C22" s="724"/>
      <c r="D22" s="724"/>
      <c r="E22" s="724"/>
      <c r="F22" s="724"/>
      <c r="G22" s="724"/>
      <c r="H22" s="724"/>
    </row>
  </sheetData>
  <sheetProtection sheet="1" objects="1" scenarios="1"/>
  <mergeCells count="30">
    <mergeCell ref="B14:D14"/>
    <mergeCell ref="E14:H14"/>
    <mergeCell ref="B16:D16"/>
    <mergeCell ref="A1:B5"/>
    <mergeCell ref="E11:F11"/>
    <mergeCell ref="G11:H11"/>
    <mergeCell ref="C3:H3"/>
    <mergeCell ref="E16:H16"/>
    <mergeCell ref="E12:F12"/>
    <mergeCell ref="G12:H12"/>
    <mergeCell ref="C2:H2"/>
    <mergeCell ref="C1:H1"/>
    <mergeCell ref="C4:H4"/>
    <mergeCell ref="C5:H5"/>
    <mergeCell ref="C18:H22"/>
    <mergeCell ref="A18:B22"/>
    <mergeCell ref="B15:D15"/>
    <mergeCell ref="E15:H15"/>
    <mergeCell ref="A17:H17"/>
    <mergeCell ref="A6:A16"/>
    <mergeCell ref="B6:H6"/>
    <mergeCell ref="B8:D8"/>
    <mergeCell ref="E8:H8"/>
    <mergeCell ref="B9:D9"/>
    <mergeCell ref="E9:H9"/>
    <mergeCell ref="B10:D12"/>
    <mergeCell ref="E10:F10"/>
    <mergeCell ref="G10:H10"/>
    <mergeCell ref="B13:D13"/>
    <mergeCell ref="E13:H13"/>
  </mergeCells>
  <conditionalFormatting sqref="E15:H15">
    <cfRule type="expression" dxfId="1547" priority="1">
      <formula>OR(E13="Ikke omfattet af overenskomst - ansat med en fast årsnorm",)</formula>
    </cfRule>
  </conditionalFormatting>
  <dataValidations count="2">
    <dataValidation type="list" allowBlank="1" showInputMessage="1" showErrorMessage="1" sqref="E13:H13" xr:uid="{773BCBF2-B6AA-FF4D-8995-0A25515213BE}">
      <formula1>$L$10:$L$14</formula1>
    </dataValidation>
    <dataValidation type="list" allowBlank="1" showInputMessage="1" showErrorMessage="1" sqref="E14:H14" xr:uid="{50D197E4-44E4-5748-98AD-94AC139EABDE}">
      <formula1>$L$8:$L$9</formula1>
    </dataValidation>
  </dataValidation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CE93"/>
  <sheetViews>
    <sheetView showZeros="0" zoomScaleNormal="100" zoomScaleSheetLayoutView="100" workbookViewId="0">
      <selection activeCell="I9" sqref="I9:M9"/>
    </sheetView>
  </sheetViews>
  <sheetFormatPr baseColWidth="10" defaultRowHeight="16"/>
  <cols>
    <col min="1" max="1" width="16.1640625" customWidth="1"/>
    <col min="4" max="4" width="4.1640625" customWidth="1"/>
    <col min="5" max="5" width="11.6640625" customWidth="1"/>
    <col min="6" max="6" width="4.1640625" customWidth="1"/>
    <col min="8" max="8" width="4" customWidth="1"/>
    <col min="10" max="10" width="4.1640625" customWidth="1"/>
    <col min="12" max="12" width="4.1640625" customWidth="1"/>
    <col min="15" max="15" width="16.1640625" customWidth="1"/>
    <col min="16" max="16" width="10.83203125" customWidth="1"/>
    <col min="18" max="18" width="4.1640625" customWidth="1"/>
    <col min="20" max="20" width="4.1640625" customWidth="1"/>
    <col min="22" max="22" width="4.1640625" customWidth="1"/>
    <col min="24" max="24" width="4.1640625" customWidth="1"/>
    <col min="26" max="26" width="4.1640625" customWidth="1"/>
    <col min="29" max="29" width="16.1640625" customWidth="1"/>
    <col min="32" max="32" width="4.1640625" customWidth="1"/>
    <col min="34" max="34" width="4.1640625" customWidth="1"/>
    <col min="36" max="36" width="4.1640625" customWidth="1"/>
    <col min="38" max="38" width="4.1640625" customWidth="1"/>
    <col min="40" max="40" width="4.1640625" customWidth="1"/>
    <col min="43" max="43" width="16.1640625" customWidth="1"/>
    <col min="46" max="46" width="4.1640625" customWidth="1"/>
    <col min="48" max="48" width="4.1640625" customWidth="1"/>
    <col min="50" max="50" width="4.1640625" customWidth="1"/>
    <col min="52" max="52" width="4.1640625" customWidth="1"/>
    <col min="54" max="54" width="4.1640625" customWidth="1"/>
    <col min="57" max="57" width="16.1640625" customWidth="1"/>
    <col min="60" max="60" width="4.1640625" customWidth="1"/>
    <col min="62" max="62" width="4.1640625" customWidth="1"/>
    <col min="64" max="64" width="4.1640625" customWidth="1"/>
    <col min="66" max="66" width="4.1640625" customWidth="1"/>
    <col min="68" max="68" width="4.1640625" customWidth="1"/>
    <col min="71" max="71" width="16.1640625" customWidth="1"/>
    <col min="74" max="74" width="4.1640625" customWidth="1"/>
    <col min="76" max="76" width="4.1640625" customWidth="1"/>
    <col min="78" max="78" width="4.1640625" customWidth="1"/>
    <col min="80" max="80" width="4.1640625" customWidth="1"/>
    <col min="82" max="82" width="4.1640625" customWidth="1"/>
  </cols>
  <sheetData>
    <row r="1" spans="1:83" ht="155" customHeight="1">
      <c r="C1" s="791" t="s">
        <v>403</v>
      </c>
      <c r="D1" s="791"/>
      <c r="E1" s="791"/>
      <c r="F1" s="791"/>
      <c r="G1" s="791"/>
      <c r="H1" s="791"/>
      <c r="I1" s="791"/>
      <c r="J1" s="791"/>
      <c r="K1" s="791"/>
      <c r="L1" s="791"/>
      <c r="M1" s="791"/>
      <c r="N1" s="791"/>
      <c r="O1" s="791"/>
      <c r="P1" s="791"/>
      <c r="Q1" s="791"/>
      <c r="R1" s="791"/>
      <c r="S1" s="791"/>
      <c r="T1" s="791"/>
      <c r="AP1" s="33"/>
    </row>
    <row r="2" spans="1:83" ht="50" customHeight="1" thickBot="1">
      <c r="C2" s="791" t="s">
        <v>165</v>
      </c>
      <c r="D2" s="791"/>
      <c r="E2" s="791"/>
      <c r="F2" s="791"/>
      <c r="G2" s="791"/>
      <c r="H2" s="791"/>
      <c r="I2" s="791"/>
      <c r="J2" s="791"/>
      <c r="K2" s="791"/>
      <c r="L2" s="791"/>
      <c r="M2" s="791"/>
      <c r="N2" s="791"/>
      <c r="O2" s="791"/>
      <c r="P2" s="791"/>
      <c r="Q2" s="791"/>
      <c r="R2" s="791"/>
      <c r="S2" s="791"/>
      <c r="T2" s="791"/>
      <c r="AP2" s="33"/>
    </row>
    <row r="3" spans="1:83" ht="30" customHeight="1">
      <c r="A3" s="792" t="str">
        <f>"Normaluge 1 - "&amp;Stamoplysninger!$E$9&amp;""</f>
        <v>Normaluge 1 - Simon Hansen</v>
      </c>
      <c r="B3" s="793"/>
      <c r="C3" s="793"/>
      <c r="D3" s="793"/>
      <c r="E3" s="793"/>
      <c r="F3" s="793"/>
      <c r="G3" s="793"/>
      <c r="H3" s="793"/>
      <c r="I3" s="793"/>
      <c r="J3" s="793"/>
      <c r="K3" s="793"/>
      <c r="L3" s="793"/>
      <c r="M3" s="794"/>
      <c r="O3" s="792" t="str">
        <f>"Normaluge 2 - "&amp;Stamoplysninger!$E$9&amp;""</f>
        <v>Normaluge 2 - Simon Hansen</v>
      </c>
      <c r="P3" s="793"/>
      <c r="Q3" s="793"/>
      <c r="R3" s="793"/>
      <c r="S3" s="793"/>
      <c r="T3" s="793"/>
      <c r="U3" s="793"/>
      <c r="V3" s="793"/>
      <c r="W3" s="793"/>
      <c r="X3" s="793"/>
      <c r="Y3" s="793"/>
      <c r="Z3" s="793"/>
      <c r="AA3" s="794"/>
      <c r="AC3" s="792" t="str">
        <f>"Normaluge 3 - "&amp;Stamoplysninger!$E$9&amp;""</f>
        <v>Normaluge 3 - Simon Hansen</v>
      </c>
      <c r="AD3" s="793"/>
      <c r="AE3" s="793"/>
      <c r="AF3" s="793"/>
      <c r="AG3" s="793"/>
      <c r="AH3" s="793"/>
      <c r="AI3" s="793"/>
      <c r="AJ3" s="793"/>
      <c r="AK3" s="793"/>
      <c r="AL3" s="793"/>
      <c r="AM3" s="793"/>
      <c r="AN3" s="793"/>
      <c r="AO3" s="794"/>
      <c r="AQ3" s="792" t="str">
        <f>"Normaluge 4 - "&amp;Stamoplysninger!$E$9&amp;""</f>
        <v>Normaluge 4 - Simon Hansen</v>
      </c>
      <c r="AR3" s="793"/>
      <c r="AS3" s="793"/>
      <c r="AT3" s="793"/>
      <c r="AU3" s="793"/>
      <c r="AV3" s="793"/>
      <c r="AW3" s="793"/>
      <c r="AX3" s="793"/>
      <c r="AY3" s="793"/>
      <c r="AZ3" s="793"/>
      <c r="BA3" s="793"/>
      <c r="BB3" s="793"/>
      <c r="BC3" s="794"/>
      <c r="BE3" s="792" t="str">
        <f>"Normaluge 5 - "&amp;Stamoplysninger!$E$9&amp;""</f>
        <v>Normaluge 5 - Simon Hansen</v>
      </c>
      <c r="BF3" s="793"/>
      <c r="BG3" s="793"/>
      <c r="BH3" s="793"/>
      <c r="BI3" s="793"/>
      <c r="BJ3" s="793"/>
      <c r="BK3" s="793"/>
      <c r="BL3" s="793"/>
      <c r="BM3" s="793"/>
      <c r="BN3" s="793"/>
      <c r="BO3" s="793"/>
      <c r="BP3" s="793"/>
      <c r="BQ3" s="794"/>
      <c r="BS3" s="792" t="str">
        <f>"Normaluge 6 - "&amp;Stamoplysninger!$E$9&amp;""</f>
        <v>Normaluge 6 - Simon Hansen</v>
      </c>
      <c r="BT3" s="793"/>
      <c r="BU3" s="793"/>
      <c r="BV3" s="793"/>
      <c r="BW3" s="793"/>
      <c r="BX3" s="793"/>
      <c r="BY3" s="793"/>
      <c r="BZ3" s="793"/>
      <c r="CA3" s="793"/>
      <c r="CB3" s="793"/>
      <c r="CC3" s="793"/>
      <c r="CD3" s="793"/>
      <c r="CE3" s="794"/>
    </row>
    <row r="4" spans="1:83" ht="29" customHeight="1">
      <c r="A4" s="812" t="s">
        <v>208</v>
      </c>
      <c r="B4" s="813"/>
      <c r="C4" s="813"/>
      <c r="D4" s="813"/>
      <c r="E4" s="813"/>
      <c r="F4" s="795" t="s">
        <v>24</v>
      </c>
      <c r="G4" s="795"/>
      <c r="H4" s="795"/>
      <c r="I4" s="795"/>
      <c r="J4" s="796" t="s">
        <v>25</v>
      </c>
      <c r="K4" s="796"/>
      <c r="L4" s="796"/>
      <c r="M4" s="797"/>
      <c r="O4" s="812" t="s">
        <v>208</v>
      </c>
      <c r="P4" s="813"/>
      <c r="Q4" s="813"/>
      <c r="R4" s="813"/>
      <c r="S4" s="813"/>
      <c r="T4" s="795" t="s">
        <v>24</v>
      </c>
      <c r="U4" s="795"/>
      <c r="V4" s="795"/>
      <c r="W4" s="795"/>
      <c r="X4" s="796" t="s">
        <v>25</v>
      </c>
      <c r="Y4" s="796"/>
      <c r="Z4" s="796"/>
      <c r="AA4" s="797"/>
      <c r="AC4" s="812" t="s">
        <v>208</v>
      </c>
      <c r="AD4" s="813"/>
      <c r="AE4" s="813"/>
      <c r="AF4" s="813"/>
      <c r="AG4" s="813"/>
      <c r="AH4" s="795" t="s">
        <v>24</v>
      </c>
      <c r="AI4" s="795"/>
      <c r="AJ4" s="795"/>
      <c r="AK4" s="795"/>
      <c r="AL4" s="796" t="s">
        <v>25</v>
      </c>
      <c r="AM4" s="796"/>
      <c r="AN4" s="796"/>
      <c r="AO4" s="797"/>
      <c r="AQ4" s="812" t="s">
        <v>208</v>
      </c>
      <c r="AR4" s="813"/>
      <c r="AS4" s="813"/>
      <c r="AT4" s="813"/>
      <c r="AU4" s="813"/>
      <c r="AV4" s="795" t="s">
        <v>24</v>
      </c>
      <c r="AW4" s="795"/>
      <c r="AX4" s="795"/>
      <c r="AY4" s="795"/>
      <c r="AZ4" s="796" t="s">
        <v>25</v>
      </c>
      <c r="BA4" s="796"/>
      <c r="BB4" s="796"/>
      <c r="BC4" s="797"/>
      <c r="BE4" s="812" t="s">
        <v>208</v>
      </c>
      <c r="BF4" s="813"/>
      <c r="BG4" s="813"/>
      <c r="BH4" s="813"/>
      <c r="BI4" s="813"/>
      <c r="BJ4" s="795" t="s">
        <v>24</v>
      </c>
      <c r="BK4" s="795"/>
      <c r="BL4" s="795"/>
      <c r="BM4" s="795"/>
      <c r="BN4" s="796" t="s">
        <v>25</v>
      </c>
      <c r="BO4" s="796"/>
      <c r="BP4" s="796"/>
      <c r="BQ4" s="797"/>
      <c r="BS4" s="812" t="s">
        <v>208</v>
      </c>
      <c r="BT4" s="813"/>
      <c r="BU4" s="813"/>
      <c r="BV4" s="813"/>
      <c r="BW4" s="813"/>
      <c r="BX4" s="795" t="s">
        <v>24</v>
      </c>
      <c r="BY4" s="795"/>
      <c r="BZ4" s="795"/>
      <c r="CA4" s="795"/>
      <c r="CB4" s="796" t="s">
        <v>25</v>
      </c>
      <c r="CC4" s="796"/>
      <c r="CD4" s="796"/>
      <c r="CE4" s="797"/>
    </row>
    <row r="5" spans="1:83" ht="30" customHeight="1">
      <c r="A5" s="814"/>
      <c r="B5" s="815"/>
      <c r="C5" s="815"/>
      <c r="D5" s="815"/>
      <c r="E5" s="815"/>
      <c r="F5" s="798" t="s">
        <v>491</v>
      </c>
      <c r="G5" s="798"/>
      <c r="H5" s="798"/>
      <c r="I5" s="799"/>
      <c r="J5" s="798" t="s">
        <v>494</v>
      </c>
      <c r="K5" s="798"/>
      <c r="L5" s="798"/>
      <c r="M5" s="800"/>
      <c r="O5" s="814"/>
      <c r="P5" s="815"/>
      <c r="Q5" s="815"/>
      <c r="R5" s="815"/>
      <c r="S5" s="815"/>
      <c r="T5" s="798" t="s">
        <v>495</v>
      </c>
      <c r="U5" s="798"/>
      <c r="V5" s="798"/>
      <c r="W5" s="799"/>
      <c r="X5" s="798" t="s">
        <v>492</v>
      </c>
      <c r="Y5" s="798"/>
      <c r="Z5" s="798"/>
      <c r="AA5" s="800"/>
      <c r="AC5" s="814"/>
      <c r="AD5" s="815"/>
      <c r="AE5" s="815"/>
      <c r="AF5" s="815"/>
      <c r="AG5" s="815"/>
      <c r="AH5" s="798"/>
      <c r="AI5" s="798"/>
      <c r="AJ5" s="798"/>
      <c r="AK5" s="799"/>
      <c r="AL5" s="798"/>
      <c r="AM5" s="798"/>
      <c r="AN5" s="798"/>
      <c r="AO5" s="800"/>
      <c r="AQ5" s="814"/>
      <c r="AR5" s="815"/>
      <c r="AS5" s="815"/>
      <c r="AT5" s="815"/>
      <c r="AU5" s="815"/>
      <c r="AV5" s="798"/>
      <c r="AW5" s="798"/>
      <c r="AX5" s="798"/>
      <c r="AY5" s="799"/>
      <c r="AZ5" s="798"/>
      <c r="BA5" s="798"/>
      <c r="BB5" s="798"/>
      <c r="BC5" s="800"/>
      <c r="BE5" s="814"/>
      <c r="BF5" s="815"/>
      <c r="BG5" s="815"/>
      <c r="BH5" s="815"/>
      <c r="BI5" s="815"/>
      <c r="BJ5" s="798"/>
      <c r="BK5" s="798"/>
      <c r="BL5" s="798"/>
      <c r="BM5" s="799"/>
      <c r="BN5" s="798"/>
      <c r="BO5" s="798"/>
      <c r="BP5" s="798"/>
      <c r="BQ5" s="800"/>
      <c r="BS5" s="814"/>
      <c r="BT5" s="815"/>
      <c r="BU5" s="815"/>
      <c r="BV5" s="815"/>
      <c r="BW5" s="815"/>
      <c r="BX5" s="798"/>
      <c r="BY5" s="798"/>
      <c r="BZ5" s="798"/>
      <c r="CA5" s="799"/>
      <c r="CB5" s="798"/>
      <c r="CC5" s="798"/>
      <c r="CD5" s="798"/>
      <c r="CE5" s="800"/>
    </row>
    <row r="6" spans="1:83" ht="75" customHeight="1" thickBot="1">
      <c r="A6" s="801" t="s">
        <v>383</v>
      </c>
      <c r="B6" s="802"/>
      <c r="C6" s="802"/>
      <c r="D6" s="802"/>
      <c r="E6" s="802"/>
      <c r="F6" s="802"/>
      <c r="G6" s="802"/>
      <c r="H6" s="802"/>
      <c r="I6" s="802"/>
      <c r="J6" s="802"/>
      <c r="K6" s="802"/>
      <c r="L6" s="802"/>
      <c r="M6" s="803"/>
      <c r="O6" s="809" t="s">
        <v>384</v>
      </c>
      <c r="P6" s="810"/>
      <c r="Q6" s="810"/>
      <c r="R6" s="810"/>
      <c r="S6" s="810"/>
      <c r="T6" s="810"/>
      <c r="U6" s="810"/>
      <c r="V6" s="810"/>
      <c r="W6" s="810"/>
      <c r="X6" s="810"/>
      <c r="Y6" s="810"/>
      <c r="Z6" s="810"/>
      <c r="AA6" s="811"/>
      <c r="AC6" s="809" t="s">
        <v>385</v>
      </c>
      <c r="AD6" s="810"/>
      <c r="AE6" s="810"/>
      <c r="AF6" s="810"/>
      <c r="AG6" s="810"/>
      <c r="AH6" s="810"/>
      <c r="AI6" s="810"/>
      <c r="AJ6" s="810"/>
      <c r="AK6" s="810"/>
      <c r="AL6" s="810"/>
      <c r="AM6" s="810"/>
      <c r="AN6" s="810"/>
      <c r="AO6" s="811"/>
      <c r="AQ6" s="801" t="s">
        <v>386</v>
      </c>
      <c r="AR6" s="802"/>
      <c r="AS6" s="802"/>
      <c r="AT6" s="802"/>
      <c r="AU6" s="802"/>
      <c r="AV6" s="802"/>
      <c r="AW6" s="802"/>
      <c r="AX6" s="802"/>
      <c r="AY6" s="802"/>
      <c r="AZ6" s="802"/>
      <c r="BA6" s="802"/>
      <c r="BB6" s="802"/>
      <c r="BC6" s="803"/>
      <c r="BE6" s="801" t="s">
        <v>386</v>
      </c>
      <c r="BF6" s="802"/>
      <c r="BG6" s="802"/>
      <c r="BH6" s="802"/>
      <c r="BI6" s="802"/>
      <c r="BJ6" s="802"/>
      <c r="BK6" s="802"/>
      <c r="BL6" s="802"/>
      <c r="BM6" s="802"/>
      <c r="BN6" s="802"/>
      <c r="BO6" s="802"/>
      <c r="BP6" s="802"/>
      <c r="BQ6" s="803"/>
      <c r="BS6" s="801" t="s">
        <v>386</v>
      </c>
      <c r="BT6" s="802"/>
      <c r="BU6" s="802"/>
      <c r="BV6" s="802"/>
      <c r="BW6" s="802"/>
      <c r="BX6" s="802"/>
      <c r="BY6" s="802"/>
      <c r="BZ6" s="802"/>
      <c r="CA6" s="802"/>
      <c r="CB6" s="802"/>
      <c r="CC6" s="802"/>
      <c r="CD6" s="802"/>
      <c r="CE6" s="803"/>
    </row>
    <row r="7" spans="1:83" ht="29" customHeight="1">
      <c r="A7" s="804" t="s">
        <v>382</v>
      </c>
      <c r="B7" s="623" t="s">
        <v>55</v>
      </c>
      <c r="C7" s="816" t="s">
        <v>56</v>
      </c>
      <c r="D7" s="784" t="s">
        <v>31</v>
      </c>
      <c r="E7" s="785"/>
      <c r="F7" s="784" t="s">
        <v>32</v>
      </c>
      <c r="G7" s="785"/>
      <c r="H7" s="784" t="s">
        <v>33</v>
      </c>
      <c r="I7" s="785"/>
      <c r="J7" s="784" t="s">
        <v>34</v>
      </c>
      <c r="K7" s="785"/>
      <c r="L7" s="784" t="s">
        <v>35</v>
      </c>
      <c r="M7" s="785"/>
      <c r="O7" s="804" t="s">
        <v>382</v>
      </c>
      <c r="P7" s="623" t="s">
        <v>55</v>
      </c>
      <c r="Q7" s="818" t="s">
        <v>56</v>
      </c>
      <c r="R7" s="784" t="s">
        <v>31</v>
      </c>
      <c r="S7" s="785"/>
      <c r="T7" s="784" t="s">
        <v>32</v>
      </c>
      <c r="U7" s="785"/>
      <c r="V7" s="784" t="s">
        <v>33</v>
      </c>
      <c r="W7" s="785"/>
      <c r="X7" s="784" t="s">
        <v>34</v>
      </c>
      <c r="Y7" s="785"/>
      <c r="Z7" s="784" t="s">
        <v>35</v>
      </c>
      <c r="AA7" s="785"/>
      <c r="AC7" s="804" t="s">
        <v>382</v>
      </c>
      <c r="AD7" s="623" t="s">
        <v>55</v>
      </c>
      <c r="AE7" s="818" t="s">
        <v>56</v>
      </c>
      <c r="AF7" s="784" t="s">
        <v>31</v>
      </c>
      <c r="AG7" s="785"/>
      <c r="AH7" s="784" t="s">
        <v>32</v>
      </c>
      <c r="AI7" s="785"/>
      <c r="AJ7" s="784" t="s">
        <v>33</v>
      </c>
      <c r="AK7" s="785"/>
      <c r="AL7" s="784" t="s">
        <v>34</v>
      </c>
      <c r="AM7" s="785"/>
      <c r="AN7" s="784" t="s">
        <v>35</v>
      </c>
      <c r="AO7" s="785"/>
      <c r="AQ7" s="804" t="s">
        <v>382</v>
      </c>
      <c r="AR7" s="623" t="s">
        <v>55</v>
      </c>
      <c r="AS7" s="818" t="s">
        <v>56</v>
      </c>
      <c r="AT7" s="784" t="s">
        <v>31</v>
      </c>
      <c r="AU7" s="785"/>
      <c r="AV7" s="784" t="s">
        <v>32</v>
      </c>
      <c r="AW7" s="785"/>
      <c r="AX7" s="784" t="s">
        <v>33</v>
      </c>
      <c r="AY7" s="785"/>
      <c r="AZ7" s="784" t="s">
        <v>34</v>
      </c>
      <c r="BA7" s="785"/>
      <c r="BB7" s="784" t="s">
        <v>35</v>
      </c>
      <c r="BC7" s="785"/>
      <c r="BE7" s="804" t="s">
        <v>382</v>
      </c>
      <c r="BF7" s="623" t="s">
        <v>55</v>
      </c>
      <c r="BG7" s="818" t="s">
        <v>56</v>
      </c>
      <c r="BH7" s="784" t="s">
        <v>31</v>
      </c>
      <c r="BI7" s="785"/>
      <c r="BJ7" s="784" t="s">
        <v>32</v>
      </c>
      <c r="BK7" s="785"/>
      <c r="BL7" s="784" t="s">
        <v>33</v>
      </c>
      <c r="BM7" s="785"/>
      <c r="BN7" s="784" t="s">
        <v>34</v>
      </c>
      <c r="BO7" s="785"/>
      <c r="BP7" s="784" t="s">
        <v>35</v>
      </c>
      <c r="BQ7" s="785"/>
      <c r="BS7" s="804" t="s">
        <v>382</v>
      </c>
      <c r="BT7" s="623" t="s">
        <v>55</v>
      </c>
      <c r="BU7" s="818" t="s">
        <v>56</v>
      </c>
      <c r="BV7" s="784" t="s">
        <v>31</v>
      </c>
      <c r="BW7" s="785"/>
      <c r="BX7" s="784" t="s">
        <v>32</v>
      </c>
      <c r="BY7" s="785"/>
      <c r="BZ7" s="784" t="s">
        <v>33</v>
      </c>
      <c r="CA7" s="785"/>
      <c r="CB7" s="784" t="s">
        <v>34</v>
      </c>
      <c r="CC7" s="785"/>
      <c r="CD7" s="784" t="s">
        <v>35</v>
      </c>
      <c r="CE7" s="785"/>
    </row>
    <row r="8" spans="1:83" ht="35" customHeight="1" thickBot="1">
      <c r="A8" s="805"/>
      <c r="B8" s="634">
        <v>0.26041666666666669</v>
      </c>
      <c r="C8" s="817"/>
      <c r="D8" s="786" t="s">
        <v>404</v>
      </c>
      <c r="E8" s="787"/>
      <c r="F8" s="786" t="s">
        <v>404</v>
      </c>
      <c r="G8" s="787"/>
      <c r="H8" s="786" t="s">
        <v>404</v>
      </c>
      <c r="I8" s="787"/>
      <c r="J8" s="786" t="s">
        <v>404</v>
      </c>
      <c r="K8" s="787"/>
      <c r="L8" s="786" t="s">
        <v>404</v>
      </c>
      <c r="M8" s="787"/>
      <c r="N8" s="700"/>
      <c r="O8" s="805"/>
      <c r="P8" s="634">
        <v>0.26041666666666669</v>
      </c>
      <c r="Q8" s="819"/>
      <c r="R8" s="786" t="s">
        <v>404</v>
      </c>
      <c r="S8" s="787"/>
      <c r="T8" s="786" t="s">
        <v>404</v>
      </c>
      <c r="U8" s="787"/>
      <c r="V8" s="786" t="s">
        <v>404</v>
      </c>
      <c r="W8" s="787"/>
      <c r="X8" s="786" t="s">
        <v>404</v>
      </c>
      <c r="Y8" s="787"/>
      <c r="Z8" s="786" t="s">
        <v>404</v>
      </c>
      <c r="AA8" s="787"/>
      <c r="AC8" s="805"/>
      <c r="AD8" s="634"/>
      <c r="AE8" s="819"/>
      <c r="AF8" s="786" t="s">
        <v>404</v>
      </c>
      <c r="AG8" s="787"/>
      <c r="AH8" s="786" t="s">
        <v>404</v>
      </c>
      <c r="AI8" s="787"/>
      <c r="AJ8" s="786" t="s">
        <v>404</v>
      </c>
      <c r="AK8" s="787"/>
      <c r="AL8" s="786" t="s">
        <v>404</v>
      </c>
      <c r="AM8" s="787"/>
      <c r="AN8" s="786" t="s">
        <v>404</v>
      </c>
      <c r="AO8" s="787"/>
      <c r="AQ8" s="805"/>
      <c r="AR8" s="634"/>
      <c r="AS8" s="819"/>
      <c r="AT8" s="786" t="s">
        <v>404</v>
      </c>
      <c r="AU8" s="787"/>
      <c r="AV8" s="786" t="s">
        <v>404</v>
      </c>
      <c r="AW8" s="787"/>
      <c r="AX8" s="786" t="s">
        <v>404</v>
      </c>
      <c r="AY8" s="787"/>
      <c r="AZ8" s="786" t="s">
        <v>404</v>
      </c>
      <c r="BA8" s="787"/>
      <c r="BB8" s="786" t="s">
        <v>404</v>
      </c>
      <c r="BC8" s="787"/>
      <c r="BE8" s="805"/>
      <c r="BF8" s="634"/>
      <c r="BG8" s="819"/>
      <c r="BH8" s="786" t="s">
        <v>404</v>
      </c>
      <c r="BI8" s="787"/>
      <c r="BJ8" s="786" t="s">
        <v>404</v>
      </c>
      <c r="BK8" s="787"/>
      <c r="BL8" s="786" t="s">
        <v>404</v>
      </c>
      <c r="BM8" s="787"/>
      <c r="BN8" s="786" t="s">
        <v>404</v>
      </c>
      <c r="BO8" s="787"/>
      <c r="BP8" s="786" t="s">
        <v>404</v>
      </c>
      <c r="BQ8" s="787"/>
      <c r="BS8" s="805"/>
      <c r="BT8" s="634"/>
      <c r="BU8" s="819"/>
      <c r="BV8" s="786" t="s">
        <v>404</v>
      </c>
      <c r="BW8" s="787"/>
      <c r="BX8" s="786" t="s">
        <v>404</v>
      </c>
      <c r="BY8" s="787"/>
      <c r="BZ8" s="786" t="s">
        <v>404</v>
      </c>
      <c r="CA8" s="787"/>
      <c r="CB8" s="786" t="s">
        <v>404</v>
      </c>
      <c r="CC8" s="787"/>
      <c r="CD8" s="786" t="s">
        <v>404</v>
      </c>
      <c r="CE8" s="787"/>
    </row>
    <row r="9" spans="1:83" ht="33" customHeight="1">
      <c r="A9" s="630">
        <v>7.2916666666666671E-2</v>
      </c>
      <c r="B9" s="631">
        <f>IF(A9&gt;0,B8,"")</f>
        <v>0.26041666666666669</v>
      </c>
      <c r="C9" s="632">
        <f>IF(A9&gt;0,B9+A9,"")</f>
        <v>0.33333333333333337</v>
      </c>
      <c r="D9" s="635" t="s">
        <v>377</v>
      </c>
      <c r="E9" s="633"/>
      <c r="F9" s="635"/>
      <c r="G9" s="633"/>
      <c r="H9" s="635"/>
      <c r="I9" s="633"/>
      <c r="J9" s="635" t="s">
        <v>377</v>
      </c>
      <c r="K9" s="633" t="s">
        <v>496</v>
      </c>
      <c r="L9" s="635"/>
      <c r="M9" s="633"/>
      <c r="N9" s="33" t="s">
        <v>377</v>
      </c>
      <c r="O9" s="618">
        <v>7.2916666666666671E-2</v>
      </c>
      <c r="P9" s="31">
        <f>IF(O9&gt;0,P8,"")</f>
        <v>0.26041666666666669</v>
      </c>
      <c r="Q9" s="621">
        <f>IF(O9&gt;0,P9+O9,"")</f>
        <v>0.33333333333333337</v>
      </c>
      <c r="R9" s="626" t="s">
        <v>377</v>
      </c>
      <c r="S9" s="633" t="s">
        <v>501</v>
      </c>
      <c r="T9" s="626" t="s">
        <v>377</v>
      </c>
      <c r="U9" s="633"/>
      <c r="V9" s="626"/>
      <c r="W9" s="633"/>
      <c r="X9" s="626"/>
      <c r="Y9" s="633"/>
      <c r="Z9" s="626"/>
      <c r="AA9" s="633"/>
      <c r="AC9" s="618"/>
      <c r="AD9" s="31" t="str">
        <f>IF(AC9&gt;0,AD8,"")</f>
        <v/>
      </c>
      <c r="AE9" s="621" t="str">
        <f>IF(AC9&gt;0,AD9+AC9,"")</f>
        <v/>
      </c>
      <c r="AF9" s="626"/>
      <c r="AG9" s="633"/>
      <c r="AH9" s="626"/>
      <c r="AI9" s="633"/>
      <c r="AJ9" s="626"/>
      <c r="AK9" s="633"/>
      <c r="AL9" s="626"/>
      <c r="AM9" s="633"/>
      <c r="AN9" s="626"/>
      <c r="AO9" s="633"/>
      <c r="AQ9" s="630"/>
      <c r="AR9" s="631" t="str">
        <f>IF(AQ9&gt;0,AR8,"")</f>
        <v/>
      </c>
      <c r="AS9" s="632" t="str">
        <f>IF(AQ9&gt;0,AR9+AQ9,"")</f>
        <v/>
      </c>
      <c r="AT9" s="635"/>
      <c r="AU9" s="633"/>
      <c r="AV9" s="635"/>
      <c r="AW9" s="633"/>
      <c r="AX9" s="635"/>
      <c r="AY9" s="633"/>
      <c r="AZ9" s="635"/>
      <c r="BA9" s="633"/>
      <c r="BB9" s="635"/>
      <c r="BC9" s="633"/>
      <c r="BE9" s="630"/>
      <c r="BF9" s="631" t="str">
        <f>IF(BE9&gt;0,BF8,"")</f>
        <v/>
      </c>
      <c r="BG9" s="632" t="str">
        <f>IF(BE9&gt;0,BF9+BE9,"")</f>
        <v/>
      </c>
      <c r="BH9" s="635"/>
      <c r="BI9" s="633"/>
      <c r="BJ9" s="635"/>
      <c r="BK9" s="633"/>
      <c r="BL9" s="635"/>
      <c r="BM9" s="633"/>
      <c r="BN9" s="635"/>
      <c r="BO9" s="633"/>
      <c r="BP9" s="635"/>
      <c r="BQ9" s="633"/>
      <c r="BS9" s="630"/>
      <c r="BT9" s="631" t="str">
        <f>IF(BS9&gt;0,BT8,"")</f>
        <v/>
      </c>
      <c r="BU9" s="632" t="str">
        <f>IF(BS9&gt;0,BT9+BS9,"")</f>
        <v/>
      </c>
      <c r="BV9" s="635"/>
      <c r="BW9" s="633"/>
      <c r="BX9" s="635"/>
      <c r="BY9" s="633"/>
      <c r="BZ9" s="635"/>
      <c r="CA9" s="633"/>
      <c r="CB9" s="635"/>
      <c r="CC9" s="633"/>
      <c r="CD9" s="635"/>
      <c r="CE9" s="633"/>
    </row>
    <row r="10" spans="1:83" ht="33" customHeight="1">
      <c r="A10" s="618">
        <v>4.1666666666666664E-2</v>
      </c>
      <c r="B10" s="31">
        <f>IF(A10&gt;0,C9,"")</f>
        <v>0.33333333333333337</v>
      </c>
      <c r="C10" s="621">
        <f t="shared" ref="C10:C31" si="0">IF(A10&gt;0,B10+A10,"")</f>
        <v>0.37500000000000006</v>
      </c>
      <c r="D10" s="626" t="s">
        <v>377</v>
      </c>
      <c r="E10" s="151"/>
      <c r="F10" s="626" t="s">
        <v>377</v>
      </c>
      <c r="G10" s="151" t="s">
        <v>496</v>
      </c>
      <c r="H10" s="626"/>
      <c r="I10" s="151"/>
      <c r="J10" s="626" t="s">
        <v>377</v>
      </c>
      <c r="K10" s="151" t="s">
        <v>496</v>
      </c>
      <c r="L10" s="626"/>
      <c r="M10" s="151"/>
      <c r="N10" s="33" t="s">
        <v>378</v>
      </c>
      <c r="O10" s="618">
        <v>4.1666666666666664E-2</v>
      </c>
      <c r="P10" s="31">
        <f>IF(O10&gt;0,Q9,"")</f>
        <v>0.33333333333333337</v>
      </c>
      <c r="Q10" s="621">
        <f t="shared" ref="Q10:Q31" si="1">IF(O10&gt;0,P10+O10,"")</f>
        <v>0.37500000000000006</v>
      </c>
      <c r="R10" s="626" t="s">
        <v>377</v>
      </c>
      <c r="S10" s="151" t="s">
        <v>501</v>
      </c>
      <c r="T10" s="626" t="s">
        <v>377</v>
      </c>
      <c r="U10" s="151" t="s">
        <v>501</v>
      </c>
      <c r="V10" s="626"/>
      <c r="W10" s="151"/>
      <c r="X10" s="626"/>
      <c r="Y10" s="151"/>
      <c r="Z10" s="626"/>
      <c r="AA10" s="151"/>
      <c r="AC10" s="618"/>
      <c r="AD10" s="31" t="str">
        <f>IF(AC10&gt;0,AE9,"")</f>
        <v/>
      </c>
      <c r="AE10" s="621" t="str">
        <f t="shared" ref="AE10:AE31" si="2">IF(AC10&gt;0,AD10+AC10,"")</f>
        <v/>
      </c>
      <c r="AF10" s="626"/>
      <c r="AG10" s="151"/>
      <c r="AH10" s="626"/>
      <c r="AI10" s="151"/>
      <c r="AJ10" s="626"/>
      <c r="AK10" s="151"/>
      <c r="AL10" s="626"/>
      <c r="AM10" s="151"/>
      <c r="AN10" s="626"/>
      <c r="AO10" s="151"/>
      <c r="AQ10" s="618"/>
      <c r="AR10" s="31" t="str">
        <f>IF(AQ10&gt;0,AS9,"")</f>
        <v/>
      </c>
      <c r="AS10" s="621" t="str">
        <f t="shared" ref="AS10:AS31" si="3">IF(AQ10&gt;0,AR10+AQ10,"")</f>
        <v/>
      </c>
      <c r="AT10" s="626"/>
      <c r="AU10" s="151"/>
      <c r="AV10" s="626"/>
      <c r="AW10" s="151"/>
      <c r="AX10" s="626"/>
      <c r="AY10" s="151"/>
      <c r="AZ10" s="626"/>
      <c r="BA10" s="151"/>
      <c r="BB10" s="626"/>
      <c r="BC10" s="151"/>
      <c r="BE10" s="618"/>
      <c r="BF10" s="31" t="str">
        <f>IF(BE10&gt;0,BG9,"")</f>
        <v/>
      </c>
      <c r="BG10" s="621" t="str">
        <f t="shared" ref="BG10:BG31" si="4">IF(BE10&gt;0,BF10+BE10,"")</f>
        <v/>
      </c>
      <c r="BH10" s="635"/>
      <c r="BI10" s="151"/>
      <c r="BJ10" s="635"/>
      <c r="BK10" s="151"/>
      <c r="BL10" s="635"/>
      <c r="BM10" s="151"/>
      <c r="BN10" s="635"/>
      <c r="BO10" s="151"/>
      <c r="BP10" s="635"/>
      <c r="BQ10" s="151"/>
      <c r="BS10" s="618"/>
      <c r="BT10" s="31" t="str">
        <f>IF(BS10&gt;0,BU9,"")</f>
        <v/>
      </c>
      <c r="BU10" s="621" t="str">
        <f t="shared" ref="BU10:BU31" si="5">IF(BS10&gt;0,BT10+BS10,"")</f>
        <v/>
      </c>
      <c r="BV10" s="635"/>
      <c r="BW10" s="151"/>
      <c r="BX10" s="635"/>
      <c r="BY10" s="151"/>
      <c r="BZ10" s="635"/>
      <c r="CA10" s="151"/>
      <c r="CB10" s="635"/>
      <c r="CC10" s="151"/>
      <c r="CD10" s="635"/>
      <c r="CE10" s="151"/>
    </row>
    <row r="11" spans="1:83" ht="33" customHeight="1">
      <c r="A11" s="618">
        <v>0.125</v>
      </c>
      <c r="B11" s="31">
        <f t="shared" ref="B11:B31" si="6">IF(A11&gt;0,C10,"")</f>
        <v>0.37500000000000006</v>
      </c>
      <c r="C11" s="621">
        <f t="shared" si="0"/>
        <v>0.5</v>
      </c>
      <c r="D11" s="626" t="s">
        <v>377</v>
      </c>
      <c r="E11" s="218" t="s">
        <v>496</v>
      </c>
      <c r="F11" s="626" t="s">
        <v>377</v>
      </c>
      <c r="G11" s="218" t="s">
        <v>496</v>
      </c>
      <c r="H11" s="626" t="s">
        <v>377</v>
      </c>
      <c r="I11" s="218" t="s">
        <v>496</v>
      </c>
      <c r="J11" s="626" t="s">
        <v>377</v>
      </c>
      <c r="K11" s="218" t="s">
        <v>496</v>
      </c>
      <c r="L11" s="626"/>
      <c r="M11" s="218"/>
      <c r="O11" s="618">
        <v>0.125</v>
      </c>
      <c r="P11" s="31">
        <f t="shared" ref="P11:P31" si="7">IF(O11&gt;0,Q10,"")</f>
        <v>0.37500000000000006</v>
      </c>
      <c r="Q11" s="621">
        <f t="shared" si="1"/>
        <v>0.5</v>
      </c>
      <c r="R11" s="626" t="s">
        <v>377</v>
      </c>
      <c r="S11" s="218" t="s">
        <v>501</v>
      </c>
      <c r="T11" s="626" t="s">
        <v>377</v>
      </c>
      <c r="U11" s="218" t="s">
        <v>501</v>
      </c>
      <c r="V11" s="626" t="s">
        <v>377</v>
      </c>
      <c r="W11" s="218" t="s">
        <v>501</v>
      </c>
      <c r="X11" s="626" t="s">
        <v>377</v>
      </c>
      <c r="Y11" s="218" t="s">
        <v>501</v>
      </c>
      <c r="Z11" s="626"/>
      <c r="AA11" s="218"/>
      <c r="AC11" s="618"/>
      <c r="AD11" s="31" t="str">
        <f t="shared" ref="AD11:AD31" si="8">IF(AC11&gt;0,AE10,"")</f>
        <v/>
      </c>
      <c r="AE11" s="621" t="str">
        <f t="shared" si="2"/>
        <v/>
      </c>
      <c r="AF11" s="626"/>
      <c r="AG11" s="218"/>
      <c r="AH11" s="626"/>
      <c r="AI11" s="218"/>
      <c r="AJ11" s="626"/>
      <c r="AK11" s="218"/>
      <c r="AL11" s="626"/>
      <c r="AM11" s="218"/>
      <c r="AN11" s="626"/>
      <c r="AO11" s="218"/>
      <c r="AQ11" s="618"/>
      <c r="AR11" s="31" t="str">
        <f t="shared" ref="AR11:AR31" si="9">IF(AQ11&gt;0,AS10,"")</f>
        <v/>
      </c>
      <c r="AS11" s="621" t="str">
        <f t="shared" si="3"/>
        <v/>
      </c>
      <c r="AT11" s="626"/>
      <c r="AU11" s="218"/>
      <c r="AV11" s="626"/>
      <c r="AW11" s="218"/>
      <c r="AX11" s="626"/>
      <c r="AY11" s="218"/>
      <c r="AZ11" s="626"/>
      <c r="BA11" s="218"/>
      <c r="BB11" s="626"/>
      <c r="BC11" s="218"/>
      <c r="BE11" s="618"/>
      <c r="BF11" s="31" t="str">
        <f t="shared" ref="BF11:BF31" si="10">IF(BE11&gt;0,BG10,"")</f>
        <v/>
      </c>
      <c r="BG11" s="621" t="str">
        <f t="shared" si="4"/>
        <v/>
      </c>
      <c r="BH11" s="635"/>
      <c r="BI11" s="218"/>
      <c r="BJ11" s="635"/>
      <c r="BK11" s="218"/>
      <c r="BL11" s="635"/>
      <c r="BM11" s="218"/>
      <c r="BN11" s="635"/>
      <c r="BO11" s="218"/>
      <c r="BP11" s="635"/>
      <c r="BQ11" s="218"/>
      <c r="BS11" s="618"/>
      <c r="BT11" s="31" t="str">
        <f t="shared" ref="BT11:BT31" si="11">IF(BS11&gt;0,BU10,"")</f>
        <v/>
      </c>
      <c r="BU11" s="621" t="str">
        <f t="shared" si="5"/>
        <v/>
      </c>
      <c r="BV11" s="635"/>
      <c r="BW11" s="218"/>
      <c r="BX11" s="635"/>
      <c r="BY11" s="218"/>
      <c r="BZ11" s="635"/>
      <c r="CA11" s="218"/>
      <c r="CB11" s="635"/>
      <c r="CC11" s="218"/>
      <c r="CD11" s="635"/>
      <c r="CE11" s="218"/>
    </row>
    <row r="12" spans="1:83" ht="33" customHeight="1">
      <c r="A12" s="618">
        <v>1.0416666666666666E-2</v>
      </c>
      <c r="B12" s="31">
        <f t="shared" si="6"/>
        <v>0.5</v>
      </c>
      <c r="C12" s="621">
        <f t="shared" si="0"/>
        <v>0.51041666666666663</v>
      </c>
      <c r="D12" s="626" t="s">
        <v>377</v>
      </c>
      <c r="E12" s="151" t="s">
        <v>496</v>
      </c>
      <c r="F12" s="626" t="s">
        <v>377</v>
      </c>
      <c r="G12" s="151" t="s">
        <v>496</v>
      </c>
      <c r="H12" s="626" t="s">
        <v>377</v>
      </c>
      <c r="I12" s="151" t="s">
        <v>496</v>
      </c>
      <c r="J12" s="626" t="s">
        <v>377</v>
      </c>
      <c r="K12" s="151" t="s">
        <v>496</v>
      </c>
      <c r="L12" s="626"/>
      <c r="M12" s="151"/>
      <c r="O12" s="618">
        <v>1.0416666666666666E-2</v>
      </c>
      <c r="P12" s="31">
        <f t="shared" si="7"/>
        <v>0.5</v>
      </c>
      <c r="Q12" s="621">
        <f t="shared" si="1"/>
        <v>0.51041666666666663</v>
      </c>
      <c r="R12" s="626" t="s">
        <v>377</v>
      </c>
      <c r="S12" s="151" t="s">
        <v>501</v>
      </c>
      <c r="T12" s="626" t="s">
        <v>377</v>
      </c>
      <c r="U12" s="151" t="s">
        <v>501</v>
      </c>
      <c r="V12" s="626" t="s">
        <v>377</v>
      </c>
      <c r="W12" s="151" t="s">
        <v>501</v>
      </c>
      <c r="X12" s="626" t="s">
        <v>377</v>
      </c>
      <c r="Y12" s="151" t="s">
        <v>501</v>
      </c>
      <c r="Z12" s="626"/>
      <c r="AA12" s="151"/>
      <c r="AC12" s="618"/>
      <c r="AD12" s="31" t="str">
        <f t="shared" si="8"/>
        <v/>
      </c>
      <c r="AE12" s="621" t="str">
        <f t="shared" si="2"/>
        <v/>
      </c>
      <c r="AF12" s="626"/>
      <c r="AG12" s="151"/>
      <c r="AH12" s="626"/>
      <c r="AI12" s="151"/>
      <c r="AJ12" s="626"/>
      <c r="AK12" s="151"/>
      <c r="AL12" s="626"/>
      <c r="AM12" s="151"/>
      <c r="AN12" s="626"/>
      <c r="AO12" s="151"/>
      <c r="AQ12" s="618"/>
      <c r="AR12" s="31" t="str">
        <f t="shared" si="9"/>
        <v/>
      </c>
      <c r="AS12" s="621" t="str">
        <f t="shared" si="3"/>
        <v/>
      </c>
      <c r="AT12" s="626"/>
      <c r="AU12" s="151"/>
      <c r="AV12" s="626"/>
      <c r="AW12" s="151"/>
      <c r="AX12" s="626"/>
      <c r="AY12" s="151"/>
      <c r="AZ12" s="626"/>
      <c r="BA12" s="151"/>
      <c r="BB12" s="626"/>
      <c r="BC12" s="151"/>
      <c r="BE12" s="618"/>
      <c r="BF12" s="31" t="str">
        <f t="shared" si="10"/>
        <v/>
      </c>
      <c r="BG12" s="621" t="str">
        <f t="shared" si="4"/>
        <v/>
      </c>
      <c r="BH12" s="635"/>
      <c r="BI12" s="151"/>
      <c r="BJ12" s="635"/>
      <c r="BK12" s="151"/>
      <c r="BL12" s="635"/>
      <c r="BM12" s="151"/>
      <c r="BN12" s="635"/>
      <c r="BO12" s="151"/>
      <c r="BP12" s="635"/>
      <c r="BQ12" s="151"/>
      <c r="BS12" s="618"/>
      <c r="BT12" s="31" t="str">
        <f t="shared" si="11"/>
        <v/>
      </c>
      <c r="BU12" s="621" t="str">
        <f t="shared" si="5"/>
        <v/>
      </c>
      <c r="BV12" s="635"/>
      <c r="BW12" s="151"/>
      <c r="BX12" s="635"/>
      <c r="BY12" s="151"/>
      <c r="BZ12" s="635"/>
      <c r="CA12" s="151"/>
      <c r="CB12" s="635"/>
      <c r="CC12" s="151"/>
      <c r="CD12" s="635"/>
      <c r="CE12" s="151"/>
    </row>
    <row r="13" spans="1:83" ht="33" customHeight="1">
      <c r="A13" s="618">
        <v>1.7361111111111112E-2</v>
      </c>
      <c r="B13" s="31">
        <f t="shared" si="6"/>
        <v>0.51041666666666663</v>
      </c>
      <c r="C13" s="621">
        <f t="shared" si="0"/>
        <v>0.52777777777777779</v>
      </c>
      <c r="D13" s="626" t="s">
        <v>378</v>
      </c>
      <c r="E13" s="218" t="s">
        <v>497</v>
      </c>
      <c r="F13" s="626" t="s">
        <v>378</v>
      </c>
      <c r="G13" s="218" t="s">
        <v>497</v>
      </c>
      <c r="H13" s="626" t="s">
        <v>378</v>
      </c>
      <c r="I13" s="218" t="s">
        <v>499</v>
      </c>
      <c r="J13" s="626"/>
      <c r="K13" s="218"/>
      <c r="L13" s="626"/>
      <c r="M13" s="218"/>
      <c r="O13" s="618">
        <v>1.7361111111111112E-2</v>
      </c>
      <c r="P13" s="31">
        <f t="shared" si="7"/>
        <v>0.51041666666666663</v>
      </c>
      <c r="Q13" s="621">
        <f t="shared" si="1"/>
        <v>0.52777777777777779</v>
      </c>
      <c r="R13" s="626"/>
      <c r="S13" s="218"/>
      <c r="T13" s="626" t="s">
        <v>378</v>
      </c>
      <c r="U13" s="218" t="s">
        <v>497</v>
      </c>
      <c r="V13" s="626" t="s">
        <v>378</v>
      </c>
      <c r="W13" s="218" t="s">
        <v>503</v>
      </c>
      <c r="X13" s="626" t="s">
        <v>378</v>
      </c>
      <c r="Y13" s="218" t="s">
        <v>497</v>
      </c>
      <c r="Z13" s="626"/>
      <c r="AA13" s="218"/>
      <c r="AC13" s="618"/>
      <c r="AD13" s="31" t="str">
        <f t="shared" si="8"/>
        <v/>
      </c>
      <c r="AE13" s="621" t="str">
        <f t="shared" si="2"/>
        <v/>
      </c>
      <c r="AF13" s="626"/>
      <c r="AG13" s="218"/>
      <c r="AH13" s="626"/>
      <c r="AI13" s="218"/>
      <c r="AJ13" s="626"/>
      <c r="AK13" s="218"/>
      <c r="AL13" s="626"/>
      <c r="AM13" s="218"/>
      <c r="AN13" s="626"/>
      <c r="AO13" s="218"/>
      <c r="AQ13" s="618"/>
      <c r="AR13" s="31" t="str">
        <f t="shared" si="9"/>
        <v/>
      </c>
      <c r="AS13" s="621" t="str">
        <f t="shared" si="3"/>
        <v/>
      </c>
      <c r="AT13" s="626"/>
      <c r="AU13" s="218"/>
      <c r="AV13" s="626"/>
      <c r="AW13" s="218"/>
      <c r="AX13" s="626"/>
      <c r="AY13" s="218"/>
      <c r="AZ13" s="626"/>
      <c r="BA13" s="218"/>
      <c r="BB13" s="626"/>
      <c r="BC13" s="218"/>
      <c r="BE13" s="618"/>
      <c r="BF13" s="31" t="str">
        <f t="shared" si="10"/>
        <v/>
      </c>
      <c r="BG13" s="621" t="str">
        <f t="shared" si="4"/>
        <v/>
      </c>
      <c r="BH13" s="635"/>
      <c r="BI13" s="218"/>
      <c r="BJ13" s="635"/>
      <c r="BK13" s="218"/>
      <c r="BL13" s="635"/>
      <c r="BM13" s="218"/>
      <c r="BN13" s="635"/>
      <c r="BO13" s="218"/>
      <c r="BP13" s="635"/>
      <c r="BQ13" s="218"/>
      <c r="BS13" s="618"/>
      <c r="BT13" s="31" t="str">
        <f t="shared" si="11"/>
        <v/>
      </c>
      <c r="BU13" s="621" t="str">
        <f t="shared" si="5"/>
        <v/>
      </c>
      <c r="BV13" s="635"/>
      <c r="BW13" s="218"/>
      <c r="BX13" s="635"/>
      <c r="BY13" s="218"/>
      <c r="BZ13" s="635"/>
      <c r="CA13" s="218"/>
      <c r="CB13" s="635"/>
      <c r="CC13" s="218"/>
      <c r="CD13" s="635"/>
      <c r="CE13" s="218"/>
    </row>
    <row r="14" spans="1:83" ht="33" customHeight="1">
      <c r="A14" s="618">
        <v>7.6388888888888895E-2</v>
      </c>
      <c r="B14" s="31">
        <f t="shared" si="6"/>
        <v>0.52777777777777779</v>
      </c>
      <c r="C14" s="621">
        <f t="shared" si="0"/>
        <v>0.60416666666666674</v>
      </c>
      <c r="D14" s="626" t="s">
        <v>377</v>
      </c>
      <c r="E14" s="151" t="s">
        <v>498</v>
      </c>
      <c r="F14" s="626" t="s">
        <v>377</v>
      </c>
      <c r="G14" s="151" t="s">
        <v>498</v>
      </c>
      <c r="H14" s="626" t="s">
        <v>377</v>
      </c>
      <c r="I14" s="151" t="s">
        <v>498</v>
      </c>
      <c r="J14" s="626"/>
      <c r="K14" s="151"/>
      <c r="L14" s="626"/>
      <c r="M14" s="151"/>
      <c r="O14" s="618">
        <v>7.6388888888888895E-2</v>
      </c>
      <c r="P14" s="31">
        <f t="shared" si="7"/>
        <v>0.52777777777777779</v>
      </c>
      <c r="Q14" s="621">
        <f t="shared" si="1"/>
        <v>0.60416666666666674</v>
      </c>
      <c r="R14" s="626"/>
      <c r="S14" s="151"/>
      <c r="T14" s="626" t="s">
        <v>377</v>
      </c>
      <c r="U14" s="151" t="s">
        <v>502</v>
      </c>
      <c r="V14" s="626" t="s">
        <v>377</v>
      </c>
      <c r="W14" s="151" t="s">
        <v>502</v>
      </c>
      <c r="X14" s="626" t="s">
        <v>377</v>
      </c>
      <c r="Y14" s="151" t="s">
        <v>502</v>
      </c>
      <c r="Z14" s="626"/>
      <c r="AA14" s="151"/>
      <c r="AC14" s="618"/>
      <c r="AD14" s="31" t="str">
        <f t="shared" si="8"/>
        <v/>
      </c>
      <c r="AE14" s="621" t="str">
        <f t="shared" si="2"/>
        <v/>
      </c>
      <c r="AF14" s="626"/>
      <c r="AG14" s="151"/>
      <c r="AH14" s="626"/>
      <c r="AI14" s="151"/>
      <c r="AJ14" s="626"/>
      <c r="AK14" s="151"/>
      <c r="AL14" s="626"/>
      <c r="AM14" s="151"/>
      <c r="AN14" s="626"/>
      <c r="AO14" s="151"/>
      <c r="AQ14" s="618"/>
      <c r="AR14" s="31" t="str">
        <f t="shared" si="9"/>
        <v/>
      </c>
      <c r="AS14" s="621" t="str">
        <f t="shared" si="3"/>
        <v/>
      </c>
      <c r="AT14" s="626"/>
      <c r="AU14" s="151"/>
      <c r="AV14" s="626"/>
      <c r="AW14" s="151"/>
      <c r="AX14" s="626"/>
      <c r="AY14" s="151"/>
      <c r="AZ14" s="626"/>
      <c r="BA14" s="151"/>
      <c r="BB14" s="626"/>
      <c r="BC14" s="151"/>
      <c r="BE14" s="618"/>
      <c r="BF14" s="31" t="str">
        <f t="shared" si="10"/>
        <v/>
      </c>
      <c r="BG14" s="621" t="str">
        <f t="shared" si="4"/>
        <v/>
      </c>
      <c r="BH14" s="635"/>
      <c r="BI14" s="151"/>
      <c r="BJ14" s="635"/>
      <c r="BK14" s="151"/>
      <c r="BL14" s="635"/>
      <c r="BM14" s="151"/>
      <c r="BN14" s="635"/>
      <c r="BO14" s="151"/>
      <c r="BP14" s="635"/>
      <c r="BQ14" s="151"/>
      <c r="BS14" s="618"/>
      <c r="BT14" s="31" t="str">
        <f t="shared" si="11"/>
        <v/>
      </c>
      <c r="BU14" s="621" t="str">
        <f t="shared" si="5"/>
        <v/>
      </c>
      <c r="BV14" s="635"/>
      <c r="BW14" s="151"/>
      <c r="BX14" s="635"/>
      <c r="BY14" s="151"/>
      <c r="BZ14" s="635"/>
      <c r="CA14" s="151"/>
      <c r="CB14" s="635"/>
      <c r="CC14" s="151"/>
      <c r="CD14" s="635"/>
      <c r="CE14" s="151"/>
    </row>
    <row r="15" spans="1:83" ht="33" customHeight="1">
      <c r="A15" s="618">
        <v>4.1666666666666664E-2</v>
      </c>
      <c r="B15" s="31">
        <f t="shared" si="6"/>
        <v>0.60416666666666674</v>
      </c>
      <c r="C15" s="621">
        <f t="shared" si="0"/>
        <v>0.64583333333333337</v>
      </c>
      <c r="D15" s="626" t="s">
        <v>377</v>
      </c>
      <c r="E15" s="218" t="s">
        <v>498</v>
      </c>
      <c r="F15" s="626" t="s">
        <v>377</v>
      </c>
      <c r="G15" s="218" t="s">
        <v>498</v>
      </c>
      <c r="H15" s="626" t="s">
        <v>377</v>
      </c>
      <c r="I15" s="218" t="s">
        <v>498</v>
      </c>
      <c r="J15" s="626"/>
      <c r="K15" s="218"/>
      <c r="L15" s="626"/>
      <c r="M15" s="218"/>
      <c r="O15" s="618">
        <v>4.1666666666666664E-2</v>
      </c>
      <c r="P15" s="31">
        <f t="shared" si="7"/>
        <v>0.60416666666666674</v>
      </c>
      <c r="Q15" s="621">
        <f t="shared" si="1"/>
        <v>0.64583333333333337</v>
      </c>
      <c r="R15" s="626"/>
      <c r="S15" s="218"/>
      <c r="T15" s="626" t="s">
        <v>377</v>
      </c>
      <c r="U15" s="218" t="s">
        <v>502</v>
      </c>
      <c r="V15" s="626" t="s">
        <v>377</v>
      </c>
      <c r="W15" s="218" t="s">
        <v>502</v>
      </c>
      <c r="X15" s="626"/>
      <c r="Y15" s="218"/>
      <c r="Z15" s="626"/>
      <c r="AA15" s="218"/>
      <c r="AC15" s="618"/>
      <c r="AD15" s="31" t="str">
        <f t="shared" si="8"/>
        <v/>
      </c>
      <c r="AE15" s="621" t="str">
        <f t="shared" si="2"/>
        <v/>
      </c>
      <c r="AF15" s="626"/>
      <c r="AG15" s="218"/>
      <c r="AH15" s="626"/>
      <c r="AI15" s="218"/>
      <c r="AJ15" s="626"/>
      <c r="AK15" s="218"/>
      <c r="AL15" s="626"/>
      <c r="AM15" s="218"/>
      <c r="AN15" s="626"/>
      <c r="AO15" s="218"/>
      <c r="AQ15" s="618"/>
      <c r="AR15" s="31" t="str">
        <f t="shared" si="9"/>
        <v/>
      </c>
      <c r="AS15" s="621" t="str">
        <f t="shared" si="3"/>
        <v/>
      </c>
      <c r="AT15" s="626"/>
      <c r="AU15" s="218"/>
      <c r="AV15" s="626"/>
      <c r="AW15" s="218"/>
      <c r="AX15" s="626"/>
      <c r="AY15" s="218"/>
      <c r="AZ15" s="626"/>
      <c r="BA15" s="218"/>
      <c r="BB15" s="626"/>
      <c r="BC15" s="218"/>
      <c r="BE15" s="618"/>
      <c r="BF15" s="31" t="str">
        <f t="shared" si="10"/>
        <v/>
      </c>
      <c r="BG15" s="621" t="str">
        <f t="shared" si="4"/>
        <v/>
      </c>
      <c r="BH15" s="635"/>
      <c r="BI15" s="218"/>
      <c r="BJ15" s="635"/>
      <c r="BK15" s="218"/>
      <c r="BL15" s="635"/>
      <c r="BM15" s="218"/>
      <c r="BN15" s="635"/>
      <c r="BO15" s="218"/>
      <c r="BP15" s="635"/>
      <c r="BQ15" s="218"/>
      <c r="BS15" s="618"/>
      <c r="BT15" s="31" t="str">
        <f t="shared" si="11"/>
        <v/>
      </c>
      <c r="BU15" s="621" t="str">
        <f t="shared" si="5"/>
        <v/>
      </c>
      <c r="BV15" s="635"/>
      <c r="BW15" s="218"/>
      <c r="BX15" s="635"/>
      <c r="BY15" s="218"/>
      <c r="BZ15" s="635"/>
      <c r="CA15" s="218"/>
      <c r="CB15" s="635"/>
      <c r="CC15" s="218"/>
      <c r="CD15" s="635"/>
      <c r="CE15" s="218"/>
    </row>
    <row r="16" spans="1:83" ht="33" customHeight="1">
      <c r="A16" s="618">
        <v>2.0833333333333332E-2</v>
      </c>
      <c r="B16" s="31">
        <f t="shared" si="6"/>
        <v>0.64583333333333337</v>
      </c>
      <c r="C16" s="621">
        <f t="shared" si="0"/>
        <v>0.66666666666666674</v>
      </c>
      <c r="D16" s="626"/>
      <c r="E16" s="151"/>
      <c r="F16" s="626"/>
      <c r="G16" s="151"/>
      <c r="H16" s="626" t="s">
        <v>378</v>
      </c>
      <c r="I16" s="151" t="s">
        <v>500</v>
      </c>
      <c r="J16" s="626"/>
      <c r="K16" s="151"/>
      <c r="L16" s="626"/>
      <c r="M16" s="151"/>
      <c r="O16" s="618">
        <v>2.0833333333333332E-2</v>
      </c>
      <c r="P16" s="31">
        <f t="shared" si="7"/>
        <v>0.64583333333333337</v>
      </c>
      <c r="Q16" s="621">
        <f t="shared" si="1"/>
        <v>0.66666666666666674</v>
      </c>
      <c r="R16" s="626"/>
      <c r="S16" s="151"/>
      <c r="T16" s="626" t="s">
        <v>377</v>
      </c>
      <c r="U16" s="151" t="s">
        <v>502</v>
      </c>
      <c r="V16" s="626"/>
      <c r="W16" s="151"/>
      <c r="X16" s="626"/>
      <c r="Y16" s="151"/>
      <c r="Z16" s="626"/>
      <c r="AA16" s="151"/>
      <c r="AC16" s="618"/>
      <c r="AD16" s="31" t="str">
        <f t="shared" si="8"/>
        <v/>
      </c>
      <c r="AE16" s="621" t="str">
        <f t="shared" si="2"/>
        <v/>
      </c>
      <c r="AF16" s="626"/>
      <c r="AG16" s="151"/>
      <c r="AH16" s="626"/>
      <c r="AI16" s="151"/>
      <c r="AJ16" s="626"/>
      <c r="AK16" s="151"/>
      <c r="AL16" s="626"/>
      <c r="AM16" s="151"/>
      <c r="AN16" s="626"/>
      <c r="AO16" s="151"/>
      <c r="AQ16" s="618"/>
      <c r="AR16" s="31" t="str">
        <f t="shared" si="9"/>
        <v/>
      </c>
      <c r="AS16" s="621" t="str">
        <f t="shared" si="3"/>
        <v/>
      </c>
      <c r="AT16" s="626"/>
      <c r="AU16" s="151"/>
      <c r="AV16" s="626"/>
      <c r="AW16" s="151"/>
      <c r="AX16" s="626"/>
      <c r="AY16" s="151"/>
      <c r="AZ16" s="626"/>
      <c r="BA16" s="151"/>
      <c r="BB16" s="626"/>
      <c r="BC16" s="151"/>
      <c r="BE16" s="618"/>
      <c r="BF16" s="31" t="str">
        <f t="shared" si="10"/>
        <v/>
      </c>
      <c r="BG16" s="621" t="str">
        <f t="shared" si="4"/>
        <v/>
      </c>
      <c r="BH16" s="635"/>
      <c r="BI16" s="151"/>
      <c r="BJ16" s="635"/>
      <c r="BK16" s="151"/>
      <c r="BL16" s="635"/>
      <c r="BM16" s="151"/>
      <c r="BN16" s="635"/>
      <c r="BO16" s="151"/>
      <c r="BP16" s="635"/>
      <c r="BQ16" s="151"/>
      <c r="BS16" s="618"/>
      <c r="BT16" s="31" t="str">
        <f t="shared" si="11"/>
        <v/>
      </c>
      <c r="BU16" s="621" t="str">
        <f t="shared" si="5"/>
        <v/>
      </c>
      <c r="BV16" s="635"/>
      <c r="BW16" s="151"/>
      <c r="BX16" s="635"/>
      <c r="BY16" s="151"/>
      <c r="BZ16" s="635"/>
      <c r="CA16" s="151"/>
      <c r="CB16" s="635"/>
      <c r="CC16" s="151"/>
      <c r="CD16" s="635"/>
      <c r="CE16" s="151"/>
    </row>
    <row r="17" spans="1:83" ht="33" customHeight="1">
      <c r="A17" s="618">
        <v>4.1666666666666664E-2</v>
      </c>
      <c r="B17" s="31">
        <f t="shared" si="6"/>
        <v>0.66666666666666674</v>
      </c>
      <c r="C17" s="621">
        <f t="shared" si="0"/>
        <v>0.70833333333333337</v>
      </c>
      <c r="D17" s="626"/>
      <c r="E17" s="218"/>
      <c r="F17" s="626"/>
      <c r="G17" s="218"/>
      <c r="H17" s="626" t="s">
        <v>377</v>
      </c>
      <c r="I17" s="218" t="s">
        <v>498</v>
      </c>
      <c r="J17" s="626"/>
      <c r="K17" s="218"/>
      <c r="L17" s="626"/>
      <c r="M17" s="218"/>
      <c r="O17" s="618">
        <v>4.1666666666666664E-2</v>
      </c>
      <c r="P17" s="31">
        <f t="shared" si="7"/>
        <v>0.66666666666666674</v>
      </c>
      <c r="Q17" s="621">
        <f t="shared" si="1"/>
        <v>0.70833333333333337</v>
      </c>
      <c r="R17" s="626"/>
      <c r="S17" s="218"/>
      <c r="T17" s="626" t="s">
        <v>378</v>
      </c>
      <c r="U17" s="218" t="s">
        <v>500</v>
      </c>
      <c r="V17" s="626"/>
      <c r="W17" s="218"/>
      <c r="X17" s="626"/>
      <c r="Y17" s="218"/>
      <c r="Z17" s="626"/>
      <c r="AA17" s="218"/>
      <c r="AC17" s="618"/>
      <c r="AD17" s="31" t="str">
        <f t="shared" si="8"/>
        <v/>
      </c>
      <c r="AE17" s="621" t="str">
        <f t="shared" si="2"/>
        <v/>
      </c>
      <c r="AF17" s="626"/>
      <c r="AG17" s="218"/>
      <c r="AH17" s="626"/>
      <c r="AI17" s="218"/>
      <c r="AJ17" s="626"/>
      <c r="AK17" s="218"/>
      <c r="AL17" s="626"/>
      <c r="AM17" s="218"/>
      <c r="AN17" s="626"/>
      <c r="AO17" s="218"/>
      <c r="AQ17" s="618"/>
      <c r="AR17" s="31" t="str">
        <f t="shared" si="9"/>
        <v/>
      </c>
      <c r="AS17" s="621" t="str">
        <f t="shared" si="3"/>
        <v/>
      </c>
      <c r="AT17" s="626"/>
      <c r="AU17" s="218"/>
      <c r="AV17" s="626"/>
      <c r="AW17" s="218"/>
      <c r="AX17" s="626"/>
      <c r="AY17" s="218"/>
      <c r="AZ17" s="626"/>
      <c r="BA17" s="218"/>
      <c r="BB17" s="626"/>
      <c r="BC17" s="218"/>
      <c r="BE17" s="618"/>
      <c r="BF17" s="31" t="str">
        <f t="shared" si="10"/>
        <v/>
      </c>
      <c r="BG17" s="621" t="str">
        <f t="shared" si="4"/>
        <v/>
      </c>
      <c r="BH17" s="635"/>
      <c r="BI17" s="218"/>
      <c r="BJ17" s="635"/>
      <c r="BK17" s="218"/>
      <c r="BL17" s="635"/>
      <c r="BM17" s="218"/>
      <c r="BN17" s="635"/>
      <c r="BO17" s="218"/>
      <c r="BP17" s="635"/>
      <c r="BQ17" s="218"/>
      <c r="BS17" s="618"/>
      <c r="BT17" s="31" t="str">
        <f t="shared" si="11"/>
        <v/>
      </c>
      <c r="BU17" s="621" t="str">
        <f t="shared" si="5"/>
        <v/>
      </c>
      <c r="BV17" s="635"/>
      <c r="BW17" s="218"/>
      <c r="BX17" s="635"/>
      <c r="BY17" s="218"/>
      <c r="BZ17" s="635"/>
      <c r="CA17" s="218"/>
      <c r="CB17" s="635"/>
      <c r="CC17" s="218"/>
      <c r="CD17" s="635"/>
      <c r="CE17" s="218"/>
    </row>
    <row r="18" spans="1:83" ht="33" customHeight="1">
      <c r="A18" s="618"/>
      <c r="B18" s="31" t="str">
        <f t="shared" si="6"/>
        <v/>
      </c>
      <c r="C18" s="621" t="str">
        <f t="shared" si="0"/>
        <v/>
      </c>
      <c r="D18" s="626"/>
      <c r="E18" s="151"/>
      <c r="F18" s="626"/>
      <c r="G18" s="151"/>
      <c r="H18" s="626"/>
      <c r="I18" s="151"/>
      <c r="J18" s="626"/>
      <c r="K18" s="151"/>
      <c r="L18" s="626"/>
      <c r="M18" s="151"/>
      <c r="O18" s="618"/>
      <c r="P18" s="31" t="str">
        <f t="shared" si="7"/>
        <v/>
      </c>
      <c r="Q18" s="621" t="str">
        <f t="shared" si="1"/>
        <v/>
      </c>
      <c r="R18" s="626"/>
      <c r="S18" s="151"/>
      <c r="T18" s="626"/>
      <c r="U18" s="151"/>
      <c r="V18" s="626"/>
      <c r="W18" s="151"/>
      <c r="X18" s="626"/>
      <c r="Y18" s="151"/>
      <c r="Z18" s="626"/>
      <c r="AA18" s="151"/>
      <c r="AC18" s="618"/>
      <c r="AD18" s="31" t="str">
        <f t="shared" si="8"/>
        <v/>
      </c>
      <c r="AE18" s="621" t="str">
        <f t="shared" si="2"/>
        <v/>
      </c>
      <c r="AF18" s="626"/>
      <c r="AG18" s="151"/>
      <c r="AH18" s="626"/>
      <c r="AI18" s="151"/>
      <c r="AJ18" s="626"/>
      <c r="AK18" s="151"/>
      <c r="AL18" s="626"/>
      <c r="AM18" s="151"/>
      <c r="AN18" s="626"/>
      <c r="AO18" s="151"/>
      <c r="AQ18" s="618"/>
      <c r="AR18" s="31" t="str">
        <f t="shared" si="9"/>
        <v/>
      </c>
      <c r="AS18" s="621" t="str">
        <f t="shared" si="3"/>
        <v/>
      </c>
      <c r="AT18" s="626"/>
      <c r="AU18" s="151"/>
      <c r="AV18" s="626"/>
      <c r="AW18" s="151"/>
      <c r="AX18" s="626"/>
      <c r="AY18" s="151"/>
      <c r="AZ18" s="626"/>
      <c r="BA18" s="151"/>
      <c r="BB18" s="626"/>
      <c r="BC18" s="151"/>
      <c r="BE18" s="618"/>
      <c r="BF18" s="31" t="str">
        <f t="shared" si="10"/>
        <v/>
      </c>
      <c r="BG18" s="621" t="str">
        <f t="shared" si="4"/>
        <v/>
      </c>
      <c r="BH18" s="635"/>
      <c r="BI18" s="151"/>
      <c r="BJ18" s="635"/>
      <c r="BK18" s="151"/>
      <c r="BL18" s="635"/>
      <c r="BM18" s="151"/>
      <c r="BN18" s="635"/>
      <c r="BO18" s="151"/>
      <c r="BP18" s="635"/>
      <c r="BQ18" s="151"/>
      <c r="BS18" s="618"/>
      <c r="BT18" s="31" t="str">
        <f t="shared" si="11"/>
        <v/>
      </c>
      <c r="BU18" s="621" t="str">
        <f t="shared" si="5"/>
        <v/>
      </c>
      <c r="BV18" s="635"/>
      <c r="BW18" s="151"/>
      <c r="BX18" s="635"/>
      <c r="BY18" s="151"/>
      <c r="BZ18" s="635"/>
      <c r="CA18" s="151"/>
      <c r="CB18" s="635"/>
      <c r="CC18" s="151"/>
      <c r="CD18" s="635"/>
      <c r="CE18" s="151"/>
    </row>
    <row r="19" spans="1:83" ht="33" customHeight="1">
      <c r="A19" s="618"/>
      <c r="B19" s="31" t="str">
        <f t="shared" si="6"/>
        <v/>
      </c>
      <c r="C19" s="621" t="str">
        <f t="shared" si="0"/>
        <v/>
      </c>
      <c r="D19" s="626"/>
      <c r="E19" s="218"/>
      <c r="F19" s="626"/>
      <c r="G19" s="218"/>
      <c r="H19" s="626"/>
      <c r="I19" s="218"/>
      <c r="J19" s="626"/>
      <c r="K19" s="218"/>
      <c r="L19" s="626"/>
      <c r="M19" s="218"/>
      <c r="O19" s="618"/>
      <c r="P19" s="31" t="str">
        <f t="shared" si="7"/>
        <v/>
      </c>
      <c r="Q19" s="621" t="str">
        <f t="shared" si="1"/>
        <v/>
      </c>
      <c r="R19" s="626"/>
      <c r="S19" s="218"/>
      <c r="T19" s="626"/>
      <c r="U19" s="218"/>
      <c r="V19" s="626"/>
      <c r="W19" s="218"/>
      <c r="X19" s="626"/>
      <c r="Y19" s="218"/>
      <c r="Z19" s="626"/>
      <c r="AA19" s="218"/>
      <c r="AC19" s="618"/>
      <c r="AD19" s="31" t="str">
        <f t="shared" si="8"/>
        <v/>
      </c>
      <c r="AE19" s="621" t="str">
        <f t="shared" si="2"/>
        <v/>
      </c>
      <c r="AF19" s="626"/>
      <c r="AG19" s="218"/>
      <c r="AH19" s="626"/>
      <c r="AI19" s="218"/>
      <c r="AJ19" s="626"/>
      <c r="AK19" s="218"/>
      <c r="AL19" s="626"/>
      <c r="AM19" s="218"/>
      <c r="AN19" s="626"/>
      <c r="AO19" s="218"/>
      <c r="AQ19" s="618"/>
      <c r="AR19" s="31" t="str">
        <f t="shared" si="9"/>
        <v/>
      </c>
      <c r="AS19" s="621" t="str">
        <f t="shared" si="3"/>
        <v/>
      </c>
      <c r="AT19" s="626"/>
      <c r="AU19" s="218"/>
      <c r="AV19" s="626"/>
      <c r="AW19" s="218"/>
      <c r="AX19" s="626"/>
      <c r="AY19" s="218"/>
      <c r="AZ19" s="626"/>
      <c r="BA19" s="218"/>
      <c r="BB19" s="626"/>
      <c r="BC19" s="218"/>
      <c r="BE19" s="618"/>
      <c r="BF19" s="31" t="str">
        <f t="shared" si="10"/>
        <v/>
      </c>
      <c r="BG19" s="621" t="str">
        <f t="shared" si="4"/>
        <v/>
      </c>
      <c r="BH19" s="635"/>
      <c r="BI19" s="218"/>
      <c r="BJ19" s="635"/>
      <c r="BK19" s="218"/>
      <c r="BL19" s="635"/>
      <c r="BM19" s="218"/>
      <c r="BN19" s="635"/>
      <c r="BO19" s="218"/>
      <c r="BP19" s="635"/>
      <c r="BQ19" s="218"/>
      <c r="BS19" s="618"/>
      <c r="BT19" s="31" t="str">
        <f t="shared" si="11"/>
        <v/>
      </c>
      <c r="BU19" s="621" t="str">
        <f t="shared" si="5"/>
        <v/>
      </c>
      <c r="BV19" s="635"/>
      <c r="BW19" s="218"/>
      <c r="BX19" s="635"/>
      <c r="BY19" s="218"/>
      <c r="BZ19" s="635"/>
      <c r="CA19" s="218"/>
      <c r="CB19" s="635"/>
      <c r="CC19" s="218"/>
      <c r="CD19" s="635"/>
      <c r="CE19" s="218"/>
    </row>
    <row r="20" spans="1:83" ht="33" customHeight="1">
      <c r="A20" s="618"/>
      <c r="B20" s="31" t="str">
        <f t="shared" si="6"/>
        <v/>
      </c>
      <c r="C20" s="621" t="str">
        <f t="shared" si="0"/>
        <v/>
      </c>
      <c r="D20" s="626"/>
      <c r="E20" s="151"/>
      <c r="F20" s="626"/>
      <c r="G20" s="151"/>
      <c r="H20" s="626"/>
      <c r="I20" s="151"/>
      <c r="J20" s="626"/>
      <c r="K20" s="151"/>
      <c r="L20" s="626"/>
      <c r="M20" s="151"/>
      <c r="O20" s="618"/>
      <c r="P20" s="31" t="str">
        <f t="shared" si="7"/>
        <v/>
      </c>
      <c r="Q20" s="621" t="str">
        <f t="shared" si="1"/>
        <v/>
      </c>
      <c r="R20" s="626"/>
      <c r="S20" s="151"/>
      <c r="T20" s="626"/>
      <c r="U20" s="151"/>
      <c r="V20" s="626"/>
      <c r="W20" s="151"/>
      <c r="X20" s="626"/>
      <c r="Y20" s="151"/>
      <c r="Z20" s="626"/>
      <c r="AA20" s="151"/>
      <c r="AC20" s="618"/>
      <c r="AD20" s="31" t="str">
        <f t="shared" si="8"/>
        <v/>
      </c>
      <c r="AE20" s="621" t="str">
        <f t="shared" si="2"/>
        <v/>
      </c>
      <c r="AF20" s="626"/>
      <c r="AG20" s="151"/>
      <c r="AH20" s="626"/>
      <c r="AI20" s="151"/>
      <c r="AJ20" s="626"/>
      <c r="AK20" s="151"/>
      <c r="AL20" s="626"/>
      <c r="AM20" s="151"/>
      <c r="AN20" s="626"/>
      <c r="AO20" s="151"/>
      <c r="AQ20" s="618"/>
      <c r="AR20" s="31" t="str">
        <f t="shared" si="9"/>
        <v/>
      </c>
      <c r="AS20" s="621" t="str">
        <f t="shared" si="3"/>
        <v/>
      </c>
      <c r="AT20" s="626"/>
      <c r="AU20" s="151"/>
      <c r="AV20" s="626"/>
      <c r="AW20" s="151"/>
      <c r="AX20" s="626"/>
      <c r="AY20" s="151"/>
      <c r="AZ20" s="626"/>
      <c r="BA20" s="151"/>
      <c r="BB20" s="626"/>
      <c r="BC20" s="151"/>
      <c r="BE20" s="618"/>
      <c r="BF20" s="31" t="str">
        <f t="shared" si="10"/>
        <v/>
      </c>
      <c r="BG20" s="621" t="str">
        <f t="shared" si="4"/>
        <v/>
      </c>
      <c r="BH20" s="635"/>
      <c r="BI20" s="151"/>
      <c r="BJ20" s="635"/>
      <c r="BK20" s="151"/>
      <c r="BL20" s="635"/>
      <c r="BM20" s="151"/>
      <c r="BN20" s="635"/>
      <c r="BO20" s="151"/>
      <c r="BP20" s="635"/>
      <c r="BQ20" s="151"/>
      <c r="BS20" s="618"/>
      <c r="BT20" s="31" t="str">
        <f t="shared" si="11"/>
        <v/>
      </c>
      <c r="BU20" s="621" t="str">
        <f t="shared" si="5"/>
        <v/>
      </c>
      <c r="BV20" s="635"/>
      <c r="BW20" s="151"/>
      <c r="BX20" s="635"/>
      <c r="BY20" s="151"/>
      <c r="BZ20" s="635"/>
      <c r="CA20" s="151"/>
      <c r="CB20" s="635"/>
      <c r="CC20" s="151"/>
      <c r="CD20" s="635"/>
      <c r="CE20" s="151"/>
    </row>
    <row r="21" spans="1:83" ht="33" customHeight="1">
      <c r="A21" s="618"/>
      <c r="B21" s="31" t="str">
        <f t="shared" si="6"/>
        <v/>
      </c>
      <c r="C21" s="621" t="str">
        <f t="shared" si="0"/>
        <v/>
      </c>
      <c r="D21" s="626"/>
      <c r="E21" s="218"/>
      <c r="F21" s="626"/>
      <c r="G21" s="218"/>
      <c r="H21" s="626"/>
      <c r="I21" s="218"/>
      <c r="J21" s="626"/>
      <c r="K21" s="218"/>
      <c r="L21" s="626"/>
      <c r="M21" s="218"/>
      <c r="O21" s="618"/>
      <c r="P21" s="31" t="str">
        <f t="shared" si="7"/>
        <v/>
      </c>
      <c r="Q21" s="621" t="str">
        <f t="shared" si="1"/>
        <v/>
      </c>
      <c r="R21" s="626"/>
      <c r="S21" s="218"/>
      <c r="T21" s="626"/>
      <c r="U21" s="218"/>
      <c r="V21" s="626"/>
      <c r="W21" s="218"/>
      <c r="X21" s="626"/>
      <c r="Y21" s="218"/>
      <c r="Z21" s="626"/>
      <c r="AA21" s="218"/>
      <c r="AC21" s="618"/>
      <c r="AD21" s="31" t="str">
        <f t="shared" si="8"/>
        <v/>
      </c>
      <c r="AE21" s="621" t="str">
        <f t="shared" si="2"/>
        <v/>
      </c>
      <c r="AF21" s="626"/>
      <c r="AG21" s="218"/>
      <c r="AH21" s="626"/>
      <c r="AI21" s="218"/>
      <c r="AJ21" s="626"/>
      <c r="AK21" s="218"/>
      <c r="AL21" s="626"/>
      <c r="AM21" s="218"/>
      <c r="AN21" s="626"/>
      <c r="AO21" s="218"/>
      <c r="AQ21" s="618"/>
      <c r="AR21" s="31" t="str">
        <f t="shared" si="9"/>
        <v/>
      </c>
      <c r="AS21" s="621" t="str">
        <f t="shared" si="3"/>
        <v/>
      </c>
      <c r="AT21" s="626"/>
      <c r="AU21" s="218"/>
      <c r="AV21" s="626"/>
      <c r="AW21" s="218"/>
      <c r="AX21" s="626"/>
      <c r="AY21" s="218"/>
      <c r="AZ21" s="626"/>
      <c r="BA21" s="218"/>
      <c r="BB21" s="626"/>
      <c r="BC21" s="218"/>
      <c r="BE21" s="618"/>
      <c r="BF21" s="31" t="str">
        <f t="shared" si="10"/>
        <v/>
      </c>
      <c r="BG21" s="621" t="str">
        <f t="shared" si="4"/>
        <v/>
      </c>
      <c r="BH21" s="635"/>
      <c r="BI21" s="218"/>
      <c r="BJ21" s="635"/>
      <c r="BK21" s="218"/>
      <c r="BL21" s="635"/>
      <c r="BM21" s="218"/>
      <c r="BN21" s="635"/>
      <c r="BO21" s="218"/>
      <c r="BP21" s="635"/>
      <c r="BQ21" s="218"/>
      <c r="BS21" s="618"/>
      <c r="BT21" s="31" t="str">
        <f t="shared" si="11"/>
        <v/>
      </c>
      <c r="BU21" s="621" t="str">
        <f t="shared" si="5"/>
        <v/>
      </c>
      <c r="BV21" s="635"/>
      <c r="BW21" s="218"/>
      <c r="BX21" s="635"/>
      <c r="BY21" s="218"/>
      <c r="BZ21" s="635"/>
      <c r="CA21" s="218"/>
      <c r="CB21" s="635"/>
      <c r="CC21" s="218"/>
      <c r="CD21" s="635"/>
      <c r="CE21" s="218"/>
    </row>
    <row r="22" spans="1:83" ht="33" customHeight="1">
      <c r="A22" s="618"/>
      <c r="B22" s="31" t="str">
        <f t="shared" si="6"/>
        <v/>
      </c>
      <c r="C22" s="621" t="str">
        <f t="shared" si="0"/>
        <v/>
      </c>
      <c r="D22" s="626"/>
      <c r="E22" s="151"/>
      <c r="F22" s="626"/>
      <c r="G22" s="151"/>
      <c r="H22" s="626"/>
      <c r="I22" s="151"/>
      <c r="J22" s="626"/>
      <c r="K22" s="151"/>
      <c r="L22" s="626"/>
      <c r="M22" s="151"/>
      <c r="O22" s="618"/>
      <c r="P22" s="31" t="str">
        <f t="shared" si="7"/>
        <v/>
      </c>
      <c r="Q22" s="621" t="str">
        <f t="shared" si="1"/>
        <v/>
      </c>
      <c r="R22" s="626"/>
      <c r="S22" s="151"/>
      <c r="T22" s="626"/>
      <c r="U22" s="151"/>
      <c r="V22" s="626"/>
      <c r="W22" s="151"/>
      <c r="X22" s="626"/>
      <c r="Y22" s="151"/>
      <c r="Z22" s="626"/>
      <c r="AA22" s="151"/>
      <c r="AC22" s="618"/>
      <c r="AD22" s="31" t="str">
        <f t="shared" si="8"/>
        <v/>
      </c>
      <c r="AE22" s="621" t="str">
        <f t="shared" si="2"/>
        <v/>
      </c>
      <c r="AF22" s="626"/>
      <c r="AG22" s="151"/>
      <c r="AH22" s="626"/>
      <c r="AI22" s="151"/>
      <c r="AJ22" s="626"/>
      <c r="AK22" s="151"/>
      <c r="AL22" s="626"/>
      <c r="AM22" s="151"/>
      <c r="AN22" s="626"/>
      <c r="AO22" s="151"/>
      <c r="AQ22" s="618"/>
      <c r="AR22" s="31" t="str">
        <f t="shared" si="9"/>
        <v/>
      </c>
      <c r="AS22" s="621" t="str">
        <f t="shared" si="3"/>
        <v/>
      </c>
      <c r="AT22" s="626"/>
      <c r="AU22" s="151"/>
      <c r="AV22" s="626"/>
      <c r="AW22" s="151"/>
      <c r="AX22" s="626"/>
      <c r="AY22" s="151"/>
      <c r="AZ22" s="626"/>
      <c r="BA22" s="151"/>
      <c r="BB22" s="626"/>
      <c r="BC22" s="151"/>
      <c r="BE22" s="618"/>
      <c r="BF22" s="31" t="str">
        <f t="shared" si="10"/>
        <v/>
      </c>
      <c r="BG22" s="621" t="str">
        <f t="shared" si="4"/>
        <v/>
      </c>
      <c r="BH22" s="635"/>
      <c r="BI22" s="151"/>
      <c r="BJ22" s="635"/>
      <c r="BK22" s="151"/>
      <c r="BL22" s="635"/>
      <c r="BM22" s="151"/>
      <c r="BN22" s="635"/>
      <c r="BO22" s="151"/>
      <c r="BP22" s="635"/>
      <c r="BQ22" s="151"/>
      <c r="BS22" s="618"/>
      <c r="BT22" s="31" t="str">
        <f t="shared" si="11"/>
        <v/>
      </c>
      <c r="BU22" s="621" t="str">
        <f t="shared" si="5"/>
        <v/>
      </c>
      <c r="BV22" s="635"/>
      <c r="BW22" s="151"/>
      <c r="BX22" s="635"/>
      <c r="BY22" s="151"/>
      <c r="BZ22" s="635"/>
      <c r="CA22" s="151"/>
      <c r="CB22" s="635"/>
      <c r="CC22" s="151"/>
      <c r="CD22" s="635"/>
      <c r="CE22" s="151"/>
    </row>
    <row r="23" spans="1:83" ht="33" customHeight="1">
      <c r="A23" s="618"/>
      <c r="B23" s="31" t="str">
        <f t="shared" si="6"/>
        <v/>
      </c>
      <c r="C23" s="621" t="str">
        <f t="shared" si="0"/>
        <v/>
      </c>
      <c r="D23" s="626"/>
      <c r="E23" s="218"/>
      <c r="F23" s="626"/>
      <c r="G23" s="218"/>
      <c r="H23" s="626"/>
      <c r="I23" s="218"/>
      <c r="J23" s="626"/>
      <c r="K23" s="218"/>
      <c r="L23" s="626"/>
      <c r="M23" s="218"/>
      <c r="O23" s="618"/>
      <c r="P23" s="31" t="str">
        <f t="shared" si="7"/>
        <v/>
      </c>
      <c r="Q23" s="621" t="str">
        <f t="shared" si="1"/>
        <v/>
      </c>
      <c r="R23" s="626"/>
      <c r="S23" s="218"/>
      <c r="T23" s="626"/>
      <c r="U23" s="218"/>
      <c r="V23" s="626"/>
      <c r="W23" s="218"/>
      <c r="X23" s="626"/>
      <c r="Y23" s="218"/>
      <c r="Z23" s="626"/>
      <c r="AA23" s="218"/>
      <c r="AC23" s="618"/>
      <c r="AD23" s="31" t="str">
        <f t="shared" si="8"/>
        <v/>
      </c>
      <c r="AE23" s="621" t="str">
        <f t="shared" si="2"/>
        <v/>
      </c>
      <c r="AF23" s="626"/>
      <c r="AG23" s="218"/>
      <c r="AH23" s="626"/>
      <c r="AI23" s="218"/>
      <c r="AJ23" s="626"/>
      <c r="AK23" s="218"/>
      <c r="AL23" s="626"/>
      <c r="AM23" s="218"/>
      <c r="AN23" s="626"/>
      <c r="AO23" s="218"/>
      <c r="AQ23" s="618"/>
      <c r="AR23" s="31" t="str">
        <f t="shared" si="9"/>
        <v/>
      </c>
      <c r="AS23" s="621" t="str">
        <f t="shared" si="3"/>
        <v/>
      </c>
      <c r="AT23" s="626"/>
      <c r="AU23" s="218"/>
      <c r="AV23" s="626"/>
      <c r="AW23" s="218"/>
      <c r="AX23" s="626"/>
      <c r="AY23" s="218"/>
      <c r="AZ23" s="626"/>
      <c r="BA23" s="218"/>
      <c r="BB23" s="626"/>
      <c r="BC23" s="218"/>
      <c r="BE23" s="618"/>
      <c r="BF23" s="31" t="str">
        <f t="shared" si="10"/>
        <v/>
      </c>
      <c r="BG23" s="621" t="str">
        <f t="shared" si="4"/>
        <v/>
      </c>
      <c r="BH23" s="635"/>
      <c r="BI23" s="218"/>
      <c r="BJ23" s="635"/>
      <c r="BK23" s="218"/>
      <c r="BL23" s="635"/>
      <c r="BM23" s="218"/>
      <c r="BN23" s="635"/>
      <c r="BO23" s="218"/>
      <c r="BP23" s="635"/>
      <c r="BQ23" s="218"/>
      <c r="BS23" s="618"/>
      <c r="BT23" s="31" t="str">
        <f t="shared" si="11"/>
        <v/>
      </c>
      <c r="BU23" s="621" t="str">
        <f t="shared" si="5"/>
        <v/>
      </c>
      <c r="BV23" s="635"/>
      <c r="BW23" s="218"/>
      <c r="BX23" s="635"/>
      <c r="BY23" s="218"/>
      <c r="BZ23" s="635"/>
      <c r="CA23" s="218"/>
      <c r="CB23" s="635"/>
      <c r="CC23" s="218"/>
      <c r="CD23" s="635"/>
      <c r="CE23" s="218"/>
    </row>
    <row r="24" spans="1:83" ht="33" customHeight="1">
      <c r="A24" s="618"/>
      <c r="B24" s="31" t="str">
        <f t="shared" si="6"/>
        <v/>
      </c>
      <c r="C24" s="621" t="str">
        <f t="shared" si="0"/>
        <v/>
      </c>
      <c r="D24" s="626"/>
      <c r="E24" s="151"/>
      <c r="F24" s="626"/>
      <c r="G24" s="151"/>
      <c r="H24" s="626"/>
      <c r="I24" s="151"/>
      <c r="J24" s="626"/>
      <c r="K24" s="151"/>
      <c r="L24" s="626"/>
      <c r="M24" s="151"/>
      <c r="O24" s="618"/>
      <c r="P24" s="31" t="str">
        <f t="shared" si="7"/>
        <v/>
      </c>
      <c r="Q24" s="621" t="str">
        <f t="shared" si="1"/>
        <v/>
      </c>
      <c r="R24" s="626"/>
      <c r="S24" s="151"/>
      <c r="T24" s="626"/>
      <c r="U24" s="151"/>
      <c r="V24" s="626"/>
      <c r="W24" s="151"/>
      <c r="X24" s="626"/>
      <c r="Y24" s="151"/>
      <c r="Z24" s="626"/>
      <c r="AA24" s="151"/>
      <c r="AC24" s="618"/>
      <c r="AD24" s="31" t="str">
        <f t="shared" ref="AD24:AD30" si="12">IF(AC24&gt;0,AE23,"")</f>
        <v/>
      </c>
      <c r="AE24" s="621" t="str">
        <f t="shared" ref="AE24:AE30" si="13">IF(AC24&gt;0,AD24+AC24,"")</f>
        <v/>
      </c>
      <c r="AF24" s="626"/>
      <c r="AG24" s="151"/>
      <c r="AH24" s="626"/>
      <c r="AI24" s="151"/>
      <c r="AJ24" s="626"/>
      <c r="AK24" s="151"/>
      <c r="AL24" s="626"/>
      <c r="AM24" s="151"/>
      <c r="AN24" s="626"/>
      <c r="AO24" s="151"/>
      <c r="AQ24" s="618"/>
      <c r="AR24" s="31" t="str">
        <f t="shared" si="9"/>
        <v/>
      </c>
      <c r="AS24" s="621" t="str">
        <f t="shared" si="3"/>
        <v/>
      </c>
      <c r="AT24" s="626"/>
      <c r="AU24" s="151"/>
      <c r="AV24" s="626"/>
      <c r="AW24" s="151"/>
      <c r="AX24" s="626"/>
      <c r="AY24" s="151"/>
      <c r="AZ24" s="626"/>
      <c r="BA24" s="151"/>
      <c r="BB24" s="626"/>
      <c r="BC24" s="151"/>
      <c r="BE24" s="618"/>
      <c r="BF24" s="31" t="str">
        <f t="shared" si="10"/>
        <v/>
      </c>
      <c r="BG24" s="621" t="str">
        <f t="shared" si="4"/>
        <v/>
      </c>
      <c r="BH24" s="635"/>
      <c r="BI24" s="151"/>
      <c r="BJ24" s="635"/>
      <c r="BK24" s="151"/>
      <c r="BL24" s="635"/>
      <c r="BM24" s="151"/>
      <c r="BN24" s="635"/>
      <c r="BO24" s="151"/>
      <c r="BP24" s="635"/>
      <c r="BQ24" s="151"/>
      <c r="BS24" s="618"/>
      <c r="BT24" s="31" t="str">
        <f t="shared" si="11"/>
        <v/>
      </c>
      <c r="BU24" s="621" t="str">
        <f t="shared" si="5"/>
        <v/>
      </c>
      <c r="BV24" s="635"/>
      <c r="BW24" s="151"/>
      <c r="BX24" s="635"/>
      <c r="BY24" s="151"/>
      <c r="BZ24" s="635"/>
      <c r="CA24" s="151"/>
      <c r="CB24" s="635"/>
      <c r="CC24" s="151"/>
      <c r="CD24" s="635"/>
      <c r="CE24" s="151"/>
    </row>
    <row r="25" spans="1:83" ht="33" customHeight="1">
      <c r="A25" s="618"/>
      <c r="B25" s="31" t="str">
        <f t="shared" si="6"/>
        <v/>
      </c>
      <c r="C25" s="621" t="str">
        <f t="shared" si="0"/>
        <v/>
      </c>
      <c r="D25" s="626"/>
      <c r="E25" s="218"/>
      <c r="F25" s="626"/>
      <c r="G25" s="218"/>
      <c r="H25" s="626"/>
      <c r="I25" s="218"/>
      <c r="J25" s="626"/>
      <c r="K25" s="218"/>
      <c r="L25" s="626"/>
      <c r="M25" s="218"/>
      <c r="O25" s="618"/>
      <c r="P25" s="31" t="str">
        <f t="shared" si="7"/>
        <v/>
      </c>
      <c r="Q25" s="621" t="str">
        <f t="shared" si="1"/>
        <v/>
      </c>
      <c r="R25" s="626"/>
      <c r="S25" s="218"/>
      <c r="T25" s="626"/>
      <c r="U25" s="218"/>
      <c r="V25" s="626"/>
      <c r="W25" s="218"/>
      <c r="X25" s="626"/>
      <c r="Y25" s="218"/>
      <c r="Z25" s="626"/>
      <c r="AA25" s="218"/>
      <c r="AC25" s="618"/>
      <c r="AD25" s="31" t="str">
        <f t="shared" si="12"/>
        <v/>
      </c>
      <c r="AE25" s="621" t="str">
        <f t="shared" si="13"/>
        <v/>
      </c>
      <c r="AF25" s="626"/>
      <c r="AG25" s="218"/>
      <c r="AH25" s="626"/>
      <c r="AI25" s="218"/>
      <c r="AJ25" s="626"/>
      <c r="AK25" s="218"/>
      <c r="AL25" s="626"/>
      <c r="AM25" s="218"/>
      <c r="AN25" s="626"/>
      <c r="AO25" s="218"/>
      <c r="AQ25" s="618"/>
      <c r="AR25" s="31" t="str">
        <f t="shared" ref="AR25:AR30" si="14">IF(AQ25&gt;0,AS24,"")</f>
        <v/>
      </c>
      <c r="AS25" s="621" t="str">
        <f t="shared" ref="AS25:AS30" si="15">IF(AQ25&gt;0,AR25+AQ25,"")</f>
        <v/>
      </c>
      <c r="AT25" s="626"/>
      <c r="AU25" s="218"/>
      <c r="AV25" s="626"/>
      <c r="AW25" s="218"/>
      <c r="AX25" s="626"/>
      <c r="AY25" s="218"/>
      <c r="AZ25" s="626"/>
      <c r="BA25" s="218"/>
      <c r="BB25" s="626"/>
      <c r="BC25" s="218"/>
      <c r="BE25" s="618"/>
      <c r="BF25" s="31" t="str">
        <f t="shared" si="10"/>
        <v/>
      </c>
      <c r="BG25" s="621" t="str">
        <f t="shared" si="4"/>
        <v/>
      </c>
      <c r="BH25" s="635"/>
      <c r="BI25" s="218"/>
      <c r="BJ25" s="635"/>
      <c r="BK25" s="218"/>
      <c r="BL25" s="635"/>
      <c r="BM25" s="218"/>
      <c r="BN25" s="635"/>
      <c r="BO25" s="218"/>
      <c r="BP25" s="635"/>
      <c r="BQ25" s="218"/>
      <c r="BS25" s="618"/>
      <c r="BT25" s="31" t="str">
        <f t="shared" si="11"/>
        <v/>
      </c>
      <c r="BU25" s="621" t="str">
        <f t="shared" si="5"/>
        <v/>
      </c>
      <c r="BV25" s="635"/>
      <c r="BW25" s="218"/>
      <c r="BX25" s="635"/>
      <c r="BY25" s="218"/>
      <c r="BZ25" s="635"/>
      <c r="CA25" s="218"/>
      <c r="CB25" s="635"/>
      <c r="CC25" s="218"/>
      <c r="CD25" s="635"/>
      <c r="CE25" s="218"/>
    </row>
    <row r="26" spans="1:83" ht="33" customHeight="1">
      <c r="A26" s="618"/>
      <c r="B26" s="31" t="str">
        <f t="shared" si="6"/>
        <v/>
      </c>
      <c r="C26" s="621" t="str">
        <f t="shared" si="0"/>
        <v/>
      </c>
      <c r="D26" s="626"/>
      <c r="E26" s="151"/>
      <c r="F26" s="626"/>
      <c r="G26" s="151"/>
      <c r="H26" s="626"/>
      <c r="I26" s="151"/>
      <c r="J26" s="626"/>
      <c r="K26" s="151"/>
      <c r="L26" s="626"/>
      <c r="M26" s="151"/>
      <c r="O26" s="618"/>
      <c r="P26" s="31" t="str">
        <f t="shared" ref="P26:P30" si="16">IF(O26&gt;0,Q25,"")</f>
        <v/>
      </c>
      <c r="Q26" s="621" t="str">
        <f t="shared" ref="Q26:Q30" si="17">IF(O26&gt;0,P26+O26,"")</f>
        <v/>
      </c>
      <c r="R26" s="626"/>
      <c r="S26" s="151"/>
      <c r="T26" s="626"/>
      <c r="U26" s="151"/>
      <c r="V26" s="626"/>
      <c r="W26" s="151"/>
      <c r="X26" s="626"/>
      <c r="Y26" s="151"/>
      <c r="Z26" s="626"/>
      <c r="AA26" s="151"/>
      <c r="AC26" s="618"/>
      <c r="AD26" s="31" t="str">
        <f t="shared" si="12"/>
        <v/>
      </c>
      <c r="AE26" s="621" t="str">
        <f t="shared" si="13"/>
        <v/>
      </c>
      <c r="AF26" s="626"/>
      <c r="AG26" s="151"/>
      <c r="AH26" s="626"/>
      <c r="AI26" s="151"/>
      <c r="AJ26" s="626"/>
      <c r="AK26" s="151"/>
      <c r="AL26" s="626"/>
      <c r="AM26" s="151"/>
      <c r="AN26" s="626"/>
      <c r="AO26" s="151"/>
      <c r="AQ26" s="618"/>
      <c r="AR26" s="31" t="str">
        <f t="shared" si="14"/>
        <v/>
      </c>
      <c r="AS26" s="621" t="str">
        <f t="shared" si="15"/>
        <v/>
      </c>
      <c r="AT26" s="626"/>
      <c r="AU26" s="151"/>
      <c r="AV26" s="626"/>
      <c r="AW26" s="151"/>
      <c r="AX26" s="626"/>
      <c r="AY26" s="151"/>
      <c r="AZ26" s="626"/>
      <c r="BA26" s="151"/>
      <c r="BB26" s="626"/>
      <c r="BC26" s="151"/>
      <c r="BE26" s="618"/>
      <c r="BF26" s="31" t="str">
        <f t="shared" si="10"/>
        <v/>
      </c>
      <c r="BG26" s="621" t="str">
        <f t="shared" si="4"/>
        <v/>
      </c>
      <c r="BH26" s="635"/>
      <c r="BI26" s="151"/>
      <c r="BJ26" s="635"/>
      <c r="BK26" s="151"/>
      <c r="BL26" s="635"/>
      <c r="BM26" s="151"/>
      <c r="BN26" s="635"/>
      <c r="BO26" s="151"/>
      <c r="BP26" s="635"/>
      <c r="BQ26" s="151"/>
      <c r="BS26" s="618"/>
      <c r="BT26" s="31" t="str">
        <f t="shared" si="11"/>
        <v/>
      </c>
      <c r="BU26" s="621" t="str">
        <f t="shared" si="5"/>
        <v/>
      </c>
      <c r="BV26" s="635"/>
      <c r="BW26" s="151"/>
      <c r="BX26" s="635"/>
      <c r="BY26" s="151"/>
      <c r="BZ26" s="635"/>
      <c r="CA26" s="151"/>
      <c r="CB26" s="635"/>
      <c r="CC26" s="151"/>
      <c r="CD26" s="635"/>
      <c r="CE26" s="151"/>
    </row>
    <row r="27" spans="1:83" ht="33" customHeight="1">
      <c r="A27" s="618"/>
      <c r="B27" s="31" t="str">
        <f t="shared" si="6"/>
        <v/>
      </c>
      <c r="C27" s="621" t="str">
        <f t="shared" si="0"/>
        <v/>
      </c>
      <c r="D27" s="626"/>
      <c r="E27" s="218"/>
      <c r="F27" s="626"/>
      <c r="G27" s="218"/>
      <c r="H27" s="626"/>
      <c r="I27" s="218"/>
      <c r="J27" s="626"/>
      <c r="K27" s="218"/>
      <c r="L27" s="626"/>
      <c r="M27" s="218"/>
      <c r="O27" s="618"/>
      <c r="P27" s="31" t="str">
        <f t="shared" si="16"/>
        <v/>
      </c>
      <c r="Q27" s="621" t="str">
        <f t="shared" si="17"/>
        <v/>
      </c>
      <c r="R27" s="626"/>
      <c r="S27" s="218"/>
      <c r="T27" s="626"/>
      <c r="U27" s="218"/>
      <c r="V27" s="626"/>
      <c r="W27" s="218"/>
      <c r="X27" s="626"/>
      <c r="Y27" s="218"/>
      <c r="Z27" s="626"/>
      <c r="AA27" s="218"/>
      <c r="AC27" s="618"/>
      <c r="AD27" s="31" t="str">
        <f t="shared" si="12"/>
        <v/>
      </c>
      <c r="AE27" s="621" t="str">
        <f t="shared" si="13"/>
        <v/>
      </c>
      <c r="AF27" s="626"/>
      <c r="AG27" s="218"/>
      <c r="AH27" s="626"/>
      <c r="AI27" s="218"/>
      <c r="AJ27" s="626"/>
      <c r="AK27" s="218"/>
      <c r="AL27" s="626"/>
      <c r="AM27" s="218"/>
      <c r="AN27" s="626"/>
      <c r="AO27" s="218"/>
      <c r="AQ27" s="618"/>
      <c r="AR27" s="31" t="str">
        <f t="shared" si="14"/>
        <v/>
      </c>
      <c r="AS27" s="621" t="str">
        <f t="shared" si="15"/>
        <v/>
      </c>
      <c r="AT27" s="626"/>
      <c r="AU27" s="218"/>
      <c r="AV27" s="626"/>
      <c r="AW27" s="218"/>
      <c r="AX27" s="626"/>
      <c r="AY27" s="218"/>
      <c r="AZ27" s="626"/>
      <c r="BA27" s="218"/>
      <c r="BB27" s="626"/>
      <c r="BC27" s="218"/>
      <c r="BE27" s="618"/>
      <c r="BF27" s="31" t="str">
        <f t="shared" si="10"/>
        <v/>
      </c>
      <c r="BG27" s="621" t="str">
        <f t="shared" si="4"/>
        <v/>
      </c>
      <c r="BH27" s="635"/>
      <c r="BI27" s="218"/>
      <c r="BJ27" s="635"/>
      <c r="BK27" s="218"/>
      <c r="BL27" s="635"/>
      <c r="BM27" s="218"/>
      <c r="BN27" s="635"/>
      <c r="BO27" s="218"/>
      <c r="BP27" s="635"/>
      <c r="BQ27" s="218"/>
      <c r="BS27" s="618"/>
      <c r="BT27" s="31" t="str">
        <f t="shared" si="11"/>
        <v/>
      </c>
      <c r="BU27" s="621" t="str">
        <f t="shared" si="5"/>
        <v/>
      </c>
      <c r="BV27" s="635"/>
      <c r="BW27" s="218"/>
      <c r="BX27" s="635"/>
      <c r="BY27" s="218"/>
      <c r="BZ27" s="635"/>
      <c r="CA27" s="218"/>
      <c r="CB27" s="635"/>
      <c r="CC27" s="218"/>
      <c r="CD27" s="635"/>
      <c r="CE27" s="218"/>
    </row>
    <row r="28" spans="1:83" ht="33" customHeight="1">
      <c r="A28" s="618"/>
      <c r="B28" s="31" t="str">
        <f t="shared" si="6"/>
        <v/>
      </c>
      <c r="C28" s="621" t="str">
        <f t="shared" si="0"/>
        <v/>
      </c>
      <c r="D28" s="626"/>
      <c r="E28" s="151"/>
      <c r="F28" s="626"/>
      <c r="G28" s="151"/>
      <c r="H28" s="626"/>
      <c r="I28" s="151"/>
      <c r="J28" s="626"/>
      <c r="K28" s="151"/>
      <c r="L28" s="626"/>
      <c r="M28" s="151"/>
      <c r="O28" s="618"/>
      <c r="P28" s="31" t="str">
        <f t="shared" si="16"/>
        <v/>
      </c>
      <c r="Q28" s="621" t="str">
        <f t="shared" si="17"/>
        <v/>
      </c>
      <c r="R28" s="626"/>
      <c r="S28" s="151"/>
      <c r="T28" s="626"/>
      <c r="U28" s="151"/>
      <c r="V28" s="626"/>
      <c r="W28" s="151"/>
      <c r="X28" s="626"/>
      <c r="Y28" s="151"/>
      <c r="Z28" s="626"/>
      <c r="AA28" s="151"/>
      <c r="AC28" s="618"/>
      <c r="AD28" s="31" t="str">
        <f t="shared" si="12"/>
        <v/>
      </c>
      <c r="AE28" s="621" t="str">
        <f t="shared" si="13"/>
        <v/>
      </c>
      <c r="AF28" s="626"/>
      <c r="AG28" s="151"/>
      <c r="AH28" s="626"/>
      <c r="AI28" s="151"/>
      <c r="AJ28" s="626"/>
      <c r="AK28" s="151"/>
      <c r="AL28" s="626"/>
      <c r="AM28" s="151"/>
      <c r="AN28" s="626"/>
      <c r="AO28" s="151"/>
      <c r="AQ28" s="618"/>
      <c r="AR28" s="31" t="str">
        <f t="shared" si="14"/>
        <v/>
      </c>
      <c r="AS28" s="621" t="str">
        <f t="shared" si="15"/>
        <v/>
      </c>
      <c r="AT28" s="626"/>
      <c r="AU28" s="151"/>
      <c r="AV28" s="626"/>
      <c r="AW28" s="151"/>
      <c r="AX28" s="626"/>
      <c r="AY28" s="151"/>
      <c r="AZ28" s="626"/>
      <c r="BA28" s="151"/>
      <c r="BB28" s="626"/>
      <c r="BC28" s="151"/>
      <c r="BE28" s="618"/>
      <c r="BF28" s="31" t="str">
        <f t="shared" si="10"/>
        <v/>
      </c>
      <c r="BG28" s="621" t="str">
        <f t="shared" si="4"/>
        <v/>
      </c>
      <c r="BH28" s="635"/>
      <c r="BI28" s="151"/>
      <c r="BJ28" s="635"/>
      <c r="BK28" s="151"/>
      <c r="BL28" s="635"/>
      <c r="BM28" s="151"/>
      <c r="BN28" s="635"/>
      <c r="BO28" s="151"/>
      <c r="BP28" s="635"/>
      <c r="BQ28" s="151"/>
      <c r="BS28" s="618"/>
      <c r="BT28" s="31" t="str">
        <f t="shared" si="11"/>
        <v/>
      </c>
      <c r="BU28" s="621" t="str">
        <f t="shared" si="5"/>
        <v/>
      </c>
      <c r="BV28" s="635"/>
      <c r="BW28" s="151"/>
      <c r="BX28" s="635"/>
      <c r="BY28" s="151"/>
      <c r="BZ28" s="635"/>
      <c r="CA28" s="151"/>
      <c r="CB28" s="635"/>
      <c r="CC28" s="151"/>
      <c r="CD28" s="635"/>
      <c r="CE28" s="151"/>
    </row>
    <row r="29" spans="1:83" ht="33" customHeight="1">
      <c r="A29" s="618"/>
      <c r="B29" s="31" t="str">
        <f t="shared" si="6"/>
        <v/>
      </c>
      <c r="C29" s="621" t="str">
        <f t="shared" si="0"/>
        <v/>
      </c>
      <c r="D29" s="626"/>
      <c r="E29" s="218"/>
      <c r="F29" s="626"/>
      <c r="G29" s="218"/>
      <c r="H29" s="626"/>
      <c r="I29" s="218"/>
      <c r="J29" s="626"/>
      <c r="K29" s="218"/>
      <c r="L29" s="626"/>
      <c r="M29" s="218"/>
      <c r="O29" s="618"/>
      <c r="P29" s="31" t="str">
        <f t="shared" si="16"/>
        <v/>
      </c>
      <c r="Q29" s="621" t="str">
        <f t="shared" si="17"/>
        <v/>
      </c>
      <c r="R29" s="626"/>
      <c r="S29" s="218"/>
      <c r="T29" s="626"/>
      <c r="U29" s="218"/>
      <c r="V29" s="626"/>
      <c r="W29" s="218"/>
      <c r="X29" s="626"/>
      <c r="Y29" s="218"/>
      <c r="Z29" s="626"/>
      <c r="AA29" s="218"/>
      <c r="AC29" s="618"/>
      <c r="AD29" s="31" t="str">
        <f t="shared" si="12"/>
        <v/>
      </c>
      <c r="AE29" s="621" t="str">
        <f t="shared" si="13"/>
        <v/>
      </c>
      <c r="AF29" s="626"/>
      <c r="AG29" s="218"/>
      <c r="AH29" s="626"/>
      <c r="AI29" s="218"/>
      <c r="AJ29" s="626"/>
      <c r="AK29" s="218"/>
      <c r="AL29" s="626"/>
      <c r="AM29" s="218"/>
      <c r="AN29" s="626"/>
      <c r="AO29" s="218"/>
      <c r="AQ29" s="618"/>
      <c r="AR29" s="31" t="str">
        <f t="shared" si="14"/>
        <v/>
      </c>
      <c r="AS29" s="621" t="str">
        <f t="shared" si="15"/>
        <v/>
      </c>
      <c r="AT29" s="626"/>
      <c r="AU29" s="218"/>
      <c r="AV29" s="626"/>
      <c r="AW29" s="218"/>
      <c r="AX29" s="626"/>
      <c r="AY29" s="218"/>
      <c r="AZ29" s="626"/>
      <c r="BA29" s="218"/>
      <c r="BB29" s="626"/>
      <c r="BC29" s="218"/>
      <c r="BE29" s="618"/>
      <c r="BF29" s="31" t="str">
        <f t="shared" si="10"/>
        <v/>
      </c>
      <c r="BG29" s="621" t="str">
        <f t="shared" si="4"/>
        <v/>
      </c>
      <c r="BH29" s="635"/>
      <c r="BI29" s="218"/>
      <c r="BJ29" s="635"/>
      <c r="BK29" s="218"/>
      <c r="BL29" s="635"/>
      <c r="BM29" s="218"/>
      <c r="BN29" s="635"/>
      <c r="BO29" s="218"/>
      <c r="BP29" s="635"/>
      <c r="BQ29" s="218"/>
      <c r="BS29" s="618"/>
      <c r="BT29" s="31" t="str">
        <f t="shared" si="11"/>
        <v/>
      </c>
      <c r="BU29" s="621" t="str">
        <f t="shared" si="5"/>
        <v/>
      </c>
      <c r="BV29" s="635"/>
      <c r="BW29" s="218"/>
      <c r="BX29" s="635"/>
      <c r="BY29" s="218"/>
      <c r="BZ29" s="635"/>
      <c r="CA29" s="218"/>
      <c r="CB29" s="635"/>
      <c r="CC29" s="218"/>
      <c r="CD29" s="635"/>
      <c r="CE29" s="218"/>
    </row>
    <row r="30" spans="1:83" ht="33" customHeight="1">
      <c r="A30" s="618"/>
      <c r="B30" s="31" t="str">
        <f>IF(A30&gt;0,C25,"")</f>
        <v/>
      </c>
      <c r="C30" s="621" t="str">
        <f t="shared" si="0"/>
        <v/>
      </c>
      <c r="D30" s="626"/>
      <c r="E30" s="151"/>
      <c r="F30" s="626"/>
      <c r="G30" s="151"/>
      <c r="H30" s="626"/>
      <c r="I30" s="151"/>
      <c r="J30" s="626"/>
      <c r="K30" s="151"/>
      <c r="L30" s="626"/>
      <c r="M30" s="151"/>
      <c r="O30" s="618"/>
      <c r="P30" s="31" t="str">
        <f t="shared" si="16"/>
        <v/>
      </c>
      <c r="Q30" s="621" t="str">
        <f t="shared" si="17"/>
        <v/>
      </c>
      <c r="R30" s="626"/>
      <c r="S30" s="151"/>
      <c r="T30" s="626"/>
      <c r="U30" s="151"/>
      <c r="V30" s="626"/>
      <c r="W30" s="151"/>
      <c r="X30" s="626"/>
      <c r="Y30" s="151"/>
      <c r="Z30" s="626"/>
      <c r="AA30" s="151"/>
      <c r="AC30" s="618"/>
      <c r="AD30" s="31" t="str">
        <f t="shared" si="12"/>
        <v/>
      </c>
      <c r="AE30" s="621" t="str">
        <f t="shared" si="13"/>
        <v/>
      </c>
      <c r="AF30" s="626"/>
      <c r="AG30" s="151"/>
      <c r="AH30" s="626"/>
      <c r="AI30" s="151"/>
      <c r="AJ30" s="626"/>
      <c r="AK30" s="151"/>
      <c r="AL30" s="626"/>
      <c r="AM30" s="151"/>
      <c r="AN30" s="626"/>
      <c r="AO30" s="151"/>
      <c r="AQ30" s="618"/>
      <c r="AR30" s="31" t="str">
        <f t="shared" si="14"/>
        <v/>
      </c>
      <c r="AS30" s="621" t="str">
        <f t="shared" si="15"/>
        <v/>
      </c>
      <c r="AT30" s="626"/>
      <c r="AU30" s="151"/>
      <c r="AV30" s="626"/>
      <c r="AW30" s="151"/>
      <c r="AX30" s="626"/>
      <c r="AY30" s="151"/>
      <c r="AZ30" s="626"/>
      <c r="BA30" s="151"/>
      <c r="BB30" s="626"/>
      <c r="BC30" s="151"/>
      <c r="BE30" s="618"/>
      <c r="BF30" s="31" t="str">
        <f t="shared" si="10"/>
        <v/>
      </c>
      <c r="BG30" s="621" t="str">
        <f t="shared" si="4"/>
        <v/>
      </c>
      <c r="BH30" s="635"/>
      <c r="BI30" s="151"/>
      <c r="BJ30" s="635"/>
      <c r="BK30" s="151"/>
      <c r="BL30" s="635"/>
      <c r="BM30" s="151"/>
      <c r="BN30" s="635"/>
      <c r="BO30" s="151"/>
      <c r="BP30" s="635"/>
      <c r="BQ30" s="151"/>
      <c r="BS30" s="618"/>
      <c r="BT30" s="31" t="str">
        <f t="shared" si="11"/>
        <v/>
      </c>
      <c r="BU30" s="621" t="str">
        <f t="shared" si="5"/>
        <v/>
      </c>
      <c r="BV30" s="635"/>
      <c r="BW30" s="151"/>
      <c r="BX30" s="635"/>
      <c r="BY30" s="151"/>
      <c r="BZ30" s="635"/>
      <c r="CA30" s="151"/>
      <c r="CB30" s="635"/>
      <c r="CC30" s="151"/>
      <c r="CD30" s="635"/>
      <c r="CE30" s="151"/>
    </row>
    <row r="31" spans="1:83" ht="33" customHeight="1" thickBot="1">
      <c r="A31" s="619"/>
      <c r="B31" s="153" t="str">
        <f t="shared" si="6"/>
        <v/>
      </c>
      <c r="C31" s="622" t="str">
        <f t="shared" si="0"/>
        <v/>
      </c>
      <c r="D31" s="627"/>
      <c r="E31" s="219"/>
      <c r="F31" s="627"/>
      <c r="G31" s="219"/>
      <c r="H31" s="627"/>
      <c r="I31" s="219"/>
      <c r="J31" s="627"/>
      <c r="K31" s="219"/>
      <c r="L31" s="627"/>
      <c r="M31" s="219"/>
      <c r="O31" s="619"/>
      <c r="P31" s="153" t="str">
        <f t="shared" si="7"/>
        <v/>
      </c>
      <c r="Q31" s="622" t="str">
        <f t="shared" si="1"/>
        <v/>
      </c>
      <c r="R31" s="627"/>
      <c r="S31" s="219"/>
      <c r="T31" s="627"/>
      <c r="U31" s="219"/>
      <c r="V31" s="627"/>
      <c r="W31" s="219"/>
      <c r="X31" s="627"/>
      <c r="Y31" s="219"/>
      <c r="Z31" s="627"/>
      <c r="AA31" s="219"/>
      <c r="AC31" s="619"/>
      <c r="AD31" s="153" t="str">
        <f t="shared" si="8"/>
        <v/>
      </c>
      <c r="AE31" s="622" t="str">
        <f t="shared" si="2"/>
        <v/>
      </c>
      <c r="AF31" s="627"/>
      <c r="AG31" s="219"/>
      <c r="AH31" s="627"/>
      <c r="AI31" s="219"/>
      <c r="AJ31" s="627"/>
      <c r="AK31" s="219"/>
      <c r="AL31" s="627"/>
      <c r="AM31" s="219"/>
      <c r="AN31" s="627"/>
      <c r="AO31" s="219"/>
      <c r="AQ31" s="619"/>
      <c r="AR31" s="153" t="str">
        <f t="shared" si="9"/>
        <v/>
      </c>
      <c r="AS31" s="622" t="str">
        <f t="shared" si="3"/>
        <v/>
      </c>
      <c r="AT31" s="627"/>
      <c r="AU31" s="219"/>
      <c r="AV31" s="627"/>
      <c r="AW31" s="219"/>
      <c r="AX31" s="627"/>
      <c r="AY31" s="219"/>
      <c r="AZ31" s="627"/>
      <c r="BA31" s="219"/>
      <c r="BB31" s="627"/>
      <c r="BC31" s="219"/>
      <c r="BE31" s="619"/>
      <c r="BF31" s="153" t="str">
        <f t="shared" si="10"/>
        <v/>
      </c>
      <c r="BG31" s="622" t="str">
        <f t="shared" si="4"/>
        <v/>
      </c>
      <c r="BH31" s="675"/>
      <c r="BI31" s="219"/>
      <c r="BJ31" s="675"/>
      <c r="BK31" s="219"/>
      <c r="BL31" s="675"/>
      <c r="BM31" s="219"/>
      <c r="BN31" s="675"/>
      <c r="BO31" s="219"/>
      <c r="BP31" s="675"/>
      <c r="BQ31" s="219"/>
      <c r="BS31" s="619"/>
      <c r="BT31" s="153" t="str">
        <f t="shared" si="11"/>
        <v/>
      </c>
      <c r="BU31" s="622" t="str">
        <f t="shared" si="5"/>
        <v/>
      </c>
      <c r="BV31" s="675"/>
      <c r="BW31" s="219"/>
      <c r="BX31" s="675"/>
      <c r="BY31" s="219"/>
      <c r="BZ31" s="675"/>
      <c r="CA31" s="219"/>
      <c r="CB31" s="675"/>
      <c r="CC31" s="219"/>
      <c r="CD31" s="675"/>
      <c r="CE31" s="219"/>
    </row>
    <row r="32" spans="1:83" ht="33" hidden="1" customHeight="1">
      <c r="A32" s="612" t="s">
        <v>227</v>
      </c>
      <c r="B32" s="613"/>
      <c r="C32" s="613"/>
      <c r="D32" s="606"/>
      <c r="E32" s="617">
        <f>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IF(AND($D$31="K",$E$31&gt;0),$A$31,0)</f>
        <v>0.25347222222222221</v>
      </c>
      <c r="F32" s="617">
        <f t="shared" ref="F32:L32" si="18">IF(AND(E9="K",F9&gt;0),$A$9,0)+IF(AND(E10="K",F10&gt;0),$A$10,0)+IF(AND(E11="K",F11&gt;0),$A$11,0)+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IF(AND(E31="K",F31&gt;0),$A$31,0)</f>
        <v>0</v>
      </c>
      <c r="G32" s="617">
        <f t="shared" si="18"/>
        <v>0.2951388888888889</v>
      </c>
      <c r="H32" s="617">
        <f t="shared" si="18"/>
        <v>0</v>
      </c>
      <c r="I32" s="617">
        <f t="shared" si="18"/>
        <v>0.2951388888888889</v>
      </c>
      <c r="J32" s="617">
        <f t="shared" si="18"/>
        <v>0</v>
      </c>
      <c r="K32" s="617">
        <f>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IF(AND(J31="K",K31&gt;0),$A$31,0)</f>
        <v>0.25</v>
      </c>
      <c r="L32" s="617">
        <f t="shared" si="18"/>
        <v>0</v>
      </c>
      <c r="M32" s="617">
        <f>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IF(AND(L31="K",M31&gt;0),$A$31,0)</f>
        <v>0</v>
      </c>
      <c r="N32" s="613"/>
      <c r="O32" s="612" t="s">
        <v>227</v>
      </c>
      <c r="P32" s="613"/>
      <c r="Q32" s="613"/>
      <c r="R32" s="606"/>
      <c r="S32" s="617">
        <f>IF(AND(R9="K",S9&gt;0),$O$9,0)+IF(AND(R10="K",S10&gt;0),$O$10,0)+IF(AND(R11="K",S11&gt;0),$O$11,0)+IF(AND(R12="K",S12&gt;0),$O$12,0)+IF(AND(R13="K",S13&gt;0),$O$13,0)+IF(AND(R14="K",S14&gt;0),$O$14,0)+IF(AND(R15="K",S15&gt;0),$O$15,0)+IF(AND(R16="K",S16&gt;0),$O$16,0)+IF(AND(R17="K",S17&gt;0),$O$17,0)+IF(AND(R18="K",S18&gt;0),$O$18,0)+IF(AND(R19="K",S19&gt;0),$O$19,0)+IF(AND(R20="K",S20&gt;0),$O$20,0)+IF(AND(R21="K",S21&gt;0),$O$21,0)+IF(AND(R22="K",S22&gt;0),$O$22,0)+IF(AND(R23="K",S23&gt;0),$O$23,0)+IF(AND(R24="K",S24&gt;0),$O$24,0)+IF(AND(R25="K",S25&gt;0),$O$25,0)+IF(AND(R26="K",S26&gt;0),$O$26,0)+IF(AND(R27="K",S27&gt;0),$O$27,0)+IF(AND(R28="K",S28&gt;0),$O$28,0)+IF(AND(R29="K",S29&gt;0),$O$29,0)+IF(AND(R30="K",S30&gt;0),$O$30,0)+IF(AND(R31="K",S31&gt;0),$O$31,0)</f>
        <v>0.25</v>
      </c>
      <c r="T32" s="617">
        <f t="shared" ref="T32:Z32" si="19">IF(AND(S9="K",T9&gt;0),$O$9,0)+IF(AND(S10="K",T10&gt;0),$O$10,0)+IF(AND(S11="K",T11&gt;0),$O$11,0)+IF(AND(S12="K",T12&gt;0),$O$12,0)+IF(AND(S13="K",T13&gt;0),$O$13,0)+IF(AND(S14="K",T14&gt;0),$O$14,0)+IF(AND(S15="K",T15&gt;0),$O$15,0)+IF(AND(S16="K",T16&gt;0),$O$16,0)+IF(AND(S17="K",T17&gt;0),$O$17,0)+IF(AND(S18="K",T18&gt;0),$O$18,0)+IF(AND(S19="K",T19&gt;0),$O$19,0)+IF(AND(S20="K",T20&gt;0),$O$20,0)+IF(AND(S21="K",T21&gt;0),$O$21,0)+IF(AND(S22="K",T22&gt;0),$O$22,0)+IF(AND(S23="K",T23&gt;0),$O$23,0)+IF(AND(S24="K",T24&gt;0),$O$24,0)+IF(AND(S25="K",T25&gt;0),$O$25,0)+IF(AND(S26="K",T26&gt;0),$O$26,0)+IF(AND(S27="K",T27&gt;0),$O$27,0)+IF(AND(S28="K",T28&gt;0),$O$28,0)+IF(AND(S29="K",T29&gt;0),$O$29,0)+IF(AND(S30="K",T30&gt;0),$O$30,0)+IF(AND(S31="K",T31&gt;0),$O$31,0)</f>
        <v>0</v>
      </c>
      <c r="U32" s="617">
        <f t="shared" si="19"/>
        <v>0.31597222222222221</v>
      </c>
      <c r="V32" s="617">
        <f t="shared" si="19"/>
        <v>0</v>
      </c>
      <c r="W32" s="617">
        <f t="shared" si="19"/>
        <v>0.25347222222222221</v>
      </c>
      <c r="X32" s="617">
        <f t="shared" si="19"/>
        <v>0</v>
      </c>
      <c r="Y32" s="617">
        <f t="shared" si="19"/>
        <v>0.21180555555555555</v>
      </c>
      <c r="Z32" s="617">
        <f t="shared" si="19"/>
        <v>0</v>
      </c>
      <c r="AA32" s="617">
        <f>IF(AND(Z9="K",AA9&gt;0),$O$9,0)+IF(AND(Z10="K",AA10&gt;0),$O$10,0)+IF(AND(Z11="K",AA11&gt;0),$O$11,0)+IF(AND(Z12="K",AA12&gt;0),$O$12,0)+IF(AND(Z13="K",AA13&gt;0),$O$13,0)+IF(AND(Z14="K",AA14&gt;0),$O$14,0)+IF(AND(Z15="K",AA15&gt;0),$O$15,0)+IF(AND(Z16="K",AA16&gt;0),$O$16,0)+IF(AND(Z17="K",AA17&gt;0),$O$17,0)+IF(AND(Z18="K",AA18&gt;0),$O$18,0)+IF(AND(Z19="K",AA19&gt;0),$O$19,0)+IF(AND(Z20="K",AA20&gt;0),$O$20,0)+IF(AND(Z21="K",AA21&gt;0),$O$21,0)+IF(AND(Z22="K",AA22&gt;0),$O$22,0)+IF(AND(Z23="K",AA23&gt;0),$O$23,0)+IF(AND(Z24="K",AA24&gt;0),$O$24,0)+IF(AND(Z25="K",AA25&gt;0),$O$25,0)+IF(AND(Z26="K",AA26&gt;0),$O$26,0)+IF(AND(Z27="K",AA27&gt;0),$O$27,0)+IF(AND(Z28="K",AA28&gt;0),$O$28,0)+IF(AND(Z29="K",AA29&gt;0),$O$29,0)+IF(AND(Z30="K",AA30&gt;0),$O$30,0)+IF(AND(Z31="K",AA31&gt;0),$O$31,0)</f>
        <v>0</v>
      </c>
      <c r="AC32" s="612" t="s">
        <v>227</v>
      </c>
      <c r="AD32" s="613"/>
      <c r="AE32" s="613"/>
      <c r="AF32" s="606"/>
      <c r="AG32" s="617">
        <f>IF(AND(AF9="K",AG9&gt;0),$AC$9,0)+IF(AND(AF10="K",AG10&gt;0),$AC$10,0)+IF(AND(AF11="K",AG11&gt;0),$AC$11,0)+IF(AND(AF12="K",AG12&gt;0),$AC$12,0)+IF(AND(AF13="K",AG13&gt;0),$AC$13,0)+IF(AND(AF14="K",AG14&gt;0),$AC$14,0)+IF(AND(AF15="K",AG15&gt;0),$AC$15,0)+IF(AND(AF16="K",AG16&gt;0),$AC$16,0)+IF(AND(AF17="K",AG17&gt;0),$AC$17,0)+IF(AND(AF18="K",AG18&gt;0),$AC$18,0)+IF(AND(AF19="K",AG19&gt;0),$AC$19,0)+IF(AND(AF20="K",AG20&gt;0),$AC$20,0)+IF(AND(AF21="K",AG21&gt;0),$AC$21,0)+IF(AND(AF22="K",AG22&gt;0),$AC$22,0)+IF(AND(AF23="K",AG23&gt;0),$AC$23,0)+IF(AND(AF24="K",AG24&gt;0),$AC$24,0)+IF(AND(AF25="K",AG25&gt;0),$AC$25,0)+IF(AND(AF26="K",AG26&gt;0),$AC$26,0)+IF(AND(AF27="K",AG27&gt;0),$AC$27,0)+IF(AND(AF28="K",AG28&gt;0),$AC$28,0)+IF(AND(AF29="K",AG29&gt;0),$AC$29,0)+IF(AND(AF30="K",AG30&gt;0),$AC$30,0)+IF(AND(AF31="K",AG31&gt;0),$AC$31,0)</f>
        <v>0</v>
      </c>
      <c r="AH32" s="617">
        <f t="shared" ref="AH32:AN32" si="20">IF(AND(AG9="K",AH9&gt;0),$AC$9,0)+IF(AND(AG10="K",AH10&gt;0),$AC$10,0)+IF(AND(AG11="K",AH11&gt;0),$AC$11,0)+IF(AND(AG12="K",AH12&gt;0),$AC$12,0)+IF(AND(AG13="K",AH13&gt;0),$AC$13,0)+IF(AND(AG14="K",AH14&gt;0),$AC$14,0)+IF(AND(AG15="K",AH15&gt;0),$AC$15,0)+IF(AND(AG16="K",AH16&gt;0),$AC$16,0)+IF(AND(AG17="K",AH17&gt;0),$AC$17,0)+IF(AND(AG18="K",AH18&gt;0),$AC$18,0)+IF(AND(AG19="K",AH19&gt;0),$AC$19,0)+IF(AND(AG20="K",AH20&gt;0),$AC$20,0)+IF(AND(AG21="K",AH21&gt;0),$AC$21,0)+IF(AND(AG22="K",AH22&gt;0),$AC$22,0)+IF(AND(AG23="K",AH23&gt;0),$AC$23,0)+IF(AND(AG24="K",AH24&gt;0),$AC$24,0)+IF(AND(AG25="K",AH25&gt;0),$AC$25,0)+IF(AND(AG26="K",AH26&gt;0),$AC$26,0)+IF(AND(AG27="K",AH27&gt;0),$AC$27,0)+IF(AND(AG28="K",AH28&gt;0),$AC$28,0)+IF(AND(AG29="K",AH29&gt;0),$AC$29,0)+IF(AND(AG30="K",AH30&gt;0),$AC$30,0)+IF(AND(AG31="K",AH31&gt;0),$AC$31,0)</f>
        <v>0</v>
      </c>
      <c r="AI32" s="617">
        <f t="shared" si="20"/>
        <v>0</v>
      </c>
      <c r="AJ32" s="617">
        <f t="shared" si="20"/>
        <v>0</v>
      </c>
      <c r="AK32" s="617">
        <f t="shared" si="20"/>
        <v>0</v>
      </c>
      <c r="AL32" s="617">
        <f t="shared" si="20"/>
        <v>0</v>
      </c>
      <c r="AM32" s="617">
        <f t="shared" si="20"/>
        <v>0</v>
      </c>
      <c r="AN32" s="617">
        <f t="shared" si="20"/>
        <v>0</v>
      </c>
      <c r="AO32" s="617">
        <f>IF(AND(AN9="K",AO9&gt;0),$AC$9,0)+IF(AND(AN10="K",AO10&gt;0),$AC$10,0)+IF(AND(AN11="K",AO11&gt;0),$AC$11,0)+IF(AND(AN12="K",AO12&gt;0),$AC$12,0)+IF(AND(AN13="K",AO13&gt;0),$AC$13,0)+IF(AND(AN14="K",AO14&gt;0),$AC$14,0)+IF(AND(AN15="K",AO15&gt;0),$AC$15,0)+IF(AND(AN16="K",AO16&gt;0),$AC$16,0)+IF(AND(AN17="K",AO17&gt;0),$AC$17,0)+IF(AND(AN18="K",AO18&gt;0),$AC$18,0)+IF(AND(AN19="K",AO19&gt;0),$AC$19,0)+IF(AND(AN20="K",AO20&gt;0),$AC$20,0)+IF(AND(AN21="K",AO21&gt;0),$AC$21,0)+IF(AND(AN22="K",AO22&gt;0),$AC$22,0)+IF(AND(AN23="K",AO23&gt;0),$AC$23,0)+IF(AND(AN24="K",AO24&gt;0),$AC$24,0)+IF(AND(AN25="K",AO25&gt;0),$AC$25,0)+IF(AND(AN26="K",AO26&gt;0),$AC$26,0)+IF(AND(AN27="K",AO27&gt;0),$AC$27,0)+IF(AND(AN28="K",AO28&gt;0),$AC$28,0)+IF(AND(AN29="K",AO29&gt;0),$AC$29,0)+IF(AND(AN30="K",AO30&gt;0),$AC$30,0)+IF(AND(AN31="K",AO31&gt;0),$AC$31,0)</f>
        <v>0</v>
      </c>
      <c r="AQ32" s="612" t="s">
        <v>227</v>
      </c>
      <c r="AR32" s="613"/>
      <c r="AS32" s="613"/>
      <c r="AT32" s="606"/>
      <c r="AU32" s="617">
        <f>IF(AND(AT9="K",AU9&gt;0),AQ9,0)+IF(AND(AT10="K",AU10&gt;0),AQ10,0)+IF(AND(AT11="K",AU11&gt;0),AQ11,0)+IF(AND(AT12="K",AU12&gt;0),AQ12,0)+IF(AND(AT13="K",AU13&gt;0),AQ13,0)+IF(AND(AT14="K",AU14&gt;0),AQ14,0)+IF(AND(AT15="K",AU15&gt;0),AQ15,0)+IF(AND(AT16="K",AU16&gt;0),AQ16,0)+IF(AND(AT17="K",AU17&gt;0),AQ17,0)+IF(AND(AT18="K",AU18&gt;0),AQ18,0)+IF(AND(AT19="K",AU19&gt;0),AQ19,0)+IF(AND(AT20="K",AU20&gt;0),AQ20,0)+IF(AND(AT21="K",AU21&gt;0),AQ21,0)+IF(AND(AT22="K",AU22&gt;0),AQ22,0)+IF(AND(AT23="K",AU23&gt;0),AQ23,0)+IF(AND(AT24="K",AU24&gt;0),AQ24,0)+IF(AND(AT25="K",AU25&gt;0),AQ25,0)+IF(AND(AT26="K",AU26&gt;0),AQ26,0)+IF(AND(AT27="K",AU27&gt;0),AQ27,0)+IF(AND(AT28="K",AU28&gt;0),AQ28,0)+IF(AND(AT29="K",AU29&gt;0),AQ29,0)+IF(AND(AT30="K",AU30&gt;0),AQ30,0)+IF(AND(AT31="K",AU31&gt;0),AQ31,0)</f>
        <v>0</v>
      </c>
      <c r="AV32" s="617">
        <f t="shared" ref="AV32:BB32" si="21">IF(AND(AU9="K",AV9&gt;0),$AQ$9,0)+IF(AND(AU10="K",AV10&gt;0),$AQ$10,0)+IF(AND(AU11="K",AV11&gt;0),$AQ$11,0)+IF(AND(AU12="K",AV12&gt;0),$AQ$12,0)+IF(AND(AU13="K",AV13&gt;0),$AQ$13,0)+IF(AND(AU14="K",AV14&gt;0),$AQ$14,0)+IF(AND(AU15="K",AV15&gt;0),$AQ$15,0)+IF(AND(AU16="K",AV16&gt;0),$AQ$16,0)+IF(AND(AU17="K",AV17&gt;0),$AQ$17,0)+IF(AND(AU18="K",AV18&gt;0),$AQ$18,0)+IF(AND(AU19="K",AV19&gt;0),$AQ$19,0)+IF(AND(AU20="K",AV20&gt;0),$AQ$20,0)+IF(AND(AU21="K",AV21&gt;0),$AQ$21,0)+IF(AND(AU22="K",AV22&gt;0),$AQ$22,0)+IF(AND(AU23="K",AV23&gt;0),$AQ$23,0)+IF(AND(AU24="K",AV24&gt;0),$AQ$24,0)+IF(AND(AU25="K",AV25&gt;0),$AQ$25,0)+IF(AND(AU26="K",AV26&gt;0),$AQ$26,0)+IF(AND(AU27="K",AV27&gt;0),$AQ$27,0)+IF(AND(AU28="K",AV28&gt;0),$AQ$28,0)+IF(AND(AU29="K",AV29&gt;0),$AQ$29,0)+IF(AND(AU30="K",AV30&gt;0),$AQ$30,0)+IF(AND(AU31="K",AV31&gt;0),$AQ$31,0)</f>
        <v>0</v>
      </c>
      <c r="AW32" s="617">
        <f t="shared" si="21"/>
        <v>0</v>
      </c>
      <c r="AX32" s="617">
        <f t="shared" si="21"/>
        <v>0</v>
      </c>
      <c r="AY32" s="617">
        <f t="shared" si="21"/>
        <v>0</v>
      </c>
      <c r="AZ32" s="617">
        <f t="shared" si="21"/>
        <v>0</v>
      </c>
      <c r="BA32" s="617">
        <f t="shared" si="21"/>
        <v>0</v>
      </c>
      <c r="BB32" s="617">
        <f t="shared" si="21"/>
        <v>0</v>
      </c>
      <c r="BC32" s="617">
        <f>IF(AND(BB9="K",BC9&gt;0),$AQ$9,0)+IF(AND(BB10="K",BC10&gt;0),$AQ$10,0)+IF(AND(BB11="K",BC11&gt;0),$AQ$11,0)+IF(AND(BB12="K",BC12&gt;0),$AQ$12,0)+IF(AND(BB13="K",BC13&gt;0),$AQ$13,0)+IF(AND(BB14="K",BC14&gt;0),$AQ$14,0)+IF(AND(BB15="K",BC15&gt;0),$AQ$15,0)+IF(AND(BB16="K",BC16&gt;0),$AQ$16,0)+IF(AND(BB17="K",BC17&gt;0),$AQ$17,0)+IF(AND(BB18="K",BC18&gt;0),$AQ$18,0)+IF(AND(BB19="K",BC19&gt;0),$AQ$19,0)+IF(AND(BB20="K",BC20&gt;0),$AQ$20,0)+IF(AND(BB21="K",BC21&gt;0),$AQ$21,0)+IF(AND(BB22="K",BC22&gt;0),$AQ$22,0)+IF(AND(BB23="K",BC23&gt;0),$AQ$23,0)+IF(AND(BB24="K",BC24&gt;0),$AQ$24,0)+IF(AND(BB25="K",BC25&gt;0),$AQ$25,0)+IF(AND(BB26="K",BC26&gt;0),$AQ$26,0)+IF(AND(BB27="K",BC27&gt;0),$AQ$27,0)+IF(AND(BB28="K",BC28&gt;0),$AQ$28,0)+IF(AND(BB29="K",BC29&gt;0),$AQ$29,0)+IF(AND(BB30="K",BC30&gt;0),$AQ$30,0)+IF(AND(BB31="K",BC31&gt;0),$AQ$31,0)</f>
        <v>0</v>
      </c>
      <c r="BE32" s="612" t="s">
        <v>227</v>
      </c>
      <c r="BF32" s="613"/>
      <c r="BG32" s="613"/>
      <c r="BH32" s="606"/>
      <c r="BI32" s="617">
        <f>IF(AND(BH9="K",BI9&gt;0),$BE$9,0)+IF(AND(BH10="K",BI10&gt;0),$BE$10,0)+IF(AND(BH11="K",BI11&gt;0),$BE$11,0)+IF(AND(BH12="K",BI12&gt;0),$BE$12,0)+IF(AND(BH13="K",BI13&gt;0),$BE$13,0)+IF(AND(BH14="K",BI14&gt;0),$BE$14,0)+IF(AND(BH15="K",BI15&gt;0),$BE$15,0)+IF(AND(BH16="K",BI16&gt;0),$BE$16,0)+IF(AND(BH17="K",BI17&gt;0),$BE$17,0)+IF(AND(BH18="K",BI18&gt;0),$BE$18,0)+IF(AND(BH19="K",BI19&gt;0),$BE$19,0)+IF(AND(BH20="K",BI20&gt;0),$BE$20,0)+IF(AND(BH21="K",BI21&gt;0),$BE$21,0)+IF(AND(BH22="K",BI22&gt;0),$BE$22,0)+IF(AND(BH23="K",BI23&gt;0),$BE$23,0)+IF(AND(BH24="K",BI24&gt;0),$BE$24,0)+IF(AND(BH25="K",BI25&gt;0),$BE$25,0)+IF(AND(BH26="K",BI26&gt;0),$BE$26,0)+IF(AND(BH27="K",BI27&gt;0),$BE$27,0)+IF(AND(BH28="K",BI28&gt;0),$BE$28,0)+IF(AND(BH29="K",BI29&gt;0),$BE$29,0)+IF(AND(BH30="K",BI30&gt;0),$BE$30,0)+IF(AND(BH31="K",BI31&gt;0),$BE$31,0)</f>
        <v>0</v>
      </c>
      <c r="BJ32" s="617"/>
      <c r="BK32" s="617">
        <f>IF(AND(BJ9="K",BK9&gt;0),$BE$9,0)+IF(AND(BJ10="K",BK10&gt;0),$BE$10,0)+IF(AND(BJ11="K",BK11&gt;0),$BE$11,0)+IF(AND(BJ12="K",BK12&gt;0),$BE$12,0)+IF(AND(BJ13="K",BK13&gt;0),$BE$13,0)+IF(AND(BJ14="K",BK14&gt;0),$BE$14,0)+IF(AND(BJ15="K",BK15&gt;0),$BE$15,0)+IF(AND(BJ16="K",BK16&gt;0),$BE$16,0)+IF(AND(BJ17="K",BK17&gt;0),$BE$17,0)+IF(AND(BJ18="K",BK18&gt;0),$BE$18,0)+IF(AND(BJ19="K",BK19&gt;0),$BE$19,0)+IF(AND(BJ20="K",BK20&gt;0),$BE$20,0)+IF(AND(BJ21="K",BK21&gt;0),$BE$21,0)+IF(AND(BJ22="K",BK22&gt;0),$BE$22,0)+IF(AND(BJ23="K",BK23&gt;0),$BE$23,0)+IF(AND(BJ24="K",BK24&gt;0),$BE$24,0)+IF(AND(BJ25="K",BK25&gt;0),$BE$25,0)+IF(AND(BJ26="K",BK26&gt;0),$BE$26,0)+IF(AND(BJ27="K",BK27&gt;0),$BE$27,0)+IF(AND(BJ28="K",BK28&gt;0),$BE$28,0)+IF(AND(BJ29="K",BK29&gt;0),$BE$29,0)+IF(AND(BJ30="K",BK30&gt;0),$BE$30,0)+IF(AND(BJ31="K",BK31&gt;0),$BE$31,0)</f>
        <v>0</v>
      </c>
      <c r="BL32" s="617"/>
      <c r="BM32" s="617">
        <f>IF(AND(BL9="K",BM9&gt;0),$BE$9,0)+IF(AND(BL10="K",BM10&gt;0),$BE$10,0)+IF(AND(BL11="K",BM11&gt;0),$BE$11,0)+IF(AND(BL12="K",BM12&gt;0),$BE$12,0)+IF(AND(BL13="K",BM13&gt;0),$BE$13,0)+IF(AND(BL14="K",BM14&gt;0),$BE$14,0)+IF(AND(BL15="K",BM15&gt;0),$BE$15,0)+IF(AND(BL16="K",BM16&gt;0),$BE$16,0)+IF(AND(BL17="K",BM17&gt;0),$BE$17,0)+IF(AND(BL18="K",BM18&gt;0),$BE$18,0)+IF(AND(BL19="K",BM19&gt;0),$BE$19,0)+IF(AND(BL20="K",BM20&gt;0),$BE$20,0)+IF(AND(BL21="K",BM21&gt;0),$BE$21,0)+IF(AND(BL22="K",BM22&gt;0),$BE$22,0)+IF(AND(BL23="K",BM23&gt;0),$BE$23,0)+IF(AND(BL24="K",BM24&gt;0),$BE$24,0)+IF(AND(BL25="K",BM25&gt;0),$BE$25,0)+IF(AND(BL26="K",BM26&gt;0),$BE$26,0)+IF(AND(BL27="K",BM27&gt;0),$BE$27,0)+IF(AND(BL28="K",BM28&gt;0),$BE$28,0)+IF(AND(BL29="K",BM29&gt;0),$BE$29,0)+IF(AND(BL30="K",BM30&gt;0),$BE$30,0)+IF(AND(BL31="K",BM31&gt;0),$BE$31,0)</f>
        <v>0</v>
      </c>
      <c r="BN32" s="617"/>
      <c r="BO32" s="617">
        <f>IF(AND(BN9="K",BO9&gt;0),$BE$9,0)+IF(AND(BN10="K",BO10&gt;0),$BE$10,0)+IF(AND(BN11="K",BO11&gt;0),$BE$11,0)+IF(AND(BN12="K",BO12&gt;0),$BE$12,0)+IF(AND(BN13="K",BO13&gt;0),$BE$13,0)+IF(AND(BN14="K",BO14&gt;0),$BE$14,0)+IF(AND(BN15="K",BO15&gt;0),$BE$15,0)+IF(AND(BN16="K",BO16&gt;0),$BE$16,0)+IF(AND(BN17="K",BO17&gt;0),$BE$17,0)+IF(AND(BN18="K",BO18&gt;0),$BE$18,0)+IF(AND(BN19="K",BO19&gt;0),$BE$19,0)+IF(AND(BN20="K",BO20&gt;0),$BE$20,0)+IF(AND(BN21="K",BO21&gt;0),$BE$21,0)+IF(AND(BN22="K",BO22&gt;0),$BE$22,0)+IF(AND(BN23="K",BO23&gt;0),$BE$23,0)+IF(AND(BN24="K",BO24&gt;0),$BE$24,0)+IF(AND(BN25="K",BO25&gt;0),$BE$25,0)+IF(AND(BN26="K",BO26&gt;0),$BE$26,0)+IF(AND(BN27="K",BO27&gt;0),$BE$27,0)+IF(AND(BN28="K",BO28&gt;0),$BE$28,0)+IF(AND(BN29="K",BO29&gt;0),$BE$29,0)+IF(AND(BN30="K",BO30&gt;0),$BE$30,0)+IF(AND(BN31="K",BO31&gt;0),$BE$31,0)</f>
        <v>0</v>
      </c>
      <c r="BP32" s="617"/>
      <c r="BQ32" s="617">
        <f>IF(AND(BP9="K",BQ9&gt;0),$BE$9,0)+IF(AND(BP10="K",BQ10&gt;0),$BE$10,0)+IF(AND(BP11="K",BQ11&gt;0),$BE$11,0)+IF(AND(BP12="K",BQ12&gt;0),$BE$12,0)+IF(AND(BP13="K",BQ13&gt;0),$BE$13,0)+IF(AND(BP14="K",BQ14&gt;0),$BE$14,0)+IF(AND(BP15="K",BQ15&gt;0),$BE$15,0)+IF(AND(BP16="K",BQ16&gt;0),$BE$16,0)+IF(AND(BP17="K",BQ17&gt;0),$BE$17,0)+IF(AND(BP18="K",BQ18&gt;0),$BE$18,0)+IF(AND(BP19="K",BQ19&gt;0),$BE$19,0)+IF(AND(BP20="K",BQ20&gt;0),$BE$20,0)+IF(AND(BP21="K",BQ21&gt;0),$BE$21,0)+IF(AND(BP22="K",BQ22&gt;0),$BE$22,0)+IF(AND(BP23="K",BQ23&gt;0),$BE$23,0)+IF(AND(BP24="K",BQ24&gt;0),$BE$24,0)+IF(AND(BP25="K",BQ25&gt;0),$BE$25,0)+IF(AND(BP26="K",BQ26&gt;0),$BE$26,0)+IF(AND(BP27="K",BQ27&gt;0),$BE$27,0)+IF(AND(BP28="K",BQ28&gt;0),$BE$28,0)+IF(AND(BP29="K",BQ29&gt;0),$BE$29,0)+IF(AND(BP30="K",BQ30&gt;0),$BE$30,0)+IF(AND(BP31="K",BQ31&gt;0),$BE$31,0)</f>
        <v>0</v>
      </c>
      <c r="BS32" s="612" t="s">
        <v>227</v>
      </c>
      <c r="BT32" s="613"/>
      <c r="BU32" s="613"/>
      <c r="BV32" s="606"/>
      <c r="BW32" s="617">
        <f>IF(AND(BV9="K",BW9&gt;0),$BS$9,0)+IF(AND(BV10="K",BW10&gt;0),$BS$10,0)+IF(AND(BV11="K",BW11&gt;0),$BS$11,0)+IF(AND(BV12="K",BW12&gt;0),$BS$12,0)+IF(AND(BV13="K",BW13&gt;0),$BS$13,0)+IF(AND(BV14="K",BW14&gt;0),$BS$14,0)+IF(AND(BV15="K",BW15&gt;0),$BS$15,0)+IF(AND(BV16="K",BW16&gt;0),$BS$16,0)+IF(AND(BV17="K",BW17&gt;0),$BS$17,0)+IF(AND(BV18="K",BW18&gt;0),$BS$18,0)+IF(AND(BV19="K",BW19&gt;0),$BS$19,0)+IF(AND(BV20="K",BW20&gt;0),$BS$20,0)+IF(AND(BV21="K",BW21&gt;0),$BS$21,0)+IF(AND(BV22="K",BW22&gt;0),$BS$22,0)+IF(AND(BV23="K",BW23&gt;0),$BS$23,0)+IF(AND(BV24="K",BW24&gt;0),$BS$24,0)+IF(AND(BV25="K",BW25&gt;0),$BS$25,0)+IF(AND(BV26="K",BW26&gt;0),$BS$26,0)+IF(AND(BV27="K",BW27&gt;0),$BS$27,0)+IF(AND(BV28="K",BW28&gt;0),$BS$28,0)+IF(AND(BV29="K",BW29&gt;0),$BS$29,0)+IF(AND(BV30="K",BW30&gt;0),$BS$30,0)+IF(AND(BV31="K",BW31&gt;0),$BS$31,0)</f>
        <v>0</v>
      </c>
      <c r="BX32" s="617">
        <f t="shared" ref="BX32:CE32" si="22">IF(AND(BW9="K",BX9&gt;0),$BS$9,0)+IF(AND(BW10="K",BX10&gt;0),$BS$10,0)+IF(AND(BW11="K",BX11&gt;0),$BS$11,0)+IF(AND(BW12="K",BX12&gt;0),$BS$12,0)+IF(AND(BW13="K",BX13&gt;0),$BS$13,0)+IF(AND(BW14="K",BX14&gt;0),$BS$14,0)+IF(AND(BW15="K",BX15&gt;0),$BS$15,0)+IF(AND(BW16="K",BX16&gt;0),$BS$16,0)+IF(AND(BW17="K",BX17&gt;0),$BS$17,0)+IF(AND(BW18="K",BX18&gt;0),$BS$18,0)+IF(AND(BW19="K",BX19&gt;0),$BS$19,0)+IF(AND(BW20="K",BX20&gt;0),$BS$20,0)+IF(AND(BW21="K",BX21&gt;0),$BS$21,0)+IF(AND(BW22="K",BX22&gt;0),$BS$22,0)+IF(AND(BW23="K",BX23&gt;0),$BS$23,0)+IF(AND(BW24="K",BX24&gt;0),$BS$24,0)+IF(AND(BW25="K",BX25&gt;0),$BS$25,0)+IF(AND(BW26="K",BX26&gt;0),$BS$26,0)+IF(AND(BW27="K",BX27&gt;0),$BS$27,0)+IF(AND(BW28="K",BX28&gt;0),$BS$28,0)+IF(AND(BW29="K",BX29&gt;0),$BS$29,0)+IF(AND(BW30="K",BX30&gt;0),$BS$30,0)+IF(AND(BW31="K",BX31&gt;0),$BS$31,0)</f>
        <v>0</v>
      </c>
      <c r="BY32" s="617">
        <f t="shared" si="22"/>
        <v>0</v>
      </c>
      <c r="BZ32" s="617">
        <f t="shared" si="22"/>
        <v>0</v>
      </c>
      <c r="CA32" s="617">
        <f>IF(AND(BZ9="K",CA9&gt;0),$BS$9,0)+IF(AND(BZ10="K",CA10&gt;0),$BS$10,0)+IF(AND(BZ11="K",CA11&gt;0),$BS$11,0)+IF(AND(BZ12="K",CA12&gt;0),$BS$12,0)+IF(AND(BZ13="K",CA13&gt;0),$BS$13,0)+IF(AND(BZ14="K",CA14&gt;0),$BS$14,0)+IF(AND(BZ15="K",CA15&gt;0),$BS$15,0)+IF(AND(BZ16="K",CA16&gt;0),$BS$16,0)+IF(AND(BZ17="K",CA17&gt;0),$BS$17,0)+IF(AND(BZ18="K",CA18&gt;0),$BS$18,0)+IF(AND(BZ19="K",CA19&gt;0),$BS$19,0)+IF(AND(BZ20="K",CA20&gt;0),$BS$20,0)+IF(AND(BZ21="K",CA21&gt;0),$BS$21,0)+IF(AND(BZ22="K",CA22&gt;0),$BS$22,0)+IF(AND(BZ23="K",CA23&gt;0),$BS$23,0)+IF(AND(BZ24="K",CA24&gt;0),$BS$24,0)+IF(AND(BZ25="K",CA25&gt;0),$BS$25,0)+IF(AND(BZ26="K",CA26&gt;0),$BS$26,0)+IF(AND(BZ27="K",CA27&gt;0),$BS$27,0)+IF(AND(BZ28="K",CA28&gt;0),$BS$28,0)+IF(AND(BZ29="K",CA29&gt;0),$BS$29,0)+IF(AND(BZ30="K",CA30&gt;0),$BS$30,0)+IF(AND(BZ31="K",CA31&gt;0),$BS$31,0)</f>
        <v>0</v>
      </c>
      <c r="CB32" s="617">
        <f t="shared" si="22"/>
        <v>0</v>
      </c>
      <c r="CC32" s="617">
        <f t="shared" si="22"/>
        <v>0</v>
      </c>
      <c r="CD32" s="617">
        <f t="shared" si="22"/>
        <v>0</v>
      </c>
      <c r="CE32" s="617">
        <f t="shared" si="22"/>
        <v>0</v>
      </c>
    </row>
    <row r="33" spans="1:83" ht="33" hidden="1" customHeight="1">
      <c r="A33" s="614" t="s">
        <v>209</v>
      </c>
      <c r="B33" s="615"/>
      <c r="C33" s="615"/>
      <c r="D33" s="606"/>
      <c r="E33" s="617">
        <f>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26="A",E26&gt;0),A26,0)+IF(AND(D27="A",E27&gt;0),A27,0)+IF(AND(D28="A",E28&gt;0),A28,0)+IF(AND(D29="A",E29&gt;0),A29,0)+IF(AND(D30="A",E30&gt;0),A30,0)+IF(AND(D31="A",E31&gt;0),A31,0)</f>
        <v>1.7361111111111112E-2</v>
      </c>
      <c r="F33" s="617">
        <f t="shared" ref="F33:L33" si="23">IF(AND(E9="A",F9&gt;0),$A$9,0)+IF(AND(E10="A",F10&gt;0),$A$10,0)+IF(AND(E11="A",F11&gt;0),$A$11,0)+IF(AND(E12="A",F12&gt;0),$A$12,0)+IF(AND(E13="A",F13&gt;0),$A$13,0)+IF(AND(E14="A",F14&gt;0),$A$14,0)+IF(AND(E15="A",F15&gt;0),$A$15,0)+IF(AND(E16="A",F16&gt;0),$A$16,0)+IF(AND(E17="A",F17&gt;0),$A$17,0)+IF(AND(E18="A",F18&gt;0),$A$18,0)+IF(AND(E19="A",F19&gt;0),$A$19,0)+IF(AND(E20="A",F20&gt;0),$A$20,0)+IF(AND(E21="A",F21&gt;0),$A$21,0)+IF(AND(E22="A",F22&gt;0),$A$22,0)+IF(AND(E23="A",F23&gt;0),$A$23,0)+IF(AND(E24="A",F24&gt;0),$A$24,0)+IF(AND(E25="A",F25&gt;0),$A$25,0)+IF(AND(E26="A",F26&gt;0),$A$26,0)+IF(AND(E27="A",F27&gt;0),$A$27,0)+IF(AND(E28="A",F28&gt;0),$A$28,0)+IF(AND(E29="A",F29&gt;0),$A$29,0)+IF(AND(E30="A",F30&gt;0),$A$30,0)+IF(AND(E31="A",F31&gt;0),$A$31,0)</f>
        <v>0</v>
      </c>
      <c r="G33" s="617">
        <f>IF(AND(F9="A",G9&gt;0),$A$9,0)+IF(AND(F10="A",G10&gt;0),$A$10,0)+IF(AND(F11="A",G11&gt;0),$A$11,0)+IF(AND(F12="A",G12&gt;0),$A$12,0)+IF(AND(F13="A",G13&gt;0),$A$13,0)+IF(AND(F14="A",G14&gt;0),$A$14,0)+IF(AND(F15="A",G15&gt;0),$A$15,0)+IF(AND(F16="A",G16&gt;0),$A$16,0)+IF(AND(F17="A",G17&gt;0),$A$17,0)+IF(AND(F18="A",G18&gt;0),$A$18,0)+IF(AND(F19="A",G19&gt;0),$A$19,0)+IF(AND(F20="A",G20&gt;0),$A$20,0)+IF(AND(F21="A",G21&gt;0),$A$21,0)+IF(AND(F22="A",G22&gt;0),$A$22,0)+IF(AND(F23="A",G23&gt;0),$A$23,0)+IF(AND(F24="A",G24&gt;0),$A$24,0)+IF(AND(F25="A",G25&gt;0),$A$25,0)+IF(AND(F26="A",G26&gt;0),$A$26,0)+IF(AND(F27="A",G27&gt;0),$A$27,0)+IF(AND(F28="A",G28&gt;0),$A$28,0)+IF(AND(F29="A",G29&gt;0),$A$29,0)+IF(AND(F30="A",G30&gt;0),$A$30,0)+IF(AND(F31="A",G31&gt;0),$A$31,0)</f>
        <v>1.7361111111111112E-2</v>
      </c>
      <c r="H33" s="617">
        <f t="shared" si="23"/>
        <v>0</v>
      </c>
      <c r="I33" s="617">
        <f t="shared" si="23"/>
        <v>3.8194444444444448E-2</v>
      </c>
      <c r="J33" s="617">
        <f t="shared" si="23"/>
        <v>0</v>
      </c>
      <c r="K33" s="617">
        <f t="shared" si="23"/>
        <v>0</v>
      </c>
      <c r="L33" s="617">
        <f t="shared" si="23"/>
        <v>0</v>
      </c>
      <c r="M33" s="617">
        <f>IF(AND(L9="A",M9&gt;0),$A$9,0)+IF(AND(L10="A",M10&gt;0),$A$10,0)+IF(AND(L11="A",M11&gt;0),$A$11,0)+IF(AND(L12="A",M12&gt;0),$A$12,0)+IF(AND(L13="A",M13&gt;0),$A$13,0)+IF(AND(L14="A",M14&gt;0),$A$14,0)+IF(AND(L15="A",M15&gt;0),$A$15,0)+IF(AND(L16="A",M16&gt;0),$A$16,0)+IF(AND(L17="A",M17&gt;0),$A$17,0)+IF(AND(L18="A",M18&gt;0),$A$18,0)+IF(AND(L19="A",M19&gt;0),$A$19,0)+IF(AND(L20="A",M20&gt;0),$A$20,0)+IF(AND(L21="A",M21&gt;0),$A$21,0)+IF(AND(L22="A",M22&gt;0),$A$22,0)+IF(AND(L23="A",M23&gt;0),$A$23,0)+IF(AND(L24="A",M24&gt;0),$A$24,0)+IF(AND(L25="A",M25&gt;0),$A$25,0)+IF(AND(L26="A",M26&gt;0),$A$26,0)+IF(AND(L27="A",M27&gt;0),$A$27,0)+IF(AND(L28="A",M28&gt;0),$A$28,0)+IF(AND(L29="A",M29&gt;0),$A$29,0)+IF(AND(L30="A",M30&gt;0),$A$30,0)+IF(AND(L31="A",M31&gt;0),$A$31,0)</f>
        <v>0</v>
      </c>
      <c r="N33" s="615"/>
      <c r="O33" s="614" t="s">
        <v>209</v>
      </c>
      <c r="P33" s="615"/>
      <c r="Q33" s="615"/>
      <c r="R33" s="606"/>
      <c r="S33" s="617">
        <f>IF(AND(R9="A",S9&gt;0),$O$9,0)+IF(AND(R10="A",S10&gt;0),$O$10,0)+IF(AND(R11="A",S11&gt;0),$O$11,0)+IF(AND(R12="A",S12&gt;0),$O$12,0)+IF(AND(R13="A",S13&gt;0),$O$13,0)+IF(AND(R14="A",$E14&gt;0),$O$14,0)+IF(AND(R15="A",S15&gt;0),$O$15,0)+IF(AND(R16="A",S16&gt;0),$O$16,0)+IF(AND(R17="A",S17&gt;0),$O$17,0)+IF(AND(R18="A",S18&gt;0),$O$18,0)+IF(AND(R19="A",S19&gt;0),$O$19,0)+IF(AND(R20="A",S20&gt;0),$O$20,0)+IF(AND(R21="A",S21&gt;0),$O$21,0)+IF(AND(R22="A",S22&gt;0),$O$22,0)+IF(AND(R23="A",S23&gt;0),$O$23,0)+IF(AND(R24="A",S24&gt;0),$O$24,0)+IF(AND(R25="A",S25&gt;0),$O$25,0)+IF(AND(R26="A",S26&gt;0),$O$26,0)+IF(AND(R27="A",S27&gt;0),$O$27,0)+IF(AND(R28="A",S28&gt;0),$O$28,0)+IF(AND(R29="A",S29&gt;0),$O$29,0)+IF(AND(R30="A",S30&gt;0),$O$30,0)+IF(AND(R31="A",S31&gt;0),$O$31,0)</f>
        <v>0</v>
      </c>
      <c r="T33" s="617">
        <f t="shared" ref="T33:Z33" si="24">IF(AND(S9="A",T9&gt;0),$O$9,0)+IF(AND(S10="A",T10&gt;0),$O$10,0)+IF(AND(S11="A",T11&gt;0),$O$11,0)+IF(AND(S12="A",T12&gt;0),$O$12,0)+IF(AND(S13="A",T13&gt;0),$O$13,0)+IF(AND(S14="A",$E14&gt;0),$O$14,0)+IF(AND(S15="A",T15&gt;0),$O$15,0)+IF(AND(S16="A",T16&gt;0),$O$16,0)+IF(AND(S17="A",T17&gt;0),$O$17,0)+IF(AND(S18="A",T18&gt;0),$O$18,0)+IF(AND(S19="A",T19&gt;0),$O$19,0)+IF(AND(S20="A",T20&gt;0),$O$20,0)+IF(AND(S21="A",T21&gt;0),$O$21,0)+IF(AND(S22="A",T22&gt;0),$O$22,0)+IF(AND(S23="A",T23&gt;0),$O$23,0)+IF(AND(S24="A",T24&gt;0),$O$24,0)+IF(AND(S25="A",T25&gt;0),$O$25,0)+IF(AND(S26="A",T26&gt;0),$O$26,0)+IF(AND(S27="A",T27&gt;0),$O$27,0)+IF(AND(S28="A",T28&gt;0),$O$28,0)+IF(AND(S29="A",T29&gt;0),$O$29,0)+IF(AND(S30="A",T30&gt;0),$O$30,0)+IF(AND(S31="A",T31&gt;0),$O$31,0)</f>
        <v>0</v>
      </c>
      <c r="U33" s="617">
        <f t="shared" si="24"/>
        <v>5.9027777777777776E-2</v>
      </c>
      <c r="V33" s="617">
        <f t="shared" si="24"/>
        <v>0</v>
      </c>
      <c r="W33" s="617">
        <f t="shared" si="24"/>
        <v>1.7361111111111112E-2</v>
      </c>
      <c r="X33" s="617">
        <f t="shared" si="24"/>
        <v>0</v>
      </c>
      <c r="Y33" s="617">
        <f t="shared" si="24"/>
        <v>1.7361111111111112E-2</v>
      </c>
      <c r="Z33" s="617">
        <f t="shared" si="24"/>
        <v>0</v>
      </c>
      <c r="AA33" s="617">
        <f>IF(AND(Z9="A",AA9&gt;0),$O$9,0)+IF(AND(Z10="A",AA10&gt;0),$O$10,0)+IF(AND(Z11="A",AA11&gt;0),$O$11,0)+IF(AND(Z12="A",AA12&gt;0),$O$12,0)+IF(AND(Z13="A",AA13&gt;0),$O$13,0)+IF(AND(Z14="A",$E14&gt;0),$O$14,0)+IF(AND(Z15="A",AA15&gt;0),$O$15,0)+IF(AND(Z16="A",AA16&gt;0),$O$16,0)+IF(AND(Z17="A",AA17&gt;0),$O$17,0)+IF(AND(Z18="A",AA18&gt;0),$O$18,0)+IF(AND(Z19="A",AA19&gt;0),$O$19,0)+IF(AND(Z20="A",AA20&gt;0),$O$20,0)+IF(AND(Z21="A",AA21&gt;0),$O$21,0)+IF(AND(Z22="A",AA22&gt;0),$O$22,0)+IF(AND(Z23="A",AA23&gt;0),$O$23,0)+IF(AND(Z24="A",AA24&gt;0),$O$24,0)+IF(AND(Z25="A",AA25&gt;0),$O$25,0)+IF(AND(Z26="A",AA26&gt;0),$O$26,0)+IF(AND(Z27="A",AA27&gt;0),$O$27,0)+IF(AND(Z28="A",AA28&gt;0),$O$28,0)+IF(AND(Z29="A",AA29&gt;0),$O$29,0)+IF(AND(Z30="A",AA30&gt;0),$O$30,0)+IF(AND(Z31="A",AA31&gt;0),$O$31,0)</f>
        <v>0</v>
      </c>
      <c r="AC33" s="614" t="s">
        <v>209</v>
      </c>
      <c r="AD33" s="615"/>
      <c r="AE33" s="615"/>
      <c r="AF33" s="606"/>
      <c r="AG33" s="617">
        <f>IF(AND(AF9="A",AG9&gt;0),$AC$9,0)+IF(AND(AF10="A",AG10&gt;0),$AC$10,0)+IF(AND(AF11="A",AG11&gt;0),$AC$11,0)+IF(AND(AF12="A",AG12&gt;0),$AC$12,0)+IF(AND(AF13="A",AG13&gt;0),$AC$13,0)+IF(AND(AF14="A",$E14&gt;0),$AC$14,0)+IF(AND(AF15="A",AG15&gt;0),$AC$15,0)+IF(AND(AF16="A",AG16&gt;0),$AC$16,0)+IF(AND(AF17="A",AG17&gt;0),$AC$17,0)+IF(AND(AF18="A",AG18&gt;0),$AC$18,0)+IF(AND(AF19="A",AG19&gt;0),$AC$19,0)+IF(AND(AF20="A",AG20&gt;0),$AC$20,0)+IF(AND(AF21="A",AG21&gt;0),$AC$21,0)+IF(AND(AF22="A",AG22&gt;0),$AC$22,0)+IF(AND(AF23="A",AG23&gt;0),$AC$23,0)+IF(AND(AF24="A",AG24&gt;0),$AC$24,0)+IF(AND(AF25="A",AG25&gt;0),$AC$25,0)+IF(AND(AF26="A",AG26&gt;0),$AC$26,0)+IF(AND(AF27="A",AG27&gt;0),$AC$27,0)+IF(AND(AF28="A",AG28&gt;0),$AC$28,0)+IF(AND(AF29="A",AG29&gt;0),$AC$29,0)+IF(AND(AF30="A",AG30&gt;0),$AC$30,0)+IF(AND(AF31="A",AG31&gt;0),$AC$31,0)</f>
        <v>0</v>
      </c>
      <c r="AH33" s="617">
        <f t="shared" ref="AH33:AN33" si="25">IF(AND(AG9="A",AH9&gt;0),$AC$9,0)+IF(AND(AG10="A",AH10&gt;0),$AC$10,0)+IF(AND(AG11="A",AH11&gt;0),$AC$11,0)+IF(AND(AG12="A",AH12&gt;0),$AC$12,0)+IF(AND(AG13="A",AH13&gt;0),$AC$13,0)+IF(AND(AG14="A",$E14&gt;0),$AC$14,0)+IF(AND(AG15="A",AH15&gt;0),$AC$15,0)+IF(AND(AG16="A",AH16&gt;0),$AC$16,0)+IF(AND(AG17="A",AH17&gt;0),$AC$17,0)+IF(AND(AG18="A",AH18&gt;0),$AC$18,0)+IF(AND(AG19="A",AH19&gt;0),$AC$19,0)+IF(AND(AG20="A",AH20&gt;0),$AC$20,0)+IF(AND(AG21="A",AH21&gt;0),$AC$21,0)+IF(AND(AG22="A",AH22&gt;0),$AC$22,0)+IF(AND(AG23="A",AH23&gt;0),$AC$23,0)+IF(AND(AG24="A",AH24&gt;0),$AC$24,0)+IF(AND(AG25="A",AH25&gt;0),$AC$25,0)+IF(AND(AG26="A",AH26&gt;0),$AC$26,0)+IF(AND(AG27="A",AH27&gt;0),$AC$27,0)+IF(AND(AG28="A",AH28&gt;0),$AC$28,0)+IF(AND(AG29="A",AH29&gt;0),$AC$29,0)+IF(AND(AG30="A",AH30&gt;0),$AC$30,0)+IF(AND(AG31="A",AH31&gt;0),$AC$31,0)</f>
        <v>0</v>
      </c>
      <c r="AI33" s="617">
        <f t="shared" si="25"/>
        <v>0</v>
      </c>
      <c r="AJ33" s="617">
        <f t="shared" si="25"/>
        <v>0</v>
      </c>
      <c r="AK33" s="617">
        <f t="shared" si="25"/>
        <v>0</v>
      </c>
      <c r="AL33" s="617">
        <f t="shared" si="25"/>
        <v>0</v>
      </c>
      <c r="AM33" s="617">
        <f t="shared" si="25"/>
        <v>0</v>
      </c>
      <c r="AN33" s="617">
        <f t="shared" si="25"/>
        <v>0</v>
      </c>
      <c r="AO33" s="617">
        <f>IF(AND(AN9="A",AO9&gt;0),$AC$9,0)+IF(AND(AN10="A",AO10&gt;0),$AC$10,0)+IF(AND(AN11="A",AO11&gt;0),$AC$11,0)+IF(AND(AN12="A",AO12&gt;0),$AC$12,0)+IF(AND(AN13="A",AO13&gt;0),$AC$13,0)+IF(AND(AN14="A",$E14&gt;0),$AC$14,0)+IF(AND(AN15="A",AO15&gt;0),$AC$15,0)+IF(AND(AN16="A",AO16&gt;0),$AC$16,0)+IF(AND(AN17="A",AO17&gt;0),$AC$17,0)+IF(AND(AN18="A",AO18&gt;0),$AC$18,0)+IF(AND(AN19="A",AO19&gt;0),$AC$19,0)+IF(AND(AN20="A",AO20&gt;0),$AC$20,0)+IF(AND(AN21="A",AO21&gt;0),$AC$21,0)+IF(AND(AN22="A",AO22&gt;0),$AC$22,0)+IF(AND(AN23="A",AO23&gt;0),$AC$23,0)+IF(AND(AN24="A",AO24&gt;0),$AC$24,0)+IF(AND(AN25="A",AO25&gt;0),$AC$25,0)+IF(AND(AN26="A",AO26&gt;0),$AC$26,0)+IF(AND(AN27="A",AO27&gt;0),$AC$27,0)+IF(AND(AN28="A",AO28&gt;0),$AC$28,0)+IF(AND(AN29="A",AO29&gt;0),$AC$29,0)+IF(AND(AN30="A",AO30&gt;0),$AC$30,0)+IF(AND(AN31="A",AO31&gt;0),$AC$31,0)</f>
        <v>0</v>
      </c>
      <c r="AQ33" s="614" t="s">
        <v>209</v>
      </c>
      <c r="AR33" s="615"/>
      <c r="AS33" s="615"/>
      <c r="AT33" s="606"/>
      <c r="AU33" s="617">
        <f>IF(AND(AT9="A",AU9&gt;0),AQ9,0)+IF(AND(AT10="A",AU10&gt;0),AQ10,0)+IF(AND(AT11="A",AU11&gt;0),AQ11,0)+IF(AND(AT12="A",AU12&gt;0),AQ12,0)+IF(AND(AT13="A",AU13&gt;0),AQ13,0)+IF(AND(AT14="A",$E14&gt;0),AQ14,0)+IF(AND(AT15="A",AU15&gt;0),AQ15,0)+IF(AND(AT16="A",AU16&gt;0),AQ16,0)+IF(AND(AT17="A",AU17&gt;0),AQ17,0)+IF(AND(AT18="A",AU18&gt;0),AQ18,0)+IF(AND(AT19="A",AU19&gt;0),AQ19,0)+IF(AND(AT20="A",AU20&gt;0),AQ20,0)+IF(AND(AT21="A",AU21&gt;0),AQ21,0)+IF(AND(AT22="A",AU22&gt;0),AQ22,0)+IF(AND(AT23="A",AU23&gt;0),AQ23,0)+IF(AND(AT24="A",AU24&gt;0),AQ24,0)+IF(AND(AT25="A",AU25&gt;0),AQ25,0)+IF(AND(AT26="A",AU26&gt;0),AQ26,0)+IF(AND(AT27="A",AU27&gt;0),AQ27,0)+IF(AND(AT28="A",AU28&gt;0),AQ28,0)+IF(AND(AT29="A",AU29&gt;0),AQ29,0)+IF(AND(AT30="A",AU30&gt;0),AQ30,0)+IF(AND(AT31="A",AU31&gt;0),AQ31,0)</f>
        <v>0</v>
      </c>
      <c r="AV33" s="617">
        <f t="shared" ref="AV33:BB33" si="26">IF(AND(AU9="A",AV9&gt;0),$AQ$9,0)+IF(AND(AU10="A",AV10&gt;0),$AQ$10,0)+IF(AND(AU11="A",AV11&gt;0),$AQ$11,0)+IF(AND(AU12="A",AV12&gt;0),$AQ$12,0)+IF(AND(AU13="A",AV13&gt;0),$AQ$13,0)+IF(AND(AU14="A",$E14&gt;0),$AQ$14,0)+IF(AND(AU15="A",AV15&gt;0),$AQ$15,0)+IF(AND(AU16="A",AV16&gt;0),$AQ$16,0)+IF(AND(AU17="A",AV17&gt;0),$AQ$17,0)+IF(AND(AU18="A",AV18&gt;0),$AQ$18,0)+IF(AND(AU19="A",AV19&gt;0),$AQ$19,0)+IF(AND(AU20="A",AV20&gt;0),$AQ$20,0)+IF(AND(AU21="A",AV21&gt;0),$AQ$21,0)+IF(AND(AU22="A",AV22&gt;0),$AQ$22,0)+IF(AND(AU23="A",AV23&gt;0),$AQ$23,0)+IF(AND(AU24="A",AV24&gt;0),$AQ$24,0)+IF(AND(AU25="A",AV25&gt;0),$AQ$25,0)+IF(AND(AU26="A",AV26&gt;0),$AQ$26,0)+IF(AND(AU27="A",AV27&gt;0),$AQ$27,0)+IF(AND(AU28="A",AV28&gt;0),$AQ$28,0)+IF(AND(AU29="A",AV29&gt;0),$AQ$29,0)+IF(AND(AU30="A",AV30&gt;0),$AQ$30,0)+IF(AND(AU31="A",AV31&gt;0),$AQ$31,0)</f>
        <v>0</v>
      </c>
      <c r="AW33" s="617">
        <f t="shared" si="26"/>
        <v>0</v>
      </c>
      <c r="AX33" s="617">
        <f t="shared" si="26"/>
        <v>0</v>
      </c>
      <c r="AY33" s="617">
        <f t="shared" si="26"/>
        <v>0</v>
      </c>
      <c r="AZ33" s="617">
        <f t="shared" si="26"/>
        <v>0</v>
      </c>
      <c r="BA33" s="617">
        <f t="shared" si="26"/>
        <v>0</v>
      </c>
      <c r="BB33" s="617">
        <f t="shared" si="26"/>
        <v>0</v>
      </c>
      <c r="BC33" s="617">
        <f>IF(AND(BB9="A",BC9&gt;0),$AQ$9,0)+IF(AND(BB10="A",BC10&gt;0),$AQ$10,0)+IF(AND(BB11="A",BC11&gt;0),$AQ$11,0)+IF(AND(BB12="A",BC12&gt;0),$AQ$12,0)+IF(AND(BB13="A",BC13&gt;0),$AQ$13,0)+IF(AND(BB14="A",$E14&gt;0),$AQ$14,0)+IF(AND(BB15="A",BC15&gt;0),$AQ$15,0)+IF(AND(BB16="A",BC16&gt;0),$AQ$16,0)+IF(AND(BB17="A",BC17&gt;0),$AQ$17,0)+IF(AND(BB18="A",BC18&gt;0),$AQ$18,0)+IF(AND(BB19="A",BC19&gt;0),$AQ$19,0)+IF(AND(BB20="A",BC20&gt;0),$AQ$20,0)+IF(AND(BB21="A",BC21&gt;0),$AQ$21,0)+IF(AND(BB22="A",BC22&gt;0),$AQ$22,0)+IF(AND(BB23="A",BC23&gt;0),$AQ$23,0)+IF(AND(BB24="A",BC24&gt;0),$AQ$24,0)+IF(AND(BB25="A",BC25&gt;0),$AQ$25,0)+IF(AND(BB26="A",BC26&gt;0),$AQ$26,0)+IF(AND(BB27="A",BC27&gt;0),$AQ$27,0)+IF(AND(BB28="A",BC28&gt;0),$AQ$28,0)+IF(AND(BB29="A",BC29&gt;0),$AQ$29,0)+IF(AND(BB30="A",BC30&gt;0),$AQ$30,0)+IF(AND(BB31="A",BC31&gt;0),$AQ$31,0)</f>
        <v>0</v>
      </c>
      <c r="BE33" s="614" t="s">
        <v>209</v>
      </c>
      <c r="BF33" s="615"/>
      <c r="BG33" s="615"/>
      <c r="BH33" s="606"/>
      <c r="BI33" s="617">
        <f>IF(AND(BH9="A",BI9&gt;0),$BE$9,0)+IF(AND(BH10="A",BI10&gt;0),$BE$10,0)+IF(AND(BH11="A",BI11&gt;0),$BE$11,0)+IF(AND(BH12="A",BI12&gt;0),$BE$12,0)+IF(AND(BH13="A",BI13&gt;0),$BE$13,0)+IF(AND(BH14="A",$E14&gt;0),$BE$14,0)+IF(AND(BH15="A",BI15&gt;0),$BE$15,0)+IF(AND(BH16="A",BI16&gt;0),$BE$16,0)+IF(AND(BH17="A",BI17&gt;0),$BE$17,0)+IF(AND(BH18="A",BI18&gt;0),$BE$18,0)+IF(AND(BH19="A",BI19&gt;0),$BE$19,0)+IF(AND(BH20="A",BI20&gt;0),$BE$20,0)+IF(AND(BH21="A",BI21&gt;0),$BE$21,0)+IF(AND(BH22="A",BI22&gt;0),$BE$22,0)+IF(AND(BH23="A",BI23&gt;0),$BE$23,0)+IF(AND(BH24="A",BI24&gt;0),$BE$24,0)+IF(AND(BH25="A",BI25&gt;0),$BE$25,0)+IF(AND(BH26="A",BI26&gt;0),$BE$26,0)+IF(AND(BH27="A",BI27&gt;0),$BE$27,0)+IF(AND(BH28="A",BI28&gt;0),$BE$28,0)+IF(AND(BH29="A",BI29&gt;0),$BE$29,0)+IF(AND(BH30="A",BI30&gt;0),$BE$30,0)+IF(AND(BH31="A",BI31&gt;0),$BE$31,0)</f>
        <v>0</v>
      </c>
      <c r="BJ33" s="617">
        <f t="shared" ref="BJ33:BP33" si="27">IF(AND(BI9="A",BJ9&gt;0),$BE$9,0)+IF(AND(BI10="A",BJ10&gt;0),$BE$10,0)+IF(AND(BI11="A",BJ11&gt;0),$BE$11,0)+IF(AND(BI12="A",BJ12&gt;0),$BE$12,0)+IF(AND(BI13="A",BJ13&gt;0),$BE$13,0)+IF(AND(BI14="A",$E14&gt;0),$BE$14,0)+IF(AND(BI15="A",BJ15&gt;0),$BE$15,0)+IF(AND(BI16="A",BJ16&gt;0),$BE$16,0)+IF(AND(BI17="A",BJ17&gt;0),$BE$17,0)+IF(AND(BI18="A",BJ18&gt;0),$BE$18,0)+IF(AND(BI19="A",BJ19&gt;0),$BE$19,0)+IF(AND(BI20="A",BJ20&gt;0),$BE$20,0)+IF(AND(BI21="A",BJ21&gt;0),$BE$21,0)+IF(AND(BI22="A",BJ22&gt;0),$BE$22,0)+IF(AND(BI23="A",BJ23&gt;0),$BE$23,0)+IF(AND(BI24="A",BJ24&gt;0),$BE$24,0)+IF(AND(BI25="A",BJ25&gt;0),$BE$25,0)+IF(AND(BI26="A",BJ26&gt;0),$BE$26,0)+IF(AND(BI27="A",BJ27&gt;0),$BE$27,0)+IF(AND(BI28="A",BJ28&gt;0),$BE$28,0)+IF(AND(BI29="A",BJ29&gt;0),$BE$29,0)+IF(AND(BI30="A",BJ30&gt;0),$BE$30,0)+IF(AND(BI31="A",BJ31&gt;0),$BE$31,0)</f>
        <v>0</v>
      </c>
      <c r="BK33" s="617">
        <f>IF(AND(BJ9="A",BK9&gt;0),$BE$9,0)+IF(AND(BJ10="A",BK10&gt;0),$BE$10,0)+IF(AND(BJ11="A",BK11&gt;0),$BE$11,0)+IF(AND(BJ12="A",BK12&gt;0),$BE$12,0)+IF(AND(BJ13="A",BK13&gt;0),$BE$13,0)+IF(AND(BJ14="A",$E14&gt;0),$BE$14,0)+IF(AND(BJ15="A",BK15&gt;0),$BE$15,0)+IF(AND(BJ16="A",BK16&gt;0),$BE$16,0)+IF(AND(BJ17="A",BK17&gt;0),$BE$17,0)+IF(AND(BJ18="A",BK18&gt;0),$BE$18,0)+IF(AND(BJ19="A",BK19&gt;0),$BE$19,0)+IF(AND(BJ20="A",BK20&gt;0),$BE$20,0)+IF(AND(BJ21="A",BK21&gt;0),$BE$21,0)+IF(AND(BJ22="A",BK22&gt;0),$BE$22,0)+IF(AND(BJ23="A",BK23&gt;0),$BE$23,0)+IF(AND(BJ24="A",BK24&gt;0),$BE$24,0)+IF(AND(BJ25="A",BK25&gt;0),$BE$25,0)+IF(AND(BJ26="A",BK26&gt;0),$BE$26,0)+IF(AND(BJ27="A",BK27&gt;0),$BE$27,0)+IF(AND(BJ28="A",BK28&gt;0),$BE$28,0)+IF(AND(BJ29="A",BK29&gt;0),$BE$29,0)+IF(AND(BJ30="A",BK30&gt;0),$BE$30,0)+IF(AND(BJ31="A",BK31&gt;0),$BE$31,0)</f>
        <v>0</v>
      </c>
      <c r="BL33" s="617">
        <f t="shared" si="27"/>
        <v>0</v>
      </c>
      <c r="BM33" s="617">
        <f>IF(AND(BL9="A",BM9&gt;0),$BE$9,0)+IF(AND(BL10="A",BM10&gt;0),$BE$10,0)+IF(AND(BL11="A",BM11&gt;0),$BE$11,0)+IF(AND(BL12="A",BM12&gt;0),$BE$12,0)+IF(AND(BL13="A",BM13&gt;0),$BE$13,0)+IF(AND(BL14="A",$E14&gt;0),$BE$14,0)+IF(AND(BL15="A",BM15&gt;0),$BE$15,0)+IF(AND(BL16="A",BM16&gt;0),$BE$16,0)+IF(AND(BL17="A",BM17&gt;0),$BE$17,0)+IF(AND(BL18="A",BM18&gt;0),$BE$18,0)+IF(AND(BL19="A",BM19&gt;0),$BE$19,0)+IF(AND(BL20="A",BM20&gt;0),$BE$20,0)+IF(AND(BL21="A",BM21&gt;0),$BE$21,0)+IF(AND(BL22="A",BM22&gt;0),$BE$22,0)+IF(AND(BL23="A",BM23&gt;0),$BE$23,0)+IF(AND(BL24="A",BM24&gt;0),$BE$24,0)+IF(AND(BL25="A",BM25&gt;0),$BE$25,0)+IF(AND(BL26="A",BM26&gt;0),$BE$26,0)+IF(AND(BL27="A",BM27&gt;0),$BE$27,0)+IF(AND(BL28="A",BM28&gt;0),$BE$28,0)+IF(AND(BL29="A",BM29&gt;0),$BE$29,0)+IF(AND(BL30="A",BM30&gt;0),$BE$30,0)+IF(AND(BL31="A",BM31&gt;0),$BE$31,0)</f>
        <v>0</v>
      </c>
      <c r="BN33" s="617">
        <f t="shared" si="27"/>
        <v>0</v>
      </c>
      <c r="BO33" s="617">
        <f>IF(AND(BN9="A",BO9&gt;0),$BE$9,0)+IF(AND(BN10="A",BO10&gt;0),$BE$10,0)+IF(AND(BN11="A",BO11&gt;0),$BE$11,0)+IF(AND(BN12="A",BO12&gt;0),$BE$12,0)+IF(AND(BN13="A",BO13&gt;0),$BE$13,0)+IF(AND(BN14="A",$E14&gt;0),$BE$14,0)+IF(AND(BN15="A",BO15&gt;0),$BE$15,0)+IF(AND(BN16="A",BO16&gt;0),$BE$16,0)+IF(AND(BN17="A",BO17&gt;0),$BE$17,0)+IF(AND(BN18="A",BO18&gt;0),$BE$18,0)+IF(AND(BN19="A",BO19&gt;0),$BE$19,0)+IF(AND(BN20="A",BO20&gt;0),$BE$20,0)+IF(AND(BN21="A",BO21&gt;0),$BE$21,0)+IF(AND(BN22="A",BO22&gt;0),$BE$22,0)+IF(AND(BN23="A",BO23&gt;0),$BE$23,0)+IF(AND(BN24="A",BO24&gt;0),$BE$24,0)+IF(AND(BN25="A",BO25&gt;0),$BE$25,0)+IF(AND(BN26="A",BO26&gt;0),$BE$26,0)+IF(AND(BN27="A",BO27&gt;0),$BE$27,0)+IF(AND(BN28="A",BO28&gt;0),$BE$28,0)+IF(AND(BN29="A",BO29&gt;0),$BE$29,0)+IF(AND(BN30="A",BO30&gt;0),$BE$30,0)+IF(AND(BN31="A",BO31&gt;0),$BE$31,0)</f>
        <v>0</v>
      </c>
      <c r="BP33" s="617">
        <f t="shared" si="27"/>
        <v>0</v>
      </c>
      <c r="BQ33" s="617">
        <f>IF(AND(BP9="A",BQ9&gt;0),$BE$9,0)+IF(AND(BP10="A",BQ10&gt;0),$BE$10,0)+IF(AND(BP11="A",BQ11&gt;0),$BE$11,0)+IF(AND(BP12="A",BQ12&gt;0),$BE$12,0)+IF(AND(BP13="A",BQ13&gt;0),$BE$13,0)+IF(AND(BP14="A",$E14&gt;0),$BE$14,0)+IF(AND(BP15="A",BQ15&gt;0),$BE$15,0)+IF(AND(BP16="A",BQ16&gt;0),$BE$16,0)+IF(AND(BP17="A",BQ17&gt;0),$BE$17,0)+IF(AND(BP18="A",BQ18&gt;0),$BE$18,0)+IF(AND(BP19="A",BQ19&gt;0),$BE$19,0)+IF(AND(BP20="A",BQ20&gt;0),$BE$20,0)+IF(AND(BP21="A",BQ21&gt;0),$BE$21,0)+IF(AND(BP22="A",BQ22&gt;0),$BE$22,0)+IF(AND(BP23="A",BQ23&gt;0),$BE$23,0)+IF(AND(BP24="A",BQ24&gt;0),$BE$24,0)+IF(AND(BP25="A",BQ25&gt;0),$BE$25,0)+IF(AND(BP26="A",BQ26&gt;0),$BE$26,0)+IF(AND(BP27="A",BQ27&gt;0),$BE$27,0)+IF(AND(BP28="A",BQ28&gt;0),$BE$28,0)+IF(AND(BP29="A",BQ29&gt;0),$BE$29,0)+IF(AND(BP30="A",BQ30&gt;0),$BE$30,0)+IF(AND(BP31="A",BQ31&gt;0),$BE$31,0)</f>
        <v>0</v>
      </c>
      <c r="BS33" s="614" t="s">
        <v>209</v>
      </c>
      <c r="BT33" s="615"/>
      <c r="BU33" s="615"/>
      <c r="BV33" s="606"/>
      <c r="BW33" s="617">
        <f>IF(AND(BV9="A",BW9&gt;0),$BS$9,0)+IF(AND(BV10="A",BW10&gt;0),$BS$10,0)+IF(AND(BV11="A",BW11&gt;0),$BS$11,0)+IF(AND(BV12="A",BW12&gt;0),$BS$12,0)+IF(AND(BV13="A",BW13&gt;0),$BS$13,0)+IF(AND(BV14="A",$E14&gt;0),$BS$14,0)+IF(AND(BV15="A",BW15&gt;0),$BS$15,0)+IF(AND(BV16="A",BW16&gt;0),$BS$16,0)+IF(AND(BV17="A",BW17&gt;0),$BS$17,0)+IF(AND(BV18="A",BW18&gt;0),$BS$18,0)+IF(AND(BV19="A",BW19&gt;0),$BS$19,0)+IF(AND(BV20="A",BW20&gt;0),$BS$20,0)+IF(AND(BV21="A",BW21&gt;0),$BS$21,0)+IF(AND(BV22="A",BW22&gt;0),$BS$22,0)+IF(AND(BV23="A",BW23&gt;0),$BS$23,0)+IF(AND(BV24="A",BW24&gt;0),$BS$24,0)+IF(AND(BV25="A",BW25&gt;0),$BS$25,0)+IF(AND(BV26="A",BW26&gt;0),$BS$26,0)+IF(AND(BV27="A",BW27&gt;0),$BS$27,0)+IF(AND(BV28="A",BW28&gt;0),$BS$28,0)+IF(AND(BV29="A",BW29&gt;0),$BS$29,0)+IF(AND(BV30="A",BW30&gt;0),$BS$30,0)+IF(AND(BV31="A",BW31&gt;0),$BS$31,0)</f>
        <v>0</v>
      </c>
      <c r="BX33" s="617">
        <f t="shared" ref="BX33:CE33" si="28">IF(AND(BW9="A",BX9&gt;0),$BS$9,0)+IF(AND(BW10="A",BX10&gt;0),$BS$10,0)+IF(AND(BW11="A",BX11&gt;0),$BS$11,0)+IF(AND(BW12="A",BX12&gt;0),$BS$12,0)+IF(AND(BW13="A",BX13&gt;0),$BS$13,0)+IF(AND(BW14="A",$E14&gt;0),$BS$14,0)+IF(AND(BW15="A",BX15&gt;0),$BS$15,0)+IF(AND(BW16="A",BX16&gt;0),$BS$16,0)+IF(AND(BW17="A",BX17&gt;0),$BS$17,0)+IF(AND(BW18="A",BX18&gt;0),$BS$18,0)+IF(AND(BW19="A",BX19&gt;0),$BS$19,0)+IF(AND(BW20="A",BX20&gt;0),$BS$20,0)+IF(AND(BW21="A",BX21&gt;0),$BS$21,0)+IF(AND(BW22="A",BX22&gt;0),$BS$22,0)+IF(AND(BW23="A",BX23&gt;0),$BS$23,0)+IF(AND(BW24="A",BX24&gt;0),$BS$24,0)+IF(AND(BW25="A",BX25&gt;0),$BS$25,0)+IF(AND(BW26="A",BX26&gt;0),$BS$26,0)+IF(AND(BW27="A",BX27&gt;0),$BS$27,0)+IF(AND(BW28="A",BX28&gt;0),$BS$28,0)+IF(AND(BW29="A",BX29&gt;0),$BS$29,0)+IF(AND(BW30="A",BX30&gt;0),$BS$30,0)+IF(AND(BW31="A",BX31&gt;0),$BS$31,0)</f>
        <v>0</v>
      </c>
      <c r="BY33" s="617">
        <f t="shared" si="28"/>
        <v>0</v>
      </c>
      <c r="BZ33" s="617">
        <f t="shared" si="28"/>
        <v>0</v>
      </c>
      <c r="CA33" s="617">
        <f>IF(AND(BZ9="A",CA9&gt;0),$BS$9,0)+IF(AND(BZ10="A",CA10&gt;0),$BS$10,0)+IF(AND(BZ11="A",CA11&gt;0),$BS$11,0)+IF(AND(BZ12="A",CA12&gt;0),$BS$12,0)+IF(AND(BZ13="A",CA13&gt;0),$BS$13,0)+IF(AND(BZ14="A",$E14&gt;0),$BS$14,0)+IF(AND(BZ15="A",CA15&gt;0),$BS$15,0)+IF(AND(BZ16="A",CA16&gt;0),$BS$16,0)+IF(AND(BZ17="A",CA17&gt;0),$BS$17,0)+IF(AND(BZ18="A",CA18&gt;0),$BS$18,0)+IF(AND(BZ19="A",CA19&gt;0),$BS$19,0)+IF(AND(BZ20="A",CA20&gt;0),$BS$20,0)+IF(AND(BZ21="A",CA21&gt;0),$BS$21,0)+IF(AND(BZ22="A",CA22&gt;0),$BS$22,0)+IF(AND(BZ23="A",CA23&gt;0),$BS$23,0)+IF(AND(BZ24="A",CA24&gt;0),$BS$24,0)+IF(AND(BZ25="A",CA25&gt;0),$BS$25,0)+IF(AND(BZ26="A",CA26&gt;0),$BS$26,0)+IF(AND(BZ27="A",CA27&gt;0),$BS$27,0)+IF(AND(BZ28="A",CA28&gt;0),$BS$28,0)+IF(AND(BZ29="A",CA29&gt;0),$BS$29,0)+IF(AND(BZ30="A",CA30&gt;0),$BS$30,0)+IF(AND(BZ31="A",CA31&gt;0),$BS$31,0)</f>
        <v>0</v>
      </c>
      <c r="CB33" s="617">
        <f t="shared" si="28"/>
        <v>0</v>
      </c>
      <c r="CC33" s="617">
        <f>IF(AND(CB9="A",CC9&gt;0),$BS$9,0)+IF(AND(CB10="A",CC10&gt;0),$BS$10,0)+IF(AND(CB11="A",CC11&gt;0),$BS$11,0)+IF(AND(CB12="A",CC12&gt;0),$BS$12,0)+IF(AND(CB13="A",CC13&gt;0),$BS$13,0)+IF(AND(CB14="A",$E14&gt;0),$BS$14,0)+IF(AND(CB15="A",CC15&gt;0),$BS$15,0)+IF(AND(CB16="A",CC16&gt;0),$BS$16,0)+IF(AND(CB17="A",CC17&gt;0),$BS$17,0)+IF(AND(CB18="A",CC18&gt;0),$BS$18,0)+IF(AND(CB19="A",CC19&gt;0),$BS$19,0)+IF(AND(CB20="A",CC20&gt;0),$BS$20,0)+IF(AND(CB21="A",CC21&gt;0),$BS$21,0)+IF(AND(CB22="A",CC22&gt;0),$BS$22,0)+IF(AND(CB23="A",CC23&gt;0),$BS$23,0)+IF(AND(CB24="A",CC24&gt;0),$BS$24,0)+IF(AND(CB25="A",CC25&gt;0),$BS$25,0)+IF(AND(CB26="A",CC26&gt;0),$BS$26,0)+IF(AND(CB27="A",CC27&gt;0),$BS$27,0)+IF(AND(CB28="A",CC28&gt;0),$BS$28,0)+IF(AND(CB29="A",CC29&gt;0),$BS$29,0)+IF(AND(CB30="A",CC30&gt;0),$BS$30,0)+IF(AND(CB31="A",CC31&gt;0),$BS$31,0)</f>
        <v>0</v>
      </c>
      <c r="CD33" s="617">
        <f t="shared" si="28"/>
        <v>0</v>
      </c>
      <c r="CE33" s="617">
        <f t="shared" si="28"/>
        <v>0</v>
      </c>
    </row>
    <row r="34" spans="1:83" ht="33" hidden="1" customHeight="1">
      <c r="A34" s="616"/>
      <c r="B34" s="616"/>
      <c r="C34" s="616"/>
      <c r="D34" s="119"/>
      <c r="E34" s="119" t="e">
        <f>August!$G$60+#REF!+#REF!+#REF!+#REF!+#REF!+#REF!+#REF!+#REF!+#REF!+#REF!+#REF!</f>
        <v>#REF!</v>
      </c>
      <c r="F34" s="119"/>
      <c r="G34" s="119" t="e">
        <f>August!$G$62+#REF!+#REF!+#REF!+#REF!+#REF!+#REF!+#REF!+#REF!+#REF!+#REF!+#REF!</f>
        <v>#REF!</v>
      </c>
      <c r="H34" s="119"/>
      <c r="I34" s="119" t="e">
        <f>August!$G$66+#REF!+#REF!+#REF!+#REF!+#REF!+#REF!+#REF!+#REF!+#REF!+#REF!+#REF!</f>
        <v>#REF!</v>
      </c>
      <c r="K34" s="120"/>
      <c r="L34" s="121"/>
      <c r="M34" s="122"/>
      <c r="N34" s="122"/>
      <c r="O34" s="616"/>
      <c r="P34" s="616"/>
      <c r="Q34" s="616"/>
      <c r="R34" s="119"/>
      <c r="S34" s="119" t="e">
        <f>August!$G$60+#REF!+#REF!+#REF!+#REF!+#REF!+#REF!+#REF!+#REF!+#REF!+#REF!+#REF!</f>
        <v>#REF!</v>
      </c>
      <c r="T34" s="119"/>
      <c r="U34" s="119" t="e">
        <f>August!$G$62+#REF!+#REF!+#REF!+#REF!+#REF!+#REF!+#REF!+#REF!+#REF!+#REF!+#REF!</f>
        <v>#REF!</v>
      </c>
      <c r="V34" s="119"/>
      <c r="W34" s="119" t="e">
        <f>August!$G$66+#REF!+#REF!+#REF!+#REF!+#REF!+#REF!+#REF!+#REF!+#REF!+#REF!+#REF!</f>
        <v>#REF!</v>
      </c>
      <c r="Y34" s="120"/>
      <c r="Z34" s="121"/>
      <c r="AA34" s="122"/>
      <c r="AC34" s="616"/>
      <c r="AD34" s="616"/>
      <c r="AE34" s="616"/>
      <c r="AF34" s="119"/>
      <c r="AG34" s="119" t="e">
        <f>August!$G$60+#REF!+#REF!+#REF!+#REF!+#REF!+#REF!+#REF!+#REF!+#REF!+#REF!+#REF!</f>
        <v>#REF!</v>
      </c>
      <c r="AH34" s="119"/>
      <c r="AI34" s="119" t="e">
        <f>August!$G$62+#REF!+#REF!+#REF!+#REF!+#REF!+#REF!+#REF!+#REF!+#REF!+#REF!+#REF!</f>
        <v>#REF!</v>
      </c>
      <c r="AJ34" s="119"/>
      <c r="AK34" s="119" t="e">
        <f>August!$G$66+#REF!+#REF!+#REF!+#REF!+#REF!+#REF!+#REF!+#REF!+#REF!+#REF!+#REF!</f>
        <v>#REF!</v>
      </c>
      <c r="AM34" s="120"/>
      <c r="AN34" s="121"/>
      <c r="AO34" s="122"/>
      <c r="AQ34" s="616"/>
      <c r="AR34" s="616"/>
      <c r="AS34" s="616"/>
      <c r="AT34" s="119"/>
      <c r="AU34" s="119" t="e">
        <f>August!$G$60+#REF!+#REF!+#REF!+#REF!+#REF!+#REF!+#REF!+#REF!+#REF!+#REF!+#REF!</f>
        <v>#REF!</v>
      </c>
      <c r="AV34" s="119"/>
      <c r="AW34" s="119" t="e">
        <f>August!$G$62+#REF!+#REF!+#REF!+#REF!+#REF!+#REF!+#REF!+#REF!+#REF!+#REF!+#REF!</f>
        <v>#REF!</v>
      </c>
      <c r="AX34" s="119"/>
      <c r="AY34" s="119" t="e">
        <f>August!$G$66+#REF!+#REF!+#REF!+#REF!+#REF!+#REF!+#REF!+#REF!+#REF!+#REF!+#REF!</f>
        <v>#REF!</v>
      </c>
      <c r="BA34" s="120"/>
      <c r="BB34" s="121"/>
      <c r="BC34" s="122"/>
      <c r="BE34" s="616"/>
      <c r="BF34" s="616"/>
      <c r="BG34" s="616"/>
      <c r="BH34" s="119"/>
      <c r="BI34" s="119" t="e">
        <f>August!$G$60+#REF!+#REF!+#REF!+#REF!+#REF!+#REF!+#REF!+#REF!+#REF!+#REF!+#REF!</f>
        <v>#REF!</v>
      </c>
      <c r="BJ34" s="119"/>
      <c r="BK34" s="119" t="e">
        <f>August!$G$62+#REF!+#REF!+#REF!+#REF!+#REF!+#REF!+#REF!+#REF!+#REF!+#REF!+#REF!</f>
        <v>#REF!</v>
      </c>
      <c r="BL34" s="119"/>
      <c r="BM34" s="119" t="e">
        <f>August!$G$66+#REF!+#REF!+#REF!+#REF!+#REF!+#REF!+#REF!+#REF!+#REF!+#REF!+#REF!</f>
        <v>#REF!</v>
      </c>
      <c r="BO34" s="120"/>
      <c r="BP34" s="121"/>
      <c r="BQ34" s="122"/>
      <c r="BS34" s="616"/>
      <c r="BT34" s="616"/>
      <c r="BU34" s="616"/>
      <c r="BV34" s="119"/>
      <c r="BW34" s="119" t="e">
        <v>#REF!</v>
      </c>
      <c r="BX34" s="119"/>
      <c r="BY34" s="119" t="e">
        <v>#REF!</v>
      </c>
      <c r="BZ34" s="119"/>
      <c r="CA34" s="119" t="e">
        <v>#REF!</v>
      </c>
      <c r="CC34" s="120"/>
      <c r="CD34" s="121"/>
      <c r="CE34" s="122"/>
    </row>
    <row r="35" spans="1:83" hidden="1">
      <c r="E35" t="s">
        <v>124</v>
      </c>
      <c r="S35" t="s">
        <v>124</v>
      </c>
      <c r="AG35" t="s">
        <v>124</v>
      </c>
      <c r="AU35" t="s">
        <v>124</v>
      </c>
      <c r="BI35" t="s">
        <v>124</v>
      </c>
      <c r="BW35" t="s">
        <v>124</v>
      </c>
    </row>
    <row r="36" spans="1:83" hidden="1"/>
    <row r="37" spans="1:83" hidden="1"/>
    <row r="38" spans="1:83" s="670" customFormat="1" hidden="1">
      <c r="A38" s="670" t="s">
        <v>239</v>
      </c>
      <c r="E38" s="671">
        <f>E32*24</f>
        <v>6.083333333333333</v>
      </c>
      <c r="F38" s="671">
        <f t="shared" ref="F38:N38" si="29">F32*24</f>
        <v>0</v>
      </c>
      <c r="G38" s="671">
        <f t="shared" si="29"/>
        <v>7.0833333333333339</v>
      </c>
      <c r="H38" s="671">
        <f t="shared" si="29"/>
        <v>0</v>
      </c>
      <c r="I38" s="671">
        <f>I32*24</f>
        <v>7.0833333333333339</v>
      </c>
      <c r="J38" s="671">
        <f t="shared" si="29"/>
        <v>0</v>
      </c>
      <c r="K38" s="671">
        <f>K32*24</f>
        <v>6</v>
      </c>
      <c r="L38" s="671">
        <f t="shared" si="29"/>
        <v>0</v>
      </c>
      <c r="M38" s="671">
        <f>M32*24</f>
        <v>0</v>
      </c>
      <c r="N38" s="671">
        <f t="shared" si="29"/>
        <v>0</v>
      </c>
      <c r="O38" s="670" t="s">
        <v>239</v>
      </c>
      <c r="S38" s="671">
        <f>S32*24</f>
        <v>6</v>
      </c>
      <c r="T38" s="671">
        <f t="shared" ref="T38:V38" si="30">T32*24</f>
        <v>0</v>
      </c>
      <c r="U38" s="671">
        <f t="shared" si="30"/>
        <v>7.583333333333333</v>
      </c>
      <c r="V38" s="671">
        <f t="shared" si="30"/>
        <v>0</v>
      </c>
      <c r="W38" s="671">
        <f>W32*24</f>
        <v>6.083333333333333</v>
      </c>
      <c r="X38" s="671">
        <f t="shared" ref="X38" si="31">X32*24</f>
        <v>0</v>
      </c>
      <c r="Y38" s="671">
        <f>Y32*24</f>
        <v>5.083333333333333</v>
      </c>
      <c r="Z38" s="671">
        <f t="shared" ref="Z38" si="32">Z32*24</f>
        <v>0</v>
      </c>
      <c r="AA38" s="671">
        <f>AA32*24</f>
        <v>0</v>
      </c>
      <c r="AC38" s="670" t="s">
        <v>239</v>
      </c>
      <c r="AG38" s="671">
        <f>AG32*24</f>
        <v>0</v>
      </c>
      <c r="AH38" s="671">
        <f t="shared" ref="AH38:AJ38" si="33">AH32*24</f>
        <v>0</v>
      </c>
      <c r="AI38" s="671">
        <f>AI32*24</f>
        <v>0</v>
      </c>
      <c r="AJ38" s="671">
        <f t="shared" si="33"/>
        <v>0</v>
      </c>
      <c r="AK38" s="671">
        <f>AK32*24</f>
        <v>0</v>
      </c>
      <c r="AL38" s="671">
        <f t="shared" ref="AL38" si="34">AL32*24</f>
        <v>0</v>
      </c>
      <c r="AM38" s="671">
        <f>AM32*24</f>
        <v>0</v>
      </c>
      <c r="AN38" s="671">
        <f t="shared" ref="AN38" si="35">AN32*24</f>
        <v>0</v>
      </c>
      <c r="AO38" s="671">
        <f>AO32*24</f>
        <v>0</v>
      </c>
      <c r="AQ38" s="670" t="s">
        <v>239</v>
      </c>
      <c r="AU38" s="671">
        <f>AU32*24</f>
        <v>0</v>
      </c>
      <c r="AV38" s="671">
        <f t="shared" ref="AV38:AX38" si="36">AV32*24</f>
        <v>0</v>
      </c>
      <c r="AW38" s="671">
        <f t="shared" si="36"/>
        <v>0</v>
      </c>
      <c r="AX38" s="671">
        <f t="shared" si="36"/>
        <v>0</v>
      </c>
      <c r="AY38" s="671">
        <f>AY32*24</f>
        <v>0</v>
      </c>
      <c r="AZ38" s="671">
        <f t="shared" ref="AZ38" si="37">AZ32*24</f>
        <v>0</v>
      </c>
      <c r="BA38" s="671">
        <f>BA32*24</f>
        <v>0</v>
      </c>
      <c r="BB38" s="671">
        <f t="shared" ref="BB38" si="38">BB32*24</f>
        <v>0</v>
      </c>
      <c r="BC38" s="671">
        <f>BC32*24</f>
        <v>0</v>
      </c>
      <c r="BE38" s="670" t="s">
        <v>239</v>
      </c>
      <c r="BI38" s="671">
        <f>BI32*24</f>
        <v>0</v>
      </c>
      <c r="BJ38" s="671">
        <f t="shared" ref="BJ38:BL38" si="39">BJ32*24</f>
        <v>0</v>
      </c>
      <c r="BK38" s="671">
        <f t="shared" si="39"/>
        <v>0</v>
      </c>
      <c r="BL38" s="671">
        <f t="shared" si="39"/>
        <v>0</v>
      </c>
      <c r="BM38" s="671">
        <f>BM32*24</f>
        <v>0</v>
      </c>
      <c r="BN38" s="671">
        <f t="shared" ref="BN38" si="40">BN32*24</f>
        <v>0</v>
      </c>
      <c r="BO38" s="671">
        <f>BO32*24</f>
        <v>0</v>
      </c>
      <c r="BP38" s="671">
        <f t="shared" ref="BP38" si="41">BP32*24</f>
        <v>0</v>
      </c>
      <c r="BQ38" s="671">
        <f>BQ32*24</f>
        <v>0</v>
      </c>
      <c r="BS38" s="670" t="s">
        <v>239</v>
      </c>
      <c r="BW38" s="671">
        <f>BW32*24</f>
        <v>0</v>
      </c>
      <c r="BX38" s="671">
        <f t="shared" ref="BX38:BZ38" si="42">BX32*24</f>
        <v>0</v>
      </c>
      <c r="BY38" s="671">
        <f t="shared" si="42"/>
        <v>0</v>
      </c>
      <c r="BZ38" s="671">
        <f t="shared" si="42"/>
        <v>0</v>
      </c>
      <c r="CA38" s="671">
        <f>CA32*24</f>
        <v>0</v>
      </c>
      <c r="CB38" s="671">
        <f t="shared" ref="CB38" si="43">CB32*24</f>
        <v>0</v>
      </c>
      <c r="CC38" s="671">
        <f>CC32*24</f>
        <v>0</v>
      </c>
      <c r="CD38" s="671">
        <f t="shared" ref="CD38" si="44">CD32*24</f>
        <v>0</v>
      </c>
      <c r="CE38" s="671">
        <f>CE32*24</f>
        <v>0</v>
      </c>
    </row>
    <row r="39" spans="1:83" hidden="1">
      <c r="A39" t="s">
        <v>238</v>
      </c>
      <c r="E39" s="1" t="e">
        <f>E38*E34</f>
        <v>#REF!</v>
      </c>
      <c r="F39" s="1">
        <f t="shared" ref="F39:N39" si="45">F38*F34</f>
        <v>0</v>
      </c>
      <c r="G39" s="1" t="e">
        <f t="shared" si="45"/>
        <v>#REF!</v>
      </c>
      <c r="H39" s="1">
        <f t="shared" si="45"/>
        <v>0</v>
      </c>
      <c r="I39" s="1" t="e">
        <f t="shared" si="45"/>
        <v>#REF!</v>
      </c>
      <c r="J39" s="1">
        <f t="shared" si="45"/>
        <v>0</v>
      </c>
      <c r="K39" s="1">
        <f t="shared" ref="K39" si="46">K38*K34</f>
        <v>0</v>
      </c>
      <c r="L39" s="1">
        <f t="shared" si="45"/>
        <v>0</v>
      </c>
      <c r="M39" s="1">
        <f t="shared" si="45"/>
        <v>0</v>
      </c>
      <c r="N39" s="1">
        <f t="shared" si="45"/>
        <v>0</v>
      </c>
      <c r="O39" t="s">
        <v>238</v>
      </c>
      <c r="S39" s="1" t="e">
        <f>S38*S34</f>
        <v>#REF!</v>
      </c>
      <c r="T39" s="1">
        <f t="shared" ref="T39:AA39" si="47">T38*T34</f>
        <v>0</v>
      </c>
      <c r="U39" s="1" t="e">
        <f t="shared" si="47"/>
        <v>#REF!</v>
      </c>
      <c r="V39" s="1">
        <f t="shared" si="47"/>
        <v>0</v>
      </c>
      <c r="W39" s="1" t="e">
        <f t="shared" si="47"/>
        <v>#REF!</v>
      </c>
      <c r="X39" s="1">
        <f t="shared" si="47"/>
        <v>0</v>
      </c>
      <c r="Y39" s="1">
        <f t="shared" si="47"/>
        <v>0</v>
      </c>
      <c r="Z39" s="1">
        <f t="shared" si="47"/>
        <v>0</v>
      </c>
      <c r="AA39" s="1">
        <f t="shared" si="47"/>
        <v>0</v>
      </c>
      <c r="AC39" t="s">
        <v>238</v>
      </c>
      <c r="AG39" s="1" t="e">
        <f>AG38*AG34</f>
        <v>#REF!</v>
      </c>
      <c r="AH39" s="1">
        <f t="shared" ref="AH39:AO39" si="48">AH38*AH34</f>
        <v>0</v>
      </c>
      <c r="AI39" s="1" t="e">
        <f t="shared" si="48"/>
        <v>#REF!</v>
      </c>
      <c r="AJ39" s="1">
        <f t="shared" si="48"/>
        <v>0</v>
      </c>
      <c r="AK39" s="1" t="e">
        <f t="shared" si="48"/>
        <v>#REF!</v>
      </c>
      <c r="AL39" s="1">
        <f t="shared" si="48"/>
        <v>0</v>
      </c>
      <c r="AM39" s="1">
        <f t="shared" si="48"/>
        <v>0</v>
      </c>
      <c r="AN39" s="1">
        <f t="shared" si="48"/>
        <v>0</v>
      </c>
      <c r="AO39" s="1">
        <f t="shared" si="48"/>
        <v>0</v>
      </c>
      <c r="AQ39" t="s">
        <v>238</v>
      </c>
      <c r="AU39" s="1" t="e">
        <f>AU38*AU34</f>
        <v>#REF!</v>
      </c>
      <c r="AV39" s="1">
        <f t="shared" ref="AV39:BC39" si="49">AV38*AV34</f>
        <v>0</v>
      </c>
      <c r="AW39" s="1" t="e">
        <f t="shared" si="49"/>
        <v>#REF!</v>
      </c>
      <c r="AX39" s="1">
        <f t="shared" si="49"/>
        <v>0</v>
      </c>
      <c r="AY39" s="1" t="e">
        <f t="shared" si="49"/>
        <v>#REF!</v>
      </c>
      <c r="AZ39" s="1">
        <f t="shared" si="49"/>
        <v>0</v>
      </c>
      <c r="BA39" s="1">
        <f t="shared" si="49"/>
        <v>0</v>
      </c>
      <c r="BB39" s="1">
        <f t="shared" si="49"/>
        <v>0</v>
      </c>
      <c r="BC39" s="1">
        <f t="shared" si="49"/>
        <v>0</v>
      </c>
      <c r="BE39" t="s">
        <v>238</v>
      </c>
      <c r="BI39" s="1" t="e">
        <f>BI38*BI34</f>
        <v>#REF!</v>
      </c>
      <c r="BJ39" s="1">
        <f t="shared" ref="BJ39:BQ39" si="50">BJ38*BJ34</f>
        <v>0</v>
      </c>
      <c r="BK39" s="1" t="e">
        <f t="shared" si="50"/>
        <v>#REF!</v>
      </c>
      <c r="BL39" s="1">
        <f t="shared" si="50"/>
        <v>0</v>
      </c>
      <c r="BM39" s="1" t="e">
        <f t="shared" si="50"/>
        <v>#REF!</v>
      </c>
      <c r="BN39" s="1">
        <f t="shared" si="50"/>
        <v>0</v>
      </c>
      <c r="BO39" s="1">
        <f t="shared" si="50"/>
        <v>0</v>
      </c>
      <c r="BP39" s="1">
        <f t="shared" si="50"/>
        <v>0</v>
      </c>
      <c r="BQ39" s="1">
        <f t="shared" si="50"/>
        <v>0</v>
      </c>
      <c r="BS39" t="s">
        <v>238</v>
      </c>
      <c r="BW39" s="1" t="e">
        <v>#REF!</v>
      </c>
      <c r="BX39" s="1">
        <v>0</v>
      </c>
      <c r="BY39" s="1" t="e">
        <v>#REF!</v>
      </c>
      <c r="BZ39" s="1">
        <v>0</v>
      </c>
      <c r="CA39" s="1" t="e">
        <v>#REF!</v>
      </c>
      <c r="CB39" s="1">
        <v>0</v>
      </c>
      <c r="CC39" s="1">
        <v>0</v>
      </c>
      <c r="CD39" s="1">
        <v>0</v>
      </c>
      <c r="CE39" s="1">
        <v>0</v>
      </c>
    </row>
    <row r="40" spans="1:83" hidden="1"/>
    <row r="41" spans="1:83" hidden="1">
      <c r="A41" t="s">
        <v>154</v>
      </c>
      <c r="E41" s="1">
        <f>E33*24</f>
        <v>0.41666666666666669</v>
      </c>
      <c r="F41" s="1">
        <f t="shared" ref="F41:N41" si="51">F33*24</f>
        <v>0</v>
      </c>
      <c r="G41" s="1">
        <f t="shared" si="51"/>
        <v>0.41666666666666669</v>
      </c>
      <c r="H41" s="1">
        <f t="shared" si="51"/>
        <v>0</v>
      </c>
      <c r="I41" s="1">
        <f t="shared" si="51"/>
        <v>0.91666666666666674</v>
      </c>
      <c r="J41" s="1">
        <f t="shared" si="51"/>
        <v>0</v>
      </c>
      <c r="K41" s="1">
        <f t="shared" ref="K41" si="52">K33*24</f>
        <v>0</v>
      </c>
      <c r="L41" s="1">
        <f t="shared" si="51"/>
        <v>0</v>
      </c>
      <c r="M41" s="1">
        <f t="shared" si="51"/>
        <v>0</v>
      </c>
      <c r="N41" s="1">
        <f t="shared" si="51"/>
        <v>0</v>
      </c>
      <c r="O41" t="s">
        <v>154</v>
      </c>
      <c r="S41" s="1">
        <f>S33*24</f>
        <v>0</v>
      </c>
      <c r="T41" s="1">
        <f t="shared" ref="T41:AA41" si="53">T33*24</f>
        <v>0</v>
      </c>
      <c r="U41" s="1">
        <f t="shared" si="53"/>
        <v>1.4166666666666665</v>
      </c>
      <c r="V41" s="1">
        <f t="shared" si="53"/>
        <v>0</v>
      </c>
      <c r="W41" s="1">
        <f t="shared" si="53"/>
        <v>0.41666666666666669</v>
      </c>
      <c r="X41" s="1">
        <f t="shared" si="53"/>
        <v>0</v>
      </c>
      <c r="Y41" s="1">
        <f t="shared" si="53"/>
        <v>0.41666666666666669</v>
      </c>
      <c r="Z41" s="1">
        <f t="shared" si="53"/>
        <v>0</v>
      </c>
      <c r="AA41" s="1">
        <f t="shared" si="53"/>
        <v>0</v>
      </c>
      <c r="AC41" t="s">
        <v>154</v>
      </c>
      <c r="AG41" s="1">
        <f>AG33*24</f>
        <v>0</v>
      </c>
      <c r="AH41" s="1">
        <f t="shared" ref="AH41:AO41" si="54">AH33*24</f>
        <v>0</v>
      </c>
      <c r="AI41" s="1">
        <f t="shared" si="54"/>
        <v>0</v>
      </c>
      <c r="AJ41" s="1">
        <f t="shared" si="54"/>
        <v>0</v>
      </c>
      <c r="AK41" s="1">
        <f t="shared" si="54"/>
        <v>0</v>
      </c>
      <c r="AL41" s="1">
        <f t="shared" si="54"/>
        <v>0</v>
      </c>
      <c r="AM41" s="1">
        <f t="shared" si="54"/>
        <v>0</v>
      </c>
      <c r="AN41" s="1">
        <f t="shared" si="54"/>
        <v>0</v>
      </c>
      <c r="AO41" s="1">
        <f t="shared" si="54"/>
        <v>0</v>
      </c>
      <c r="AQ41" t="s">
        <v>154</v>
      </c>
      <c r="AU41" s="1">
        <f>AU33*24</f>
        <v>0</v>
      </c>
      <c r="AV41" s="1">
        <f t="shared" ref="AV41:BC41" si="55">AV33*24</f>
        <v>0</v>
      </c>
      <c r="AW41" s="1">
        <f t="shared" si="55"/>
        <v>0</v>
      </c>
      <c r="AX41" s="1">
        <f t="shared" si="55"/>
        <v>0</v>
      </c>
      <c r="AY41" s="1">
        <f t="shared" si="55"/>
        <v>0</v>
      </c>
      <c r="AZ41" s="1">
        <f t="shared" si="55"/>
        <v>0</v>
      </c>
      <c r="BA41" s="1">
        <f t="shared" si="55"/>
        <v>0</v>
      </c>
      <c r="BB41" s="1">
        <f t="shared" si="55"/>
        <v>0</v>
      </c>
      <c r="BC41" s="1">
        <f t="shared" si="55"/>
        <v>0</v>
      </c>
      <c r="BE41" t="s">
        <v>154</v>
      </c>
      <c r="BI41" s="1">
        <f>BI33*24</f>
        <v>0</v>
      </c>
      <c r="BJ41" s="1">
        <f t="shared" ref="BJ41:BQ41" si="56">BJ33*24</f>
        <v>0</v>
      </c>
      <c r="BK41" s="1">
        <f t="shared" si="56"/>
        <v>0</v>
      </c>
      <c r="BL41" s="1">
        <f t="shared" si="56"/>
        <v>0</v>
      </c>
      <c r="BM41" s="1">
        <f t="shared" si="56"/>
        <v>0</v>
      </c>
      <c r="BN41" s="1">
        <f t="shared" si="56"/>
        <v>0</v>
      </c>
      <c r="BO41" s="1">
        <f t="shared" si="56"/>
        <v>0</v>
      </c>
      <c r="BP41" s="1">
        <f t="shared" si="56"/>
        <v>0</v>
      </c>
      <c r="BQ41" s="1">
        <f t="shared" si="56"/>
        <v>0</v>
      </c>
      <c r="BS41" t="s">
        <v>154</v>
      </c>
      <c r="BW41" s="1">
        <f>BW33*24</f>
        <v>0</v>
      </c>
      <c r="BX41" s="1">
        <f t="shared" ref="BX41:CE41" si="57">BX33*24</f>
        <v>0</v>
      </c>
      <c r="BY41" s="1">
        <f t="shared" si="57"/>
        <v>0</v>
      </c>
      <c r="BZ41" s="1">
        <f t="shared" si="57"/>
        <v>0</v>
      </c>
      <c r="CA41" s="1">
        <f t="shared" si="57"/>
        <v>0</v>
      </c>
      <c r="CB41" s="1">
        <f t="shared" si="57"/>
        <v>0</v>
      </c>
      <c r="CC41" s="1">
        <f t="shared" si="57"/>
        <v>0</v>
      </c>
      <c r="CD41" s="1">
        <f t="shared" si="57"/>
        <v>0</v>
      </c>
      <c r="CE41" s="1">
        <f t="shared" si="57"/>
        <v>0</v>
      </c>
    </row>
    <row r="42" spans="1:83" hidden="1">
      <c r="E42" s="1" t="e">
        <f>E41*E34</f>
        <v>#REF!</v>
      </c>
      <c r="F42" s="1">
        <f t="shared" ref="F42:N42" si="58">F41*F34</f>
        <v>0</v>
      </c>
      <c r="G42" s="1" t="e">
        <f t="shared" si="58"/>
        <v>#REF!</v>
      </c>
      <c r="H42" s="1">
        <f t="shared" si="58"/>
        <v>0</v>
      </c>
      <c r="I42" s="1" t="e">
        <f t="shared" si="58"/>
        <v>#REF!</v>
      </c>
      <c r="J42" s="1">
        <f t="shared" si="58"/>
        <v>0</v>
      </c>
      <c r="K42" s="1">
        <f t="shared" ref="K42" si="59">K41*K34</f>
        <v>0</v>
      </c>
      <c r="L42" s="1">
        <f t="shared" si="58"/>
        <v>0</v>
      </c>
      <c r="M42" s="1">
        <f t="shared" si="58"/>
        <v>0</v>
      </c>
      <c r="N42" s="1">
        <f t="shared" si="58"/>
        <v>0</v>
      </c>
      <c r="S42" s="1" t="e">
        <f>S41*S34</f>
        <v>#REF!</v>
      </c>
      <c r="T42" s="1">
        <f t="shared" ref="T42:AA42" si="60">T41*T34</f>
        <v>0</v>
      </c>
      <c r="U42" s="1" t="e">
        <f t="shared" si="60"/>
        <v>#REF!</v>
      </c>
      <c r="V42" s="1">
        <f t="shared" si="60"/>
        <v>0</v>
      </c>
      <c r="W42" s="1" t="e">
        <f t="shared" si="60"/>
        <v>#REF!</v>
      </c>
      <c r="X42" s="1">
        <f t="shared" si="60"/>
        <v>0</v>
      </c>
      <c r="Y42" s="1">
        <f t="shared" si="60"/>
        <v>0</v>
      </c>
      <c r="Z42" s="1">
        <f t="shared" si="60"/>
        <v>0</v>
      </c>
      <c r="AA42" s="1">
        <f t="shared" si="60"/>
        <v>0</v>
      </c>
      <c r="AG42" s="1" t="e">
        <f>AG41*AG34</f>
        <v>#REF!</v>
      </c>
      <c r="AH42" s="1">
        <f t="shared" ref="AH42:AO42" si="61">AH41*AH34</f>
        <v>0</v>
      </c>
      <c r="AI42" s="1" t="e">
        <f t="shared" si="61"/>
        <v>#REF!</v>
      </c>
      <c r="AJ42" s="1">
        <f t="shared" si="61"/>
        <v>0</v>
      </c>
      <c r="AK42" s="1" t="e">
        <f t="shared" si="61"/>
        <v>#REF!</v>
      </c>
      <c r="AL42" s="1">
        <f t="shared" si="61"/>
        <v>0</v>
      </c>
      <c r="AM42" s="1">
        <f t="shared" si="61"/>
        <v>0</v>
      </c>
      <c r="AN42" s="1">
        <f t="shared" si="61"/>
        <v>0</v>
      </c>
      <c r="AO42" s="1">
        <f t="shared" si="61"/>
        <v>0</v>
      </c>
      <c r="AU42" s="1" t="e">
        <f>AU41*AU34</f>
        <v>#REF!</v>
      </c>
      <c r="AV42" s="1">
        <f t="shared" ref="AV42:BC42" si="62">AV41*AV34</f>
        <v>0</v>
      </c>
      <c r="AW42" s="1" t="e">
        <f t="shared" si="62"/>
        <v>#REF!</v>
      </c>
      <c r="AX42" s="1">
        <f t="shared" si="62"/>
        <v>0</v>
      </c>
      <c r="AY42" s="1" t="e">
        <f t="shared" si="62"/>
        <v>#REF!</v>
      </c>
      <c r="AZ42" s="1">
        <f t="shared" si="62"/>
        <v>0</v>
      </c>
      <c r="BA42" s="1">
        <f t="shared" si="62"/>
        <v>0</v>
      </c>
      <c r="BB42" s="1">
        <f t="shared" si="62"/>
        <v>0</v>
      </c>
      <c r="BC42" s="1">
        <f t="shared" si="62"/>
        <v>0</v>
      </c>
      <c r="BI42" s="1" t="e">
        <f>BI41*BI34</f>
        <v>#REF!</v>
      </c>
      <c r="BJ42" s="1">
        <f t="shared" ref="BJ42:BQ42" si="63">BJ41*BJ34</f>
        <v>0</v>
      </c>
      <c r="BK42" s="1" t="e">
        <f t="shared" si="63"/>
        <v>#REF!</v>
      </c>
      <c r="BL42" s="1">
        <f t="shared" si="63"/>
        <v>0</v>
      </c>
      <c r="BM42" s="1" t="e">
        <f t="shared" si="63"/>
        <v>#REF!</v>
      </c>
      <c r="BN42" s="1">
        <f t="shared" si="63"/>
        <v>0</v>
      </c>
      <c r="BO42" s="1">
        <f t="shared" si="63"/>
        <v>0</v>
      </c>
      <c r="BP42" s="1">
        <f t="shared" si="63"/>
        <v>0</v>
      </c>
      <c r="BQ42" s="1">
        <f t="shared" si="63"/>
        <v>0</v>
      </c>
      <c r="BW42" s="1" t="e">
        <v>#REF!</v>
      </c>
      <c r="BX42" s="1">
        <v>0</v>
      </c>
      <c r="BY42" s="1" t="e">
        <v>#REF!</v>
      </c>
      <c r="BZ42" s="1">
        <v>0</v>
      </c>
      <c r="CA42" s="1" t="e">
        <v>#REF!</v>
      </c>
      <c r="CB42" s="1">
        <v>0</v>
      </c>
      <c r="CC42" s="1">
        <v>0</v>
      </c>
      <c r="CD42" s="1">
        <v>0</v>
      </c>
      <c r="CE42" s="1">
        <v>0</v>
      </c>
    </row>
    <row r="43" spans="1:83" hidden="1">
      <c r="A43" t="s">
        <v>125</v>
      </c>
      <c r="O43" t="s">
        <v>125</v>
      </c>
      <c r="AC43" t="s">
        <v>125</v>
      </c>
      <c r="AQ43" t="s">
        <v>125</v>
      </c>
      <c r="BE43" t="s">
        <v>125</v>
      </c>
      <c r="BS43" t="s">
        <v>125</v>
      </c>
    </row>
    <row r="44" spans="1:83" ht="17" thickBot="1">
      <c r="AO44" s="1"/>
      <c r="BC44" s="1"/>
      <c r="BQ44" s="1"/>
      <c r="CE44" s="1"/>
    </row>
    <row r="45" spans="1:83" ht="52" customHeight="1">
      <c r="A45" s="788" t="s">
        <v>139</v>
      </c>
      <c r="B45" s="789"/>
      <c r="C45" s="789"/>
      <c r="D45" s="789"/>
      <c r="E45" s="789"/>
      <c r="F45" s="789"/>
      <c r="G45" s="789"/>
      <c r="H45" s="789"/>
      <c r="I45" s="789"/>
      <c r="J45" s="789"/>
      <c r="K45" s="790"/>
      <c r="L45" s="604" t="s">
        <v>117</v>
      </c>
      <c r="M45" s="217" t="s">
        <v>119</v>
      </c>
      <c r="N45" s="604" t="s">
        <v>120</v>
      </c>
      <c r="O45" s="217" t="s">
        <v>121</v>
      </c>
      <c r="P45" s="604" t="s">
        <v>130</v>
      </c>
      <c r="Q45" s="217" t="s">
        <v>131</v>
      </c>
      <c r="R45" s="604" t="s">
        <v>132</v>
      </c>
      <c r="S45" s="217" t="s">
        <v>133</v>
      </c>
      <c r="T45" s="604" t="s">
        <v>134</v>
      </c>
      <c r="U45" s="217" t="s">
        <v>135</v>
      </c>
      <c r="V45" s="604" t="s">
        <v>136</v>
      </c>
      <c r="W45" s="217" t="s">
        <v>137</v>
      </c>
    </row>
    <row r="46" spans="1:83" ht="18" customHeight="1" thickBot="1">
      <c r="A46" s="779" t="s">
        <v>290</v>
      </c>
      <c r="B46" s="780"/>
      <c r="C46" s="780"/>
      <c r="D46" s="780"/>
      <c r="E46" s="780"/>
      <c r="F46" s="780"/>
      <c r="G46" s="780"/>
      <c r="H46" s="780"/>
      <c r="I46" s="780"/>
      <c r="J46" s="780"/>
      <c r="K46" s="781"/>
      <c r="L46" s="604"/>
      <c r="M46" s="217"/>
      <c r="N46" s="604"/>
      <c r="O46" s="217"/>
      <c r="P46" s="604"/>
      <c r="Q46" s="217"/>
      <c r="R46" s="604"/>
      <c r="S46" s="217"/>
      <c r="T46" s="604"/>
      <c r="U46" s="217"/>
      <c r="V46" s="604"/>
      <c r="W46" s="217"/>
    </row>
    <row r="47" spans="1:83" ht="44" customHeight="1">
      <c r="A47" s="806" t="s">
        <v>289</v>
      </c>
      <c r="B47" s="807"/>
      <c r="C47" s="807"/>
      <c r="D47" s="807"/>
      <c r="E47" s="807"/>
      <c r="F47" s="807"/>
      <c r="G47" s="808"/>
      <c r="H47" s="782" t="s">
        <v>116</v>
      </c>
      <c r="I47" s="782"/>
      <c r="J47" s="782" t="s">
        <v>118</v>
      </c>
      <c r="K47" s="783"/>
      <c r="L47" s="604"/>
      <c r="M47" s="217"/>
      <c r="N47" s="604"/>
      <c r="O47" s="217"/>
      <c r="P47" s="604"/>
      <c r="Q47" s="217"/>
      <c r="R47" s="604"/>
      <c r="S47" s="217"/>
      <c r="T47" s="604"/>
      <c r="U47" s="217"/>
      <c r="V47" s="604"/>
      <c r="W47" s="217"/>
    </row>
    <row r="48" spans="1:83" ht="16" customHeight="1">
      <c r="A48" s="775" t="s">
        <v>504</v>
      </c>
      <c r="B48" s="776"/>
      <c r="C48" s="776"/>
      <c r="D48" s="776"/>
      <c r="E48" s="776"/>
      <c r="F48" s="776"/>
      <c r="G48" s="774"/>
      <c r="H48" s="773" t="s">
        <v>117</v>
      </c>
      <c r="I48" s="774"/>
      <c r="J48" s="771">
        <v>0.5</v>
      </c>
      <c r="K48" s="772"/>
      <c r="L48" s="604">
        <f t="shared" ref="L48" si="64">IF(H48="August",J48,0)</f>
        <v>0.5</v>
      </c>
      <c r="M48" s="604">
        <f t="shared" ref="M48" si="65">IF(H48="September",J48,0)</f>
        <v>0</v>
      </c>
      <c r="N48" s="604">
        <f t="shared" ref="N48" si="66">IF(H48="Oktober",J48,0)</f>
        <v>0</v>
      </c>
      <c r="O48" s="604">
        <f t="shared" ref="O48" si="67">IF(H48="November",J48,0)</f>
        <v>0</v>
      </c>
      <c r="P48" s="604">
        <f t="shared" ref="P48" si="68">IF(H48="December",J48,0)</f>
        <v>0</v>
      </c>
      <c r="Q48" s="604">
        <f t="shared" ref="Q48" si="69">IF(H48="Januar",J48,0)</f>
        <v>0</v>
      </c>
      <c r="R48" s="604">
        <f t="shared" ref="R48" si="70">IF(H48="Februar",J48,0)</f>
        <v>0</v>
      </c>
      <c r="S48" s="604">
        <f t="shared" ref="S48" si="71">IF(H48="Marts",J48,0)</f>
        <v>0</v>
      </c>
      <c r="T48" s="604">
        <f t="shared" ref="T48" si="72">IF(H48="April",J48,0)</f>
        <v>0</v>
      </c>
      <c r="U48" s="604">
        <f t="shared" ref="U48" si="73">IF(H48="Maj",J48,0)</f>
        <v>0</v>
      </c>
      <c r="V48" s="604">
        <f t="shared" ref="V48" si="74">IF(H48="Juni",J48,0)</f>
        <v>0</v>
      </c>
      <c r="W48" s="604">
        <f t="shared" ref="W48" si="75">IF(H48="Juli",J48,0)</f>
        <v>0</v>
      </c>
    </row>
    <row r="49" spans="1:23">
      <c r="A49" s="775" t="s">
        <v>504</v>
      </c>
      <c r="B49" s="776"/>
      <c r="C49" s="776"/>
      <c r="D49" s="776"/>
      <c r="E49" s="776"/>
      <c r="F49" s="776"/>
      <c r="G49" s="774"/>
      <c r="H49" s="773" t="s">
        <v>119</v>
      </c>
      <c r="I49" s="774"/>
      <c r="J49" s="771">
        <v>0.5</v>
      </c>
      <c r="K49" s="772"/>
      <c r="L49" s="604">
        <f t="shared" ref="L49:L87" si="76">IF(H49="August",J49,0)</f>
        <v>0</v>
      </c>
      <c r="M49" s="604">
        <f t="shared" ref="M49:M87" si="77">IF(H49="September",J49,0)</f>
        <v>0.5</v>
      </c>
      <c r="N49" s="604">
        <f t="shared" ref="N49:N87" si="78">IF(H49="Oktober",J49,0)</f>
        <v>0</v>
      </c>
      <c r="O49" s="604">
        <f t="shared" ref="O49:O87" si="79">IF(H49="November",J49,0)</f>
        <v>0</v>
      </c>
      <c r="P49" s="604">
        <f t="shared" ref="P49:P87" si="80">IF(H49="December",J49,0)</f>
        <v>0</v>
      </c>
      <c r="Q49" s="604">
        <f t="shared" ref="Q49:Q87" si="81">IF(H49="Januar",J49,0)</f>
        <v>0</v>
      </c>
      <c r="R49" s="604">
        <f t="shared" ref="R49:R87" si="82">IF(H49="Februar",J49,0)</f>
        <v>0</v>
      </c>
      <c r="S49" s="604">
        <f t="shared" ref="S49:S87" si="83">IF(H49="Marts",J49,0)</f>
        <v>0</v>
      </c>
      <c r="T49" s="604">
        <f t="shared" ref="T49:T87" si="84">IF(H49="April",J49,0)</f>
        <v>0</v>
      </c>
      <c r="U49" s="604">
        <f t="shared" ref="U49:U87" si="85">IF(H49="Maj",J49,0)</f>
        <v>0</v>
      </c>
      <c r="V49" s="604">
        <f t="shared" ref="V49:V87" si="86">IF(H49="Juni",J49,0)</f>
        <v>0</v>
      </c>
      <c r="W49" s="604">
        <f t="shared" ref="W49:W87" si="87">IF(H49="Juli",J49,0)</f>
        <v>0</v>
      </c>
    </row>
    <row r="50" spans="1:23">
      <c r="A50" s="775" t="s">
        <v>504</v>
      </c>
      <c r="B50" s="776"/>
      <c r="C50" s="776"/>
      <c r="D50" s="776"/>
      <c r="E50" s="776"/>
      <c r="F50" s="776"/>
      <c r="G50" s="774"/>
      <c r="H50" s="773" t="s">
        <v>120</v>
      </c>
      <c r="I50" s="774"/>
      <c r="J50" s="771">
        <v>0.5</v>
      </c>
      <c r="K50" s="772"/>
      <c r="L50" s="604">
        <f t="shared" si="76"/>
        <v>0</v>
      </c>
      <c r="M50" s="604">
        <f t="shared" si="77"/>
        <v>0</v>
      </c>
      <c r="N50" s="604">
        <f t="shared" si="78"/>
        <v>0.5</v>
      </c>
      <c r="O50" s="604">
        <f t="shared" si="79"/>
        <v>0</v>
      </c>
      <c r="P50" s="604">
        <f t="shared" si="80"/>
        <v>0</v>
      </c>
      <c r="Q50" s="604">
        <f t="shared" si="81"/>
        <v>0</v>
      </c>
      <c r="R50" s="604">
        <f t="shared" si="82"/>
        <v>0</v>
      </c>
      <c r="S50" s="604">
        <f t="shared" si="83"/>
        <v>0</v>
      </c>
      <c r="T50" s="604">
        <f t="shared" si="84"/>
        <v>0</v>
      </c>
      <c r="U50" s="604">
        <f t="shared" si="85"/>
        <v>0</v>
      </c>
      <c r="V50" s="604">
        <f t="shared" si="86"/>
        <v>0</v>
      </c>
      <c r="W50" s="604">
        <f t="shared" si="87"/>
        <v>0</v>
      </c>
    </row>
    <row r="51" spans="1:23">
      <c r="A51" s="775" t="s">
        <v>504</v>
      </c>
      <c r="B51" s="776"/>
      <c r="C51" s="776"/>
      <c r="D51" s="776"/>
      <c r="E51" s="776"/>
      <c r="F51" s="776"/>
      <c r="G51" s="774"/>
      <c r="H51" s="773" t="s">
        <v>121</v>
      </c>
      <c r="I51" s="774"/>
      <c r="J51" s="771">
        <v>0.5</v>
      </c>
      <c r="K51" s="772"/>
      <c r="L51" s="604">
        <f t="shared" si="76"/>
        <v>0</v>
      </c>
      <c r="M51" s="604">
        <f t="shared" si="77"/>
        <v>0</v>
      </c>
      <c r="N51" s="604">
        <f t="shared" si="78"/>
        <v>0</v>
      </c>
      <c r="O51" s="604">
        <f t="shared" si="79"/>
        <v>0.5</v>
      </c>
      <c r="P51" s="604">
        <f t="shared" si="80"/>
        <v>0</v>
      </c>
      <c r="Q51" s="604">
        <f t="shared" si="81"/>
        <v>0</v>
      </c>
      <c r="R51" s="604">
        <f t="shared" si="82"/>
        <v>0</v>
      </c>
      <c r="S51" s="604">
        <f t="shared" si="83"/>
        <v>0</v>
      </c>
      <c r="T51" s="604">
        <f t="shared" si="84"/>
        <v>0</v>
      </c>
      <c r="U51" s="604">
        <f t="shared" si="85"/>
        <v>0</v>
      </c>
      <c r="V51" s="604">
        <f t="shared" si="86"/>
        <v>0</v>
      </c>
      <c r="W51" s="604">
        <f t="shared" si="87"/>
        <v>0</v>
      </c>
    </row>
    <row r="52" spans="1:23">
      <c r="A52" s="775" t="s">
        <v>504</v>
      </c>
      <c r="B52" s="776"/>
      <c r="C52" s="776"/>
      <c r="D52" s="776"/>
      <c r="E52" s="776"/>
      <c r="F52" s="776"/>
      <c r="G52" s="774"/>
      <c r="H52" s="773" t="s">
        <v>130</v>
      </c>
      <c r="I52" s="774"/>
      <c r="J52" s="771">
        <v>0.5</v>
      </c>
      <c r="K52" s="772"/>
      <c r="L52" s="604">
        <f t="shared" si="76"/>
        <v>0</v>
      </c>
      <c r="M52" s="604">
        <f t="shared" si="77"/>
        <v>0</v>
      </c>
      <c r="N52" s="604">
        <f t="shared" si="78"/>
        <v>0</v>
      </c>
      <c r="O52" s="604">
        <f t="shared" si="79"/>
        <v>0</v>
      </c>
      <c r="P52" s="604">
        <f t="shared" si="80"/>
        <v>0.5</v>
      </c>
      <c r="Q52" s="604">
        <f t="shared" si="81"/>
        <v>0</v>
      </c>
      <c r="R52" s="604">
        <f t="shared" si="82"/>
        <v>0</v>
      </c>
      <c r="S52" s="604">
        <f t="shared" si="83"/>
        <v>0</v>
      </c>
      <c r="T52" s="604">
        <f t="shared" si="84"/>
        <v>0</v>
      </c>
      <c r="U52" s="604">
        <f t="shared" si="85"/>
        <v>0</v>
      </c>
      <c r="V52" s="604">
        <f t="shared" si="86"/>
        <v>0</v>
      </c>
      <c r="W52" s="604">
        <f t="shared" si="87"/>
        <v>0</v>
      </c>
    </row>
    <row r="53" spans="1:23">
      <c r="A53" s="775" t="s">
        <v>504</v>
      </c>
      <c r="B53" s="776"/>
      <c r="C53" s="776"/>
      <c r="D53" s="776"/>
      <c r="E53" s="776"/>
      <c r="F53" s="776"/>
      <c r="G53" s="774"/>
      <c r="H53" s="773" t="s">
        <v>131</v>
      </c>
      <c r="I53" s="774"/>
      <c r="J53" s="771">
        <v>0.5</v>
      </c>
      <c r="K53" s="772"/>
      <c r="L53" s="604">
        <f t="shared" si="76"/>
        <v>0</v>
      </c>
      <c r="M53" s="604">
        <f t="shared" si="77"/>
        <v>0</v>
      </c>
      <c r="N53" s="604">
        <f t="shared" si="78"/>
        <v>0</v>
      </c>
      <c r="O53" s="604">
        <f t="shared" si="79"/>
        <v>0</v>
      </c>
      <c r="P53" s="604">
        <f t="shared" si="80"/>
        <v>0</v>
      </c>
      <c r="Q53" s="604">
        <f t="shared" si="81"/>
        <v>0.5</v>
      </c>
      <c r="R53" s="604">
        <f t="shared" si="82"/>
        <v>0</v>
      </c>
      <c r="S53" s="604">
        <f t="shared" si="83"/>
        <v>0</v>
      </c>
      <c r="T53" s="604">
        <f t="shared" si="84"/>
        <v>0</v>
      </c>
      <c r="U53" s="604">
        <f t="shared" si="85"/>
        <v>0</v>
      </c>
      <c r="V53" s="604">
        <f t="shared" si="86"/>
        <v>0</v>
      </c>
      <c r="W53" s="604">
        <f t="shared" si="87"/>
        <v>0</v>
      </c>
    </row>
    <row r="54" spans="1:23">
      <c r="A54" s="775" t="s">
        <v>504</v>
      </c>
      <c r="B54" s="776"/>
      <c r="C54" s="776"/>
      <c r="D54" s="776"/>
      <c r="E54" s="776"/>
      <c r="F54" s="776"/>
      <c r="G54" s="774"/>
      <c r="H54" s="773" t="s">
        <v>132</v>
      </c>
      <c r="I54" s="774"/>
      <c r="J54" s="771">
        <v>0.5</v>
      </c>
      <c r="K54" s="772"/>
      <c r="L54" s="604">
        <f t="shared" si="76"/>
        <v>0</v>
      </c>
      <c r="M54" s="604">
        <f t="shared" si="77"/>
        <v>0</v>
      </c>
      <c r="N54" s="604">
        <f t="shared" si="78"/>
        <v>0</v>
      </c>
      <c r="O54" s="604">
        <f t="shared" si="79"/>
        <v>0</v>
      </c>
      <c r="P54" s="604">
        <f t="shared" si="80"/>
        <v>0</v>
      </c>
      <c r="Q54" s="604">
        <f t="shared" si="81"/>
        <v>0</v>
      </c>
      <c r="R54" s="604">
        <f t="shared" si="82"/>
        <v>0.5</v>
      </c>
      <c r="S54" s="604">
        <f t="shared" si="83"/>
        <v>0</v>
      </c>
      <c r="T54" s="604">
        <f t="shared" si="84"/>
        <v>0</v>
      </c>
      <c r="U54" s="604">
        <f t="shared" si="85"/>
        <v>0</v>
      </c>
      <c r="V54" s="604">
        <f t="shared" si="86"/>
        <v>0</v>
      </c>
      <c r="W54" s="604">
        <f t="shared" si="87"/>
        <v>0</v>
      </c>
    </row>
    <row r="55" spans="1:23">
      <c r="A55" s="775" t="s">
        <v>504</v>
      </c>
      <c r="B55" s="776"/>
      <c r="C55" s="776"/>
      <c r="D55" s="776"/>
      <c r="E55" s="776"/>
      <c r="F55" s="776"/>
      <c r="G55" s="774"/>
      <c r="H55" s="773" t="s">
        <v>133</v>
      </c>
      <c r="I55" s="774"/>
      <c r="J55" s="771">
        <v>0.5</v>
      </c>
      <c r="K55" s="772"/>
      <c r="L55" s="604">
        <f t="shared" si="76"/>
        <v>0</v>
      </c>
      <c r="M55" s="604">
        <f t="shared" si="77"/>
        <v>0</v>
      </c>
      <c r="N55" s="604">
        <f t="shared" si="78"/>
        <v>0</v>
      </c>
      <c r="O55" s="604">
        <f t="shared" si="79"/>
        <v>0</v>
      </c>
      <c r="P55" s="604">
        <f t="shared" si="80"/>
        <v>0</v>
      </c>
      <c r="Q55" s="604">
        <f t="shared" si="81"/>
        <v>0</v>
      </c>
      <c r="R55" s="604">
        <f t="shared" si="82"/>
        <v>0</v>
      </c>
      <c r="S55" s="604">
        <f t="shared" si="83"/>
        <v>0.5</v>
      </c>
      <c r="T55" s="604">
        <f t="shared" si="84"/>
        <v>0</v>
      </c>
      <c r="U55" s="604">
        <f t="shared" si="85"/>
        <v>0</v>
      </c>
      <c r="V55" s="604">
        <f t="shared" si="86"/>
        <v>0</v>
      </c>
      <c r="W55" s="604">
        <f t="shared" si="87"/>
        <v>0</v>
      </c>
    </row>
    <row r="56" spans="1:23">
      <c r="A56" s="775" t="s">
        <v>504</v>
      </c>
      <c r="B56" s="776"/>
      <c r="C56" s="776"/>
      <c r="D56" s="776"/>
      <c r="E56" s="776"/>
      <c r="F56" s="776"/>
      <c r="G56" s="774"/>
      <c r="H56" s="773" t="s">
        <v>134</v>
      </c>
      <c r="I56" s="774"/>
      <c r="J56" s="771">
        <v>0.5</v>
      </c>
      <c r="K56" s="772"/>
      <c r="L56" s="604">
        <f t="shared" si="76"/>
        <v>0</v>
      </c>
      <c r="M56" s="604">
        <f t="shared" si="77"/>
        <v>0</v>
      </c>
      <c r="N56" s="604">
        <f t="shared" si="78"/>
        <v>0</v>
      </c>
      <c r="O56" s="604">
        <f t="shared" si="79"/>
        <v>0</v>
      </c>
      <c r="P56" s="604">
        <f t="shared" si="80"/>
        <v>0</v>
      </c>
      <c r="Q56" s="604">
        <f t="shared" si="81"/>
        <v>0</v>
      </c>
      <c r="R56" s="604">
        <f t="shared" si="82"/>
        <v>0</v>
      </c>
      <c r="S56" s="604">
        <f t="shared" si="83"/>
        <v>0</v>
      </c>
      <c r="T56" s="604">
        <f t="shared" si="84"/>
        <v>0.5</v>
      </c>
      <c r="U56" s="604">
        <f t="shared" si="85"/>
        <v>0</v>
      </c>
      <c r="V56" s="604">
        <f t="shared" si="86"/>
        <v>0</v>
      </c>
      <c r="W56" s="604">
        <f t="shared" si="87"/>
        <v>0</v>
      </c>
    </row>
    <row r="57" spans="1:23">
      <c r="A57" s="775" t="s">
        <v>504</v>
      </c>
      <c r="B57" s="776"/>
      <c r="C57" s="776"/>
      <c r="D57" s="776"/>
      <c r="E57" s="776"/>
      <c r="F57" s="776"/>
      <c r="G57" s="774"/>
      <c r="H57" s="773" t="s">
        <v>135</v>
      </c>
      <c r="I57" s="774"/>
      <c r="J57" s="771">
        <v>0.5</v>
      </c>
      <c r="K57" s="772"/>
      <c r="L57" s="604">
        <f t="shared" si="76"/>
        <v>0</v>
      </c>
      <c r="M57" s="604">
        <f t="shared" si="77"/>
        <v>0</v>
      </c>
      <c r="N57" s="604">
        <f t="shared" si="78"/>
        <v>0</v>
      </c>
      <c r="O57" s="604">
        <f t="shared" si="79"/>
        <v>0</v>
      </c>
      <c r="P57" s="604">
        <f t="shared" si="80"/>
        <v>0</v>
      </c>
      <c r="Q57" s="604">
        <f t="shared" si="81"/>
        <v>0</v>
      </c>
      <c r="R57" s="604">
        <f t="shared" si="82"/>
        <v>0</v>
      </c>
      <c r="S57" s="604">
        <f t="shared" si="83"/>
        <v>0</v>
      </c>
      <c r="T57" s="604">
        <f t="shared" si="84"/>
        <v>0</v>
      </c>
      <c r="U57" s="604">
        <f t="shared" si="85"/>
        <v>0.5</v>
      </c>
      <c r="V57" s="604">
        <f t="shared" si="86"/>
        <v>0</v>
      </c>
      <c r="W57" s="604">
        <f t="shared" si="87"/>
        <v>0</v>
      </c>
    </row>
    <row r="58" spans="1:23">
      <c r="A58" s="775" t="s">
        <v>504</v>
      </c>
      <c r="B58" s="776"/>
      <c r="C58" s="776"/>
      <c r="D58" s="776"/>
      <c r="E58" s="776"/>
      <c r="F58" s="776"/>
      <c r="G58" s="774"/>
      <c r="H58" s="773" t="s">
        <v>136</v>
      </c>
      <c r="I58" s="774"/>
      <c r="J58" s="771">
        <v>0.5</v>
      </c>
      <c r="K58" s="772"/>
      <c r="L58" s="604">
        <f t="shared" si="76"/>
        <v>0</v>
      </c>
      <c r="M58" s="604">
        <f t="shared" si="77"/>
        <v>0</v>
      </c>
      <c r="N58" s="604">
        <f t="shared" si="78"/>
        <v>0</v>
      </c>
      <c r="O58" s="604">
        <f t="shared" si="79"/>
        <v>0</v>
      </c>
      <c r="P58" s="604">
        <f t="shared" si="80"/>
        <v>0</v>
      </c>
      <c r="Q58" s="604">
        <f t="shared" si="81"/>
        <v>0</v>
      </c>
      <c r="R58" s="604">
        <f t="shared" si="82"/>
        <v>0</v>
      </c>
      <c r="S58" s="604">
        <f t="shared" si="83"/>
        <v>0</v>
      </c>
      <c r="T58" s="604">
        <f t="shared" si="84"/>
        <v>0</v>
      </c>
      <c r="U58" s="604">
        <f t="shared" si="85"/>
        <v>0</v>
      </c>
      <c r="V58" s="604">
        <f t="shared" si="86"/>
        <v>0.5</v>
      </c>
      <c r="W58" s="604">
        <f t="shared" si="87"/>
        <v>0</v>
      </c>
    </row>
    <row r="59" spans="1:23">
      <c r="A59" s="775" t="s">
        <v>505</v>
      </c>
      <c r="B59" s="776"/>
      <c r="C59" s="776"/>
      <c r="D59" s="776"/>
      <c r="E59" s="776"/>
      <c r="F59" s="776"/>
      <c r="G59" s="774"/>
      <c r="H59" s="773" t="s">
        <v>130</v>
      </c>
      <c r="I59" s="774"/>
      <c r="J59" s="771">
        <v>10</v>
      </c>
      <c r="K59" s="772"/>
      <c r="L59" s="604">
        <f t="shared" si="76"/>
        <v>0</v>
      </c>
      <c r="M59" s="604">
        <f t="shared" si="77"/>
        <v>0</v>
      </c>
      <c r="N59" s="604">
        <f t="shared" si="78"/>
        <v>0</v>
      </c>
      <c r="O59" s="604">
        <f t="shared" si="79"/>
        <v>0</v>
      </c>
      <c r="P59" s="604">
        <f t="shared" si="80"/>
        <v>10</v>
      </c>
      <c r="Q59" s="604">
        <f t="shared" si="81"/>
        <v>0</v>
      </c>
      <c r="R59" s="604">
        <f t="shared" si="82"/>
        <v>0</v>
      </c>
      <c r="S59" s="604">
        <f t="shared" si="83"/>
        <v>0</v>
      </c>
      <c r="T59" s="604">
        <f t="shared" si="84"/>
        <v>0</v>
      </c>
      <c r="U59" s="604">
        <f t="shared" si="85"/>
        <v>0</v>
      </c>
      <c r="V59" s="604">
        <f t="shared" si="86"/>
        <v>0</v>
      </c>
      <c r="W59" s="604">
        <f t="shared" si="87"/>
        <v>0</v>
      </c>
    </row>
    <row r="60" spans="1:23">
      <c r="A60" s="775" t="s">
        <v>506</v>
      </c>
      <c r="B60" s="776"/>
      <c r="C60" s="776"/>
      <c r="D60" s="776"/>
      <c r="E60" s="776"/>
      <c r="F60" s="776"/>
      <c r="G60" s="774"/>
      <c r="H60" s="773" t="s">
        <v>136</v>
      </c>
      <c r="I60" s="774"/>
      <c r="J60" s="771">
        <v>10</v>
      </c>
      <c r="K60" s="772"/>
      <c r="L60" s="604">
        <f t="shared" si="76"/>
        <v>0</v>
      </c>
      <c r="M60" s="604">
        <f t="shared" si="77"/>
        <v>0</v>
      </c>
      <c r="N60" s="604">
        <f t="shared" si="78"/>
        <v>0</v>
      </c>
      <c r="O60" s="604">
        <f t="shared" si="79"/>
        <v>0</v>
      </c>
      <c r="P60" s="604">
        <f t="shared" si="80"/>
        <v>0</v>
      </c>
      <c r="Q60" s="604">
        <f t="shared" si="81"/>
        <v>0</v>
      </c>
      <c r="R60" s="604">
        <f t="shared" si="82"/>
        <v>0</v>
      </c>
      <c r="S60" s="604">
        <f t="shared" si="83"/>
        <v>0</v>
      </c>
      <c r="T60" s="604">
        <f t="shared" si="84"/>
        <v>0</v>
      </c>
      <c r="U60" s="604">
        <f t="shared" si="85"/>
        <v>0</v>
      </c>
      <c r="V60" s="604">
        <f t="shared" si="86"/>
        <v>10</v>
      </c>
      <c r="W60" s="604">
        <f t="shared" si="87"/>
        <v>0</v>
      </c>
    </row>
    <row r="61" spans="1:23">
      <c r="A61" s="775"/>
      <c r="B61" s="776"/>
      <c r="C61" s="776"/>
      <c r="D61" s="776"/>
      <c r="E61" s="776"/>
      <c r="F61" s="776"/>
      <c r="G61" s="774"/>
      <c r="H61" s="773"/>
      <c r="I61" s="774"/>
      <c r="J61" s="771"/>
      <c r="K61" s="772"/>
      <c r="L61" s="604">
        <f t="shared" si="76"/>
        <v>0</v>
      </c>
      <c r="M61" s="604">
        <f t="shared" si="77"/>
        <v>0</v>
      </c>
      <c r="N61" s="604">
        <f t="shared" si="78"/>
        <v>0</v>
      </c>
      <c r="O61" s="604">
        <f t="shared" si="79"/>
        <v>0</v>
      </c>
      <c r="P61" s="604">
        <f t="shared" si="80"/>
        <v>0</v>
      </c>
      <c r="Q61" s="604">
        <f t="shared" si="81"/>
        <v>0</v>
      </c>
      <c r="R61" s="604">
        <f t="shared" si="82"/>
        <v>0</v>
      </c>
      <c r="S61" s="604">
        <f t="shared" si="83"/>
        <v>0</v>
      </c>
      <c r="T61" s="604">
        <f t="shared" si="84"/>
        <v>0</v>
      </c>
      <c r="U61" s="604">
        <f t="shared" si="85"/>
        <v>0</v>
      </c>
      <c r="V61" s="604">
        <f t="shared" si="86"/>
        <v>0</v>
      </c>
      <c r="W61" s="604">
        <f t="shared" si="87"/>
        <v>0</v>
      </c>
    </row>
    <row r="62" spans="1:23">
      <c r="A62" s="775"/>
      <c r="B62" s="776"/>
      <c r="C62" s="776"/>
      <c r="D62" s="776"/>
      <c r="E62" s="776"/>
      <c r="F62" s="776"/>
      <c r="G62" s="774"/>
      <c r="H62" s="773"/>
      <c r="I62" s="774"/>
      <c r="J62" s="771"/>
      <c r="K62" s="772"/>
      <c r="L62" s="604">
        <f t="shared" si="76"/>
        <v>0</v>
      </c>
      <c r="M62" s="604">
        <f t="shared" si="77"/>
        <v>0</v>
      </c>
      <c r="N62" s="604">
        <f t="shared" si="78"/>
        <v>0</v>
      </c>
      <c r="O62" s="604">
        <f t="shared" si="79"/>
        <v>0</v>
      </c>
      <c r="P62" s="604">
        <f t="shared" si="80"/>
        <v>0</v>
      </c>
      <c r="Q62" s="604">
        <f t="shared" si="81"/>
        <v>0</v>
      </c>
      <c r="R62" s="604">
        <f t="shared" si="82"/>
        <v>0</v>
      </c>
      <c r="S62" s="604">
        <f t="shared" si="83"/>
        <v>0</v>
      </c>
      <c r="T62" s="604">
        <f t="shared" si="84"/>
        <v>0</v>
      </c>
      <c r="U62" s="604">
        <f t="shared" si="85"/>
        <v>0</v>
      </c>
      <c r="V62" s="604">
        <f t="shared" si="86"/>
        <v>0</v>
      </c>
      <c r="W62" s="604">
        <f t="shared" si="87"/>
        <v>0</v>
      </c>
    </row>
    <row r="63" spans="1:23">
      <c r="A63" s="775"/>
      <c r="B63" s="776"/>
      <c r="C63" s="776"/>
      <c r="D63" s="776"/>
      <c r="E63" s="776"/>
      <c r="F63" s="776"/>
      <c r="G63" s="774"/>
      <c r="H63" s="773"/>
      <c r="I63" s="774"/>
      <c r="J63" s="771"/>
      <c r="K63" s="772"/>
      <c r="L63" s="604">
        <f t="shared" si="76"/>
        <v>0</v>
      </c>
      <c r="M63" s="604">
        <f t="shared" si="77"/>
        <v>0</v>
      </c>
      <c r="N63" s="604">
        <f t="shared" si="78"/>
        <v>0</v>
      </c>
      <c r="O63" s="604">
        <f t="shared" si="79"/>
        <v>0</v>
      </c>
      <c r="P63" s="604">
        <f t="shared" si="80"/>
        <v>0</v>
      </c>
      <c r="Q63" s="604">
        <f t="shared" si="81"/>
        <v>0</v>
      </c>
      <c r="R63" s="604">
        <f t="shared" si="82"/>
        <v>0</v>
      </c>
      <c r="S63" s="604">
        <f t="shared" si="83"/>
        <v>0</v>
      </c>
      <c r="T63" s="604">
        <f t="shared" si="84"/>
        <v>0</v>
      </c>
      <c r="U63" s="604">
        <f t="shared" si="85"/>
        <v>0</v>
      </c>
      <c r="V63" s="604">
        <f t="shared" si="86"/>
        <v>0</v>
      </c>
      <c r="W63" s="604">
        <f t="shared" si="87"/>
        <v>0</v>
      </c>
    </row>
    <row r="64" spans="1:23">
      <c r="A64" s="775"/>
      <c r="B64" s="776"/>
      <c r="C64" s="776"/>
      <c r="D64" s="776"/>
      <c r="E64" s="776"/>
      <c r="F64" s="776"/>
      <c r="G64" s="774"/>
      <c r="H64" s="773"/>
      <c r="I64" s="774"/>
      <c r="J64" s="771"/>
      <c r="K64" s="772"/>
      <c r="L64" s="604">
        <f t="shared" si="76"/>
        <v>0</v>
      </c>
      <c r="M64" s="604">
        <f t="shared" si="77"/>
        <v>0</v>
      </c>
      <c r="N64" s="604">
        <f t="shared" si="78"/>
        <v>0</v>
      </c>
      <c r="O64" s="604">
        <f t="shared" si="79"/>
        <v>0</v>
      </c>
      <c r="P64" s="604">
        <f t="shared" si="80"/>
        <v>0</v>
      </c>
      <c r="Q64" s="604">
        <f t="shared" si="81"/>
        <v>0</v>
      </c>
      <c r="R64" s="604">
        <f t="shared" si="82"/>
        <v>0</v>
      </c>
      <c r="S64" s="604">
        <f t="shared" si="83"/>
        <v>0</v>
      </c>
      <c r="T64" s="604">
        <f t="shared" si="84"/>
        <v>0</v>
      </c>
      <c r="U64" s="604">
        <f t="shared" si="85"/>
        <v>0</v>
      </c>
      <c r="V64" s="604">
        <f t="shared" si="86"/>
        <v>0</v>
      </c>
      <c r="W64" s="604">
        <f t="shared" si="87"/>
        <v>0</v>
      </c>
    </row>
    <row r="65" spans="1:23">
      <c r="A65" s="775"/>
      <c r="B65" s="776"/>
      <c r="C65" s="776"/>
      <c r="D65" s="776"/>
      <c r="E65" s="776"/>
      <c r="F65" s="776"/>
      <c r="G65" s="774"/>
      <c r="H65" s="773"/>
      <c r="I65" s="774"/>
      <c r="J65" s="771"/>
      <c r="K65" s="772"/>
      <c r="L65" s="604">
        <f t="shared" si="76"/>
        <v>0</v>
      </c>
      <c r="M65" s="604">
        <f t="shared" si="77"/>
        <v>0</v>
      </c>
      <c r="N65" s="604">
        <f t="shared" si="78"/>
        <v>0</v>
      </c>
      <c r="O65" s="604">
        <f t="shared" si="79"/>
        <v>0</v>
      </c>
      <c r="P65" s="604">
        <f t="shared" si="80"/>
        <v>0</v>
      </c>
      <c r="Q65" s="604">
        <f t="shared" si="81"/>
        <v>0</v>
      </c>
      <c r="R65" s="604">
        <f t="shared" si="82"/>
        <v>0</v>
      </c>
      <c r="S65" s="604">
        <f t="shared" si="83"/>
        <v>0</v>
      </c>
      <c r="T65" s="604">
        <f t="shared" si="84"/>
        <v>0</v>
      </c>
      <c r="U65" s="604">
        <f t="shared" si="85"/>
        <v>0</v>
      </c>
      <c r="V65" s="604">
        <f t="shared" si="86"/>
        <v>0</v>
      </c>
      <c r="W65" s="604">
        <f t="shared" si="87"/>
        <v>0</v>
      </c>
    </row>
    <row r="66" spans="1:23">
      <c r="A66" s="775"/>
      <c r="B66" s="776"/>
      <c r="C66" s="776"/>
      <c r="D66" s="776"/>
      <c r="E66" s="776"/>
      <c r="F66" s="776"/>
      <c r="G66" s="774"/>
      <c r="H66" s="773"/>
      <c r="I66" s="774"/>
      <c r="J66" s="771"/>
      <c r="K66" s="772"/>
      <c r="L66" s="604">
        <f t="shared" si="76"/>
        <v>0</v>
      </c>
      <c r="M66" s="604">
        <f t="shared" si="77"/>
        <v>0</v>
      </c>
      <c r="N66" s="604">
        <f t="shared" si="78"/>
        <v>0</v>
      </c>
      <c r="O66" s="604">
        <f t="shared" si="79"/>
        <v>0</v>
      </c>
      <c r="P66" s="604">
        <f t="shared" si="80"/>
        <v>0</v>
      </c>
      <c r="Q66" s="604">
        <f t="shared" si="81"/>
        <v>0</v>
      </c>
      <c r="R66" s="604">
        <f t="shared" si="82"/>
        <v>0</v>
      </c>
      <c r="S66" s="604">
        <f t="shared" si="83"/>
        <v>0</v>
      </c>
      <c r="T66" s="604">
        <f t="shared" si="84"/>
        <v>0</v>
      </c>
      <c r="U66" s="604">
        <f t="shared" si="85"/>
        <v>0</v>
      </c>
      <c r="V66" s="604">
        <f t="shared" si="86"/>
        <v>0</v>
      </c>
      <c r="W66" s="604">
        <f t="shared" si="87"/>
        <v>0</v>
      </c>
    </row>
    <row r="67" spans="1:23">
      <c r="A67" s="775"/>
      <c r="B67" s="776"/>
      <c r="C67" s="776"/>
      <c r="D67" s="776"/>
      <c r="E67" s="776"/>
      <c r="F67" s="776"/>
      <c r="G67" s="774"/>
      <c r="H67" s="773"/>
      <c r="I67" s="774"/>
      <c r="J67" s="771"/>
      <c r="K67" s="772"/>
      <c r="L67" s="604">
        <f t="shared" si="76"/>
        <v>0</v>
      </c>
      <c r="M67" s="604">
        <f t="shared" si="77"/>
        <v>0</v>
      </c>
      <c r="N67" s="604">
        <f t="shared" si="78"/>
        <v>0</v>
      </c>
      <c r="O67" s="604">
        <f t="shared" si="79"/>
        <v>0</v>
      </c>
      <c r="P67" s="604">
        <f t="shared" si="80"/>
        <v>0</v>
      </c>
      <c r="Q67" s="604">
        <f t="shared" si="81"/>
        <v>0</v>
      </c>
      <c r="R67" s="604">
        <f t="shared" si="82"/>
        <v>0</v>
      </c>
      <c r="S67" s="604">
        <f t="shared" si="83"/>
        <v>0</v>
      </c>
      <c r="T67" s="604">
        <f t="shared" si="84"/>
        <v>0</v>
      </c>
      <c r="U67" s="604">
        <f t="shared" si="85"/>
        <v>0</v>
      </c>
      <c r="V67" s="604">
        <f t="shared" si="86"/>
        <v>0</v>
      </c>
      <c r="W67" s="604">
        <f t="shared" si="87"/>
        <v>0</v>
      </c>
    </row>
    <row r="68" spans="1:23">
      <c r="A68" s="775"/>
      <c r="B68" s="776"/>
      <c r="C68" s="776"/>
      <c r="D68" s="776"/>
      <c r="E68" s="776"/>
      <c r="F68" s="776"/>
      <c r="G68" s="774"/>
      <c r="H68" s="773"/>
      <c r="I68" s="774"/>
      <c r="J68" s="771"/>
      <c r="K68" s="772"/>
      <c r="L68" s="604">
        <f t="shared" si="76"/>
        <v>0</v>
      </c>
      <c r="M68" s="604">
        <f t="shared" si="77"/>
        <v>0</v>
      </c>
      <c r="N68" s="604">
        <f t="shared" si="78"/>
        <v>0</v>
      </c>
      <c r="O68" s="604">
        <f t="shared" si="79"/>
        <v>0</v>
      </c>
      <c r="P68" s="604">
        <f t="shared" si="80"/>
        <v>0</v>
      </c>
      <c r="Q68" s="604">
        <f t="shared" si="81"/>
        <v>0</v>
      </c>
      <c r="R68" s="604">
        <f t="shared" si="82"/>
        <v>0</v>
      </c>
      <c r="S68" s="604">
        <f t="shared" si="83"/>
        <v>0</v>
      </c>
      <c r="T68" s="604">
        <f t="shared" si="84"/>
        <v>0</v>
      </c>
      <c r="U68" s="604">
        <f t="shared" si="85"/>
        <v>0</v>
      </c>
      <c r="V68" s="604">
        <f t="shared" si="86"/>
        <v>0</v>
      </c>
      <c r="W68" s="604">
        <f t="shared" si="87"/>
        <v>0</v>
      </c>
    </row>
    <row r="69" spans="1:23">
      <c r="A69" s="775"/>
      <c r="B69" s="776"/>
      <c r="C69" s="776"/>
      <c r="D69" s="776"/>
      <c r="E69" s="776"/>
      <c r="F69" s="776"/>
      <c r="G69" s="774"/>
      <c r="H69" s="773"/>
      <c r="I69" s="774"/>
      <c r="J69" s="771"/>
      <c r="K69" s="772"/>
      <c r="L69" s="604">
        <f t="shared" si="76"/>
        <v>0</v>
      </c>
      <c r="M69" s="604">
        <f t="shared" si="77"/>
        <v>0</v>
      </c>
      <c r="N69" s="604">
        <f t="shared" si="78"/>
        <v>0</v>
      </c>
      <c r="O69" s="604">
        <f t="shared" si="79"/>
        <v>0</v>
      </c>
      <c r="P69" s="604">
        <f t="shared" si="80"/>
        <v>0</v>
      </c>
      <c r="Q69" s="604">
        <f t="shared" si="81"/>
        <v>0</v>
      </c>
      <c r="R69" s="604">
        <f t="shared" si="82"/>
        <v>0</v>
      </c>
      <c r="S69" s="604">
        <f t="shared" si="83"/>
        <v>0</v>
      </c>
      <c r="T69" s="604">
        <f t="shared" si="84"/>
        <v>0</v>
      </c>
      <c r="U69" s="604">
        <f t="shared" si="85"/>
        <v>0</v>
      </c>
      <c r="V69" s="604">
        <f t="shared" si="86"/>
        <v>0</v>
      </c>
      <c r="W69" s="604">
        <f t="shared" si="87"/>
        <v>0</v>
      </c>
    </row>
    <row r="70" spans="1:23">
      <c r="A70" s="775"/>
      <c r="B70" s="776"/>
      <c r="C70" s="776"/>
      <c r="D70" s="776"/>
      <c r="E70" s="776"/>
      <c r="F70" s="776"/>
      <c r="G70" s="774"/>
      <c r="H70" s="773"/>
      <c r="I70" s="774"/>
      <c r="J70" s="771"/>
      <c r="K70" s="772"/>
      <c r="L70" s="604">
        <f t="shared" si="76"/>
        <v>0</v>
      </c>
      <c r="M70" s="604">
        <f t="shared" si="77"/>
        <v>0</v>
      </c>
      <c r="N70" s="604">
        <f t="shared" si="78"/>
        <v>0</v>
      </c>
      <c r="O70" s="604">
        <f t="shared" si="79"/>
        <v>0</v>
      </c>
      <c r="P70" s="604">
        <f t="shared" si="80"/>
        <v>0</v>
      </c>
      <c r="Q70" s="604">
        <f t="shared" si="81"/>
        <v>0</v>
      </c>
      <c r="R70" s="604">
        <f t="shared" si="82"/>
        <v>0</v>
      </c>
      <c r="S70" s="604">
        <f t="shared" si="83"/>
        <v>0</v>
      </c>
      <c r="T70" s="604">
        <f t="shared" si="84"/>
        <v>0</v>
      </c>
      <c r="U70" s="604">
        <f t="shared" si="85"/>
        <v>0</v>
      </c>
      <c r="V70" s="604">
        <f t="shared" si="86"/>
        <v>0</v>
      </c>
      <c r="W70" s="604">
        <f t="shared" si="87"/>
        <v>0</v>
      </c>
    </row>
    <row r="71" spans="1:23">
      <c r="A71" s="775"/>
      <c r="B71" s="776"/>
      <c r="C71" s="776"/>
      <c r="D71" s="776"/>
      <c r="E71" s="776"/>
      <c r="F71" s="776"/>
      <c r="G71" s="774"/>
      <c r="H71" s="773"/>
      <c r="I71" s="774"/>
      <c r="J71" s="771"/>
      <c r="K71" s="772"/>
      <c r="L71" s="604">
        <f t="shared" si="76"/>
        <v>0</v>
      </c>
      <c r="M71" s="604">
        <f t="shared" si="77"/>
        <v>0</v>
      </c>
      <c r="N71" s="604">
        <f t="shared" si="78"/>
        <v>0</v>
      </c>
      <c r="O71" s="604">
        <f t="shared" si="79"/>
        <v>0</v>
      </c>
      <c r="P71" s="604">
        <f t="shared" si="80"/>
        <v>0</v>
      </c>
      <c r="Q71" s="604">
        <f t="shared" si="81"/>
        <v>0</v>
      </c>
      <c r="R71" s="604">
        <f t="shared" si="82"/>
        <v>0</v>
      </c>
      <c r="S71" s="604">
        <f t="shared" si="83"/>
        <v>0</v>
      </c>
      <c r="T71" s="604">
        <f t="shared" si="84"/>
        <v>0</v>
      </c>
      <c r="U71" s="604">
        <f t="shared" si="85"/>
        <v>0</v>
      </c>
      <c r="V71" s="604">
        <f t="shared" si="86"/>
        <v>0</v>
      </c>
      <c r="W71" s="604">
        <f t="shared" si="87"/>
        <v>0</v>
      </c>
    </row>
    <row r="72" spans="1:23">
      <c r="A72" s="775"/>
      <c r="B72" s="776"/>
      <c r="C72" s="776"/>
      <c r="D72" s="776"/>
      <c r="E72" s="776"/>
      <c r="F72" s="776"/>
      <c r="G72" s="774"/>
      <c r="H72" s="773"/>
      <c r="I72" s="774"/>
      <c r="J72" s="771"/>
      <c r="K72" s="772"/>
      <c r="L72" s="604">
        <f t="shared" si="76"/>
        <v>0</v>
      </c>
      <c r="M72" s="604">
        <f t="shared" si="77"/>
        <v>0</v>
      </c>
      <c r="N72" s="604">
        <f t="shared" si="78"/>
        <v>0</v>
      </c>
      <c r="O72" s="604">
        <f t="shared" si="79"/>
        <v>0</v>
      </c>
      <c r="P72" s="604">
        <f t="shared" si="80"/>
        <v>0</v>
      </c>
      <c r="Q72" s="604">
        <f t="shared" si="81"/>
        <v>0</v>
      </c>
      <c r="R72" s="604">
        <f t="shared" si="82"/>
        <v>0</v>
      </c>
      <c r="S72" s="604">
        <f t="shared" si="83"/>
        <v>0</v>
      </c>
      <c r="T72" s="604">
        <f t="shared" si="84"/>
        <v>0</v>
      </c>
      <c r="U72" s="604">
        <f t="shared" si="85"/>
        <v>0</v>
      </c>
      <c r="V72" s="604">
        <f t="shared" si="86"/>
        <v>0</v>
      </c>
      <c r="W72" s="604">
        <f t="shared" si="87"/>
        <v>0</v>
      </c>
    </row>
    <row r="73" spans="1:23">
      <c r="A73" s="775"/>
      <c r="B73" s="776"/>
      <c r="C73" s="776"/>
      <c r="D73" s="776"/>
      <c r="E73" s="776"/>
      <c r="F73" s="776"/>
      <c r="G73" s="774"/>
      <c r="H73" s="773"/>
      <c r="I73" s="774"/>
      <c r="J73" s="771"/>
      <c r="K73" s="772"/>
      <c r="L73" s="604">
        <f t="shared" si="76"/>
        <v>0</v>
      </c>
      <c r="M73" s="604">
        <f t="shared" si="77"/>
        <v>0</v>
      </c>
      <c r="N73" s="604">
        <f t="shared" si="78"/>
        <v>0</v>
      </c>
      <c r="O73" s="604">
        <f t="shared" si="79"/>
        <v>0</v>
      </c>
      <c r="P73" s="604">
        <f t="shared" si="80"/>
        <v>0</v>
      </c>
      <c r="Q73" s="604">
        <f t="shared" si="81"/>
        <v>0</v>
      </c>
      <c r="R73" s="604">
        <f t="shared" si="82"/>
        <v>0</v>
      </c>
      <c r="S73" s="604">
        <f t="shared" si="83"/>
        <v>0</v>
      </c>
      <c r="T73" s="604">
        <f t="shared" si="84"/>
        <v>0</v>
      </c>
      <c r="U73" s="604">
        <f t="shared" si="85"/>
        <v>0</v>
      </c>
      <c r="V73" s="604">
        <f t="shared" si="86"/>
        <v>0</v>
      </c>
      <c r="W73" s="604">
        <f t="shared" si="87"/>
        <v>0</v>
      </c>
    </row>
    <row r="74" spans="1:23">
      <c r="A74" s="775"/>
      <c r="B74" s="776"/>
      <c r="C74" s="776"/>
      <c r="D74" s="776"/>
      <c r="E74" s="776"/>
      <c r="F74" s="776"/>
      <c r="G74" s="774"/>
      <c r="H74" s="773"/>
      <c r="I74" s="774"/>
      <c r="J74" s="771"/>
      <c r="K74" s="772"/>
      <c r="L74" s="604">
        <f t="shared" si="76"/>
        <v>0</v>
      </c>
      <c r="M74" s="604">
        <f t="shared" si="77"/>
        <v>0</v>
      </c>
      <c r="N74" s="604">
        <f t="shared" si="78"/>
        <v>0</v>
      </c>
      <c r="O74" s="604">
        <f t="shared" si="79"/>
        <v>0</v>
      </c>
      <c r="P74" s="604">
        <f t="shared" si="80"/>
        <v>0</v>
      </c>
      <c r="Q74" s="604">
        <f t="shared" si="81"/>
        <v>0</v>
      </c>
      <c r="R74" s="604">
        <f t="shared" si="82"/>
        <v>0</v>
      </c>
      <c r="S74" s="604">
        <f t="shared" si="83"/>
        <v>0</v>
      </c>
      <c r="T74" s="604">
        <f t="shared" si="84"/>
        <v>0</v>
      </c>
      <c r="U74" s="604">
        <f t="shared" si="85"/>
        <v>0</v>
      </c>
      <c r="V74" s="604">
        <f t="shared" si="86"/>
        <v>0</v>
      </c>
      <c r="W74" s="604">
        <f t="shared" si="87"/>
        <v>0</v>
      </c>
    </row>
    <row r="75" spans="1:23">
      <c r="A75" s="775"/>
      <c r="B75" s="776"/>
      <c r="C75" s="776"/>
      <c r="D75" s="776"/>
      <c r="E75" s="776"/>
      <c r="F75" s="776"/>
      <c r="G75" s="774"/>
      <c r="H75" s="773"/>
      <c r="I75" s="774"/>
      <c r="J75" s="771"/>
      <c r="K75" s="772"/>
      <c r="L75" s="604">
        <f t="shared" si="76"/>
        <v>0</v>
      </c>
      <c r="M75" s="604">
        <f t="shared" si="77"/>
        <v>0</v>
      </c>
      <c r="N75" s="604">
        <f t="shared" si="78"/>
        <v>0</v>
      </c>
      <c r="O75" s="604">
        <f t="shared" si="79"/>
        <v>0</v>
      </c>
      <c r="P75" s="604">
        <f t="shared" si="80"/>
        <v>0</v>
      </c>
      <c r="Q75" s="604">
        <f t="shared" si="81"/>
        <v>0</v>
      </c>
      <c r="R75" s="604">
        <f t="shared" si="82"/>
        <v>0</v>
      </c>
      <c r="S75" s="604">
        <f t="shared" si="83"/>
        <v>0</v>
      </c>
      <c r="T75" s="604">
        <f t="shared" si="84"/>
        <v>0</v>
      </c>
      <c r="U75" s="604">
        <f t="shared" si="85"/>
        <v>0</v>
      </c>
      <c r="V75" s="604">
        <f t="shared" si="86"/>
        <v>0</v>
      </c>
      <c r="W75" s="604">
        <f t="shared" si="87"/>
        <v>0</v>
      </c>
    </row>
    <row r="76" spans="1:23" ht="16" customHeight="1">
      <c r="A76" s="775"/>
      <c r="B76" s="776"/>
      <c r="C76" s="776"/>
      <c r="D76" s="776"/>
      <c r="E76" s="776"/>
      <c r="F76" s="776"/>
      <c r="G76" s="774"/>
      <c r="H76" s="773"/>
      <c r="I76" s="774"/>
      <c r="J76" s="771"/>
      <c r="K76" s="772"/>
      <c r="L76" s="604">
        <f t="shared" si="76"/>
        <v>0</v>
      </c>
      <c r="M76" s="604">
        <f t="shared" si="77"/>
        <v>0</v>
      </c>
      <c r="N76" s="604">
        <f t="shared" si="78"/>
        <v>0</v>
      </c>
      <c r="O76" s="604">
        <f t="shared" si="79"/>
        <v>0</v>
      </c>
      <c r="P76" s="604">
        <f t="shared" si="80"/>
        <v>0</v>
      </c>
      <c r="Q76" s="604">
        <f t="shared" si="81"/>
        <v>0</v>
      </c>
      <c r="R76" s="604">
        <f t="shared" si="82"/>
        <v>0</v>
      </c>
      <c r="S76" s="604">
        <f t="shared" si="83"/>
        <v>0</v>
      </c>
      <c r="T76" s="604">
        <f t="shared" si="84"/>
        <v>0</v>
      </c>
      <c r="U76" s="604">
        <f t="shared" si="85"/>
        <v>0</v>
      </c>
      <c r="V76" s="604">
        <f t="shared" si="86"/>
        <v>0</v>
      </c>
      <c r="W76" s="604">
        <f t="shared" si="87"/>
        <v>0</v>
      </c>
    </row>
    <row r="77" spans="1:23">
      <c r="A77" s="775"/>
      <c r="B77" s="776"/>
      <c r="C77" s="776"/>
      <c r="D77" s="776"/>
      <c r="E77" s="776"/>
      <c r="F77" s="776"/>
      <c r="G77" s="774"/>
      <c r="H77" s="773"/>
      <c r="I77" s="774"/>
      <c r="J77" s="771"/>
      <c r="K77" s="772"/>
      <c r="L77" s="604">
        <f t="shared" si="76"/>
        <v>0</v>
      </c>
      <c r="M77" s="604">
        <f t="shared" si="77"/>
        <v>0</v>
      </c>
      <c r="N77" s="604">
        <f t="shared" si="78"/>
        <v>0</v>
      </c>
      <c r="O77" s="604">
        <f t="shared" si="79"/>
        <v>0</v>
      </c>
      <c r="P77" s="604">
        <f t="shared" si="80"/>
        <v>0</v>
      </c>
      <c r="Q77" s="604">
        <f t="shared" si="81"/>
        <v>0</v>
      </c>
      <c r="R77" s="604">
        <f t="shared" si="82"/>
        <v>0</v>
      </c>
      <c r="S77" s="604">
        <f t="shared" si="83"/>
        <v>0</v>
      </c>
      <c r="T77" s="604">
        <f t="shared" si="84"/>
        <v>0</v>
      </c>
      <c r="U77" s="604">
        <f t="shared" si="85"/>
        <v>0</v>
      </c>
      <c r="V77" s="604">
        <f t="shared" si="86"/>
        <v>0</v>
      </c>
      <c r="W77" s="604">
        <f t="shared" si="87"/>
        <v>0</v>
      </c>
    </row>
    <row r="78" spans="1:23">
      <c r="A78" s="775"/>
      <c r="B78" s="776"/>
      <c r="C78" s="776"/>
      <c r="D78" s="776"/>
      <c r="E78" s="776"/>
      <c r="F78" s="776"/>
      <c r="G78" s="774"/>
      <c r="H78" s="773"/>
      <c r="I78" s="774"/>
      <c r="J78" s="771"/>
      <c r="K78" s="772"/>
      <c r="L78" s="604">
        <f t="shared" si="76"/>
        <v>0</v>
      </c>
      <c r="M78" s="604">
        <f t="shared" si="77"/>
        <v>0</v>
      </c>
      <c r="N78" s="604">
        <f t="shared" si="78"/>
        <v>0</v>
      </c>
      <c r="O78" s="604">
        <f t="shared" si="79"/>
        <v>0</v>
      </c>
      <c r="P78" s="604">
        <f t="shared" si="80"/>
        <v>0</v>
      </c>
      <c r="Q78" s="604">
        <f t="shared" si="81"/>
        <v>0</v>
      </c>
      <c r="R78" s="604">
        <f t="shared" si="82"/>
        <v>0</v>
      </c>
      <c r="S78" s="604">
        <f t="shared" si="83"/>
        <v>0</v>
      </c>
      <c r="T78" s="604">
        <f t="shared" si="84"/>
        <v>0</v>
      </c>
      <c r="U78" s="604">
        <f t="shared" si="85"/>
        <v>0</v>
      </c>
      <c r="V78" s="604">
        <f t="shared" si="86"/>
        <v>0</v>
      </c>
      <c r="W78" s="604">
        <f t="shared" si="87"/>
        <v>0</v>
      </c>
    </row>
    <row r="79" spans="1:23">
      <c r="A79" s="775"/>
      <c r="B79" s="776"/>
      <c r="C79" s="776"/>
      <c r="D79" s="776"/>
      <c r="E79" s="776"/>
      <c r="F79" s="776"/>
      <c r="G79" s="774"/>
      <c r="H79" s="773"/>
      <c r="I79" s="774"/>
      <c r="J79" s="771"/>
      <c r="K79" s="772"/>
      <c r="L79" s="604">
        <f t="shared" si="76"/>
        <v>0</v>
      </c>
      <c r="M79" s="604">
        <f t="shared" si="77"/>
        <v>0</v>
      </c>
      <c r="N79" s="604">
        <f t="shared" si="78"/>
        <v>0</v>
      </c>
      <c r="O79" s="604">
        <f t="shared" si="79"/>
        <v>0</v>
      </c>
      <c r="P79" s="604">
        <f t="shared" si="80"/>
        <v>0</v>
      </c>
      <c r="Q79" s="604">
        <f t="shared" si="81"/>
        <v>0</v>
      </c>
      <c r="R79" s="604">
        <f t="shared" si="82"/>
        <v>0</v>
      </c>
      <c r="S79" s="604">
        <f t="shared" si="83"/>
        <v>0</v>
      </c>
      <c r="T79" s="604">
        <f t="shared" si="84"/>
        <v>0</v>
      </c>
      <c r="U79" s="604">
        <f t="shared" si="85"/>
        <v>0</v>
      </c>
      <c r="V79" s="604">
        <f t="shared" si="86"/>
        <v>0</v>
      </c>
      <c r="W79" s="604">
        <f t="shared" si="87"/>
        <v>0</v>
      </c>
    </row>
    <row r="80" spans="1:23">
      <c r="A80" s="775"/>
      <c r="B80" s="776"/>
      <c r="C80" s="776"/>
      <c r="D80" s="776"/>
      <c r="E80" s="776"/>
      <c r="F80" s="776"/>
      <c r="G80" s="774"/>
      <c r="H80" s="773"/>
      <c r="I80" s="774"/>
      <c r="J80" s="771"/>
      <c r="K80" s="772"/>
      <c r="L80" s="604">
        <f t="shared" si="76"/>
        <v>0</v>
      </c>
      <c r="M80" s="604">
        <f t="shared" si="77"/>
        <v>0</v>
      </c>
      <c r="N80" s="604">
        <f t="shared" si="78"/>
        <v>0</v>
      </c>
      <c r="O80" s="604">
        <f t="shared" si="79"/>
        <v>0</v>
      </c>
      <c r="P80" s="604">
        <f t="shared" si="80"/>
        <v>0</v>
      </c>
      <c r="Q80" s="604">
        <f t="shared" si="81"/>
        <v>0</v>
      </c>
      <c r="R80" s="604">
        <f t="shared" si="82"/>
        <v>0</v>
      </c>
      <c r="S80" s="604">
        <f t="shared" si="83"/>
        <v>0</v>
      </c>
      <c r="T80" s="604">
        <f t="shared" si="84"/>
        <v>0</v>
      </c>
      <c r="U80" s="604">
        <f t="shared" si="85"/>
        <v>0</v>
      </c>
      <c r="V80" s="604">
        <f t="shared" si="86"/>
        <v>0</v>
      </c>
      <c r="W80" s="604">
        <f t="shared" si="87"/>
        <v>0</v>
      </c>
    </row>
    <row r="81" spans="1:23">
      <c r="A81" s="775"/>
      <c r="B81" s="776"/>
      <c r="C81" s="776"/>
      <c r="D81" s="776"/>
      <c r="E81" s="776"/>
      <c r="F81" s="776"/>
      <c r="G81" s="774"/>
      <c r="H81" s="773"/>
      <c r="I81" s="774"/>
      <c r="J81" s="771"/>
      <c r="K81" s="772"/>
      <c r="L81" s="604">
        <f t="shared" si="76"/>
        <v>0</v>
      </c>
      <c r="M81" s="604">
        <f t="shared" si="77"/>
        <v>0</v>
      </c>
      <c r="N81" s="604">
        <f t="shared" si="78"/>
        <v>0</v>
      </c>
      <c r="O81" s="604">
        <f t="shared" si="79"/>
        <v>0</v>
      </c>
      <c r="P81" s="604">
        <f t="shared" si="80"/>
        <v>0</v>
      </c>
      <c r="Q81" s="604">
        <f t="shared" si="81"/>
        <v>0</v>
      </c>
      <c r="R81" s="604">
        <f t="shared" si="82"/>
        <v>0</v>
      </c>
      <c r="S81" s="604">
        <f t="shared" si="83"/>
        <v>0</v>
      </c>
      <c r="T81" s="604">
        <f t="shared" si="84"/>
        <v>0</v>
      </c>
      <c r="U81" s="604">
        <f t="shared" si="85"/>
        <v>0</v>
      </c>
      <c r="V81" s="604">
        <f t="shared" si="86"/>
        <v>0</v>
      </c>
      <c r="W81" s="604">
        <f t="shared" si="87"/>
        <v>0</v>
      </c>
    </row>
    <row r="82" spans="1:23">
      <c r="A82" s="775"/>
      <c r="B82" s="776"/>
      <c r="C82" s="776"/>
      <c r="D82" s="776"/>
      <c r="E82" s="776"/>
      <c r="F82" s="776"/>
      <c r="G82" s="774"/>
      <c r="H82" s="773"/>
      <c r="I82" s="774"/>
      <c r="J82" s="771"/>
      <c r="K82" s="772"/>
      <c r="L82" s="604">
        <f t="shared" si="76"/>
        <v>0</v>
      </c>
      <c r="M82" s="604">
        <f t="shared" si="77"/>
        <v>0</v>
      </c>
      <c r="N82" s="604">
        <f t="shared" si="78"/>
        <v>0</v>
      </c>
      <c r="O82" s="604">
        <f t="shared" si="79"/>
        <v>0</v>
      </c>
      <c r="P82" s="604">
        <f t="shared" si="80"/>
        <v>0</v>
      </c>
      <c r="Q82" s="604">
        <f t="shared" si="81"/>
        <v>0</v>
      </c>
      <c r="R82" s="604">
        <f t="shared" si="82"/>
        <v>0</v>
      </c>
      <c r="S82" s="604">
        <f t="shared" si="83"/>
        <v>0</v>
      </c>
      <c r="T82" s="604">
        <f t="shared" si="84"/>
        <v>0</v>
      </c>
      <c r="U82" s="604">
        <f t="shared" si="85"/>
        <v>0</v>
      </c>
      <c r="V82" s="604">
        <f t="shared" si="86"/>
        <v>0</v>
      </c>
      <c r="W82" s="604">
        <f t="shared" si="87"/>
        <v>0</v>
      </c>
    </row>
    <row r="83" spans="1:23">
      <c r="A83" s="775"/>
      <c r="B83" s="776"/>
      <c r="C83" s="776"/>
      <c r="D83" s="776"/>
      <c r="E83" s="776"/>
      <c r="F83" s="776"/>
      <c r="G83" s="774"/>
      <c r="H83" s="773"/>
      <c r="I83" s="774"/>
      <c r="J83" s="771"/>
      <c r="K83" s="772"/>
      <c r="L83" s="604">
        <f t="shared" si="76"/>
        <v>0</v>
      </c>
      <c r="M83" s="604">
        <f t="shared" si="77"/>
        <v>0</v>
      </c>
      <c r="N83" s="604">
        <f t="shared" si="78"/>
        <v>0</v>
      </c>
      <c r="O83" s="604">
        <f t="shared" si="79"/>
        <v>0</v>
      </c>
      <c r="P83" s="604">
        <f t="shared" si="80"/>
        <v>0</v>
      </c>
      <c r="Q83" s="604">
        <f t="shared" si="81"/>
        <v>0</v>
      </c>
      <c r="R83" s="604">
        <f t="shared" si="82"/>
        <v>0</v>
      </c>
      <c r="S83" s="604">
        <f t="shared" si="83"/>
        <v>0</v>
      </c>
      <c r="T83" s="604">
        <f t="shared" si="84"/>
        <v>0</v>
      </c>
      <c r="U83" s="604">
        <f t="shared" si="85"/>
        <v>0</v>
      </c>
      <c r="V83" s="604">
        <f t="shared" si="86"/>
        <v>0</v>
      </c>
      <c r="W83" s="604">
        <f t="shared" si="87"/>
        <v>0</v>
      </c>
    </row>
    <row r="84" spans="1:23">
      <c r="A84" s="775"/>
      <c r="B84" s="776"/>
      <c r="C84" s="776"/>
      <c r="D84" s="776"/>
      <c r="E84" s="776"/>
      <c r="F84" s="776"/>
      <c r="G84" s="774"/>
      <c r="H84" s="773"/>
      <c r="I84" s="774"/>
      <c r="J84" s="771"/>
      <c r="K84" s="772"/>
      <c r="L84" s="604">
        <f t="shared" si="76"/>
        <v>0</v>
      </c>
      <c r="M84" s="604">
        <f t="shared" si="77"/>
        <v>0</v>
      </c>
      <c r="N84" s="604">
        <f t="shared" si="78"/>
        <v>0</v>
      </c>
      <c r="O84" s="604">
        <f t="shared" si="79"/>
        <v>0</v>
      </c>
      <c r="P84" s="604">
        <f t="shared" si="80"/>
        <v>0</v>
      </c>
      <c r="Q84" s="604">
        <f t="shared" si="81"/>
        <v>0</v>
      </c>
      <c r="R84" s="604">
        <f t="shared" si="82"/>
        <v>0</v>
      </c>
      <c r="S84" s="604">
        <f t="shared" si="83"/>
        <v>0</v>
      </c>
      <c r="T84" s="604">
        <f t="shared" si="84"/>
        <v>0</v>
      </c>
      <c r="U84" s="604">
        <f t="shared" si="85"/>
        <v>0</v>
      </c>
      <c r="V84" s="604">
        <f t="shared" si="86"/>
        <v>0</v>
      </c>
      <c r="W84" s="604">
        <f t="shared" si="87"/>
        <v>0</v>
      </c>
    </row>
    <row r="85" spans="1:23">
      <c r="A85" s="775"/>
      <c r="B85" s="776"/>
      <c r="C85" s="776"/>
      <c r="D85" s="776"/>
      <c r="E85" s="776"/>
      <c r="F85" s="776"/>
      <c r="G85" s="774"/>
      <c r="H85" s="773"/>
      <c r="I85" s="774"/>
      <c r="J85" s="771"/>
      <c r="K85" s="772"/>
      <c r="L85" s="604">
        <f t="shared" si="76"/>
        <v>0</v>
      </c>
      <c r="M85" s="604">
        <f t="shared" si="77"/>
        <v>0</v>
      </c>
      <c r="N85" s="604">
        <f t="shared" si="78"/>
        <v>0</v>
      </c>
      <c r="O85" s="604">
        <f t="shared" si="79"/>
        <v>0</v>
      </c>
      <c r="P85" s="604">
        <f t="shared" si="80"/>
        <v>0</v>
      </c>
      <c r="Q85" s="604">
        <f t="shared" si="81"/>
        <v>0</v>
      </c>
      <c r="R85" s="604">
        <f t="shared" si="82"/>
        <v>0</v>
      </c>
      <c r="S85" s="604">
        <f t="shared" si="83"/>
        <v>0</v>
      </c>
      <c r="T85" s="604">
        <f t="shared" si="84"/>
        <v>0</v>
      </c>
      <c r="U85" s="604">
        <f t="shared" si="85"/>
        <v>0</v>
      </c>
      <c r="V85" s="604">
        <f t="shared" si="86"/>
        <v>0</v>
      </c>
      <c r="W85" s="604">
        <f t="shared" si="87"/>
        <v>0</v>
      </c>
    </row>
    <row r="86" spans="1:23">
      <c r="A86" s="775"/>
      <c r="B86" s="776"/>
      <c r="C86" s="776"/>
      <c r="D86" s="776"/>
      <c r="E86" s="776"/>
      <c r="F86" s="776"/>
      <c r="G86" s="774"/>
      <c r="H86" s="773"/>
      <c r="I86" s="774"/>
      <c r="J86" s="771"/>
      <c r="K86" s="772"/>
      <c r="L86" s="604">
        <f t="shared" si="76"/>
        <v>0</v>
      </c>
      <c r="M86" s="604">
        <f t="shared" si="77"/>
        <v>0</v>
      </c>
      <c r="N86" s="604">
        <f t="shared" si="78"/>
        <v>0</v>
      </c>
      <c r="O86" s="604">
        <f t="shared" si="79"/>
        <v>0</v>
      </c>
      <c r="P86" s="604">
        <f t="shared" si="80"/>
        <v>0</v>
      </c>
      <c r="Q86" s="604">
        <f t="shared" si="81"/>
        <v>0</v>
      </c>
      <c r="R86" s="604">
        <f t="shared" si="82"/>
        <v>0</v>
      </c>
      <c r="S86" s="604">
        <f t="shared" si="83"/>
        <v>0</v>
      </c>
      <c r="T86" s="604">
        <f t="shared" si="84"/>
        <v>0</v>
      </c>
      <c r="U86" s="604">
        <f t="shared" si="85"/>
        <v>0</v>
      </c>
      <c r="V86" s="604">
        <f t="shared" si="86"/>
        <v>0</v>
      </c>
      <c r="W86" s="604">
        <f t="shared" si="87"/>
        <v>0</v>
      </c>
    </row>
    <row r="87" spans="1:23" ht="17" thickBot="1">
      <c r="A87" s="775"/>
      <c r="B87" s="776"/>
      <c r="C87" s="776"/>
      <c r="D87" s="776"/>
      <c r="E87" s="776"/>
      <c r="F87" s="776"/>
      <c r="G87" s="774"/>
      <c r="H87" s="773"/>
      <c r="I87" s="774"/>
      <c r="J87" s="771"/>
      <c r="K87" s="772"/>
      <c r="L87" s="604">
        <f t="shared" si="76"/>
        <v>0</v>
      </c>
      <c r="M87" s="604">
        <f t="shared" si="77"/>
        <v>0</v>
      </c>
      <c r="N87" s="604">
        <f t="shared" si="78"/>
        <v>0</v>
      </c>
      <c r="O87" s="604">
        <f t="shared" si="79"/>
        <v>0</v>
      </c>
      <c r="P87" s="604">
        <f t="shared" si="80"/>
        <v>0</v>
      </c>
      <c r="Q87" s="604">
        <f t="shared" si="81"/>
        <v>0</v>
      </c>
      <c r="R87" s="604">
        <f t="shared" si="82"/>
        <v>0</v>
      </c>
      <c r="S87" s="604">
        <f t="shared" si="83"/>
        <v>0</v>
      </c>
      <c r="T87" s="604">
        <f t="shared" si="84"/>
        <v>0</v>
      </c>
      <c r="U87" s="604">
        <f t="shared" si="85"/>
        <v>0</v>
      </c>
      <c r="V87" s="604">
        <f t="shared" si="86"/>
        <v>0</v>
      </c>
      <c r="W87" s="604">
        <f t="shared" si="87"/>
        <v>0</v>
      </c>
    </row>
    <row r="88" spans="1:23" ht="16" customHeight="1" thickBot="1">
      <c r="A88" s="214" t="s">
        <v>123</v>
      </c>
      <c r="B88" s="215"/>
      <c r="C88" s="215"/>
      <c r="D88" s="215"/>
      <c r="E88" s="215"/>
      <c r="F88" s="215"/>
      <c r="G88" s="215"/>
      <c r="H88" s="215"/>
      <c r="I88" s="216"/>
      <c r="J88" s="777">
        <f>SUM(J48:J87)</f>
        <v>25.5</v>
      </c>
      <c r="K88" s="778"/>
      <c r="L88" s="604">
        <f>SUM(L48:L87)</f>
        <v>0.5</v>
      </c>
      <c r="M88" s="604">
        <f t="shared" ref="M88:W88" si="88">SUM(M48:M87)</f>
        <v>0.5</v>
      </c>
      <c r="N88" s="604">
        <f t="shared" si="88"/>
        <v>0.5</v>
      </c>
      <c r="O88" s="604">
        <f t="shared" si="88"/>
        <v>0.5</v>
      </c>
      <c r="P88" s="604">
        <f t="shared" si="88"/>
        <v>10.5</v>
      </c>
      <c r="Q88" s="604">
        <f t="shared" si="88"/>
        <v>0.5</v>
      </c>
      <c r="R88" s="604">
        <f t="shared" si="88"/>
        <v>0.5</v>
      </c>
      <c r="S88" s="604">
        <f t="shared" si="88"/>
        <v>0.5</v>
      </c>
      <c r="T88" s="604">
        <f t="shared" si="88"/>
        <v>0.5</v>
      </c>
      <c r="U88" s="604">
        <f t="shared" si="88"/>
        <v>0.5</v>
      </c>
      <c r="V88" s="604">
        <f t="shared" si="88"/>
        <v>10.5</v>
      </c>
      <c r="W88" s="604">
        <f t="shared" si="88"/>
        <v>0</v>
      </c>
    </row>
    <row r="89" spans="1:23" ht="16" customHeight="1">
      <c r="A89" s="705"/>
      <c r="B89" s="705"/>
      <c r="C89" s="791" t="s">
        <v>291</v>
      </c>
      <c r="D89" s="791"/>
      <c r="E89" s="791"/>
      <c r="F89" s="791"/>
      <c r="G89" s="791"/>
      <c r="H89" s="791"/>
      <c r="I89" s="791"/>
      <c r="J89" s="791"/>
      <c r="K89" s="388"/>
      <c r="L89" s="388"/>
      <c r="M89" s="388"/>
      <c r="N89" s="388"/>
      <c r="O89" s="388"/>
      <c r="P89" s="388"/>
      <c r="Q89" s="388"/>
      <c r="R89" s="388"/>
      <c r="S89" s="388"/>
      <c r="T89" s="388"/>
      <c r="U89" s="388"/>
      <c r="V89" s="388"/>
      <c r="W89" s="388"/>
    </row>
    <row r="90" spans="1:23" ht="16" customHeight="1">
      <c r="A90" s="705"/>
      <c r="B90" s="705"/>
      <c r="C90" s="791"/>
      <c r="D90" s="791"/>
      <c r="E90" s="791"/>
      <c r="F90" s="791"/>
      <c r="G90" s="791"/>
      <c r="H90" s="791"/>
      <c r="I90" s="791"/>
      <c r="J90" s="791"/>
      <c r="K90" s="388"/>
      <c r="L90" s="388"/>
      <c r="M90" s="388"/>
      <c r="N90" s="388"/>
      <c r="O90" s="388"/>
      <c r="P90" s="388"/>
      <c r="Q90" s="388"/>
      <c r="R90" s="388"/>
      <c r="S90" s="388"/>
      <c r="T90" s="388"/>
      <c r="U90" s="388"/>
      <c r="V90" s="388"/>
      <c r="W90" s="388"/>
    </row>
    <row r="91" spans="1:23" ht="16" customHeight="1">
      <c r="A91" s="705"/>
      <c r="B91" s="705"/>
      <c r="C91" s="791"/>
      <c r="D91" s="791"/>
      <c r="E91" s="791"/>
      <c r="F91" s="791"/>
      <c r="G91" s="791"/>
      <c r="H91" s="791"/>
      <c r="I91" s="791"/>
      <c r="J91" s="791"/>
      <c r="K91" s="388"/>
      <c r="L91" s="388"/>
      <c r="M91" s="388"/>
      <c r="N91" s="388"/>
      <c r="O91" s="388"/>
      <c r="P91" s="388"/>
      <c r="Q91" s="388"/>
      <c r="R91" s="388"/>
      <c r="S91" s="388"/>
      <c r="T91" s="388"/>
      <c r="U91" s="388"/>
      <c r="V91" s="388"/>
      <c r="W91" s="388"/>
    </row>
    <row r="92" spans="1:23" ht="16" customHeight="1">
      <c r="A92" s="705"/>
      <c r="B92" s="705"/>
      <c r="C92" s="791"/>
      <c r="D92" s="791"/>
      <c r="E92" s="791"/>
      <c r="F92" s="791"/>
      <c r="G92" s="791"/>
      <c r="H92" s="791"/>
      <c r="I92" s="791"/>
      <c r="J92" s="791"/>
    </row>
    <row r="93" spans="1:23" ht="19" customHeight="1">
      <c r="A93" s="705"/>
      <c r="B93" s="705"/>
      <c r="C93" s="791"/>
      <c r="D93" s="791"/>
      <c r="E93" s="791"/>
      <c r="F93" s="791"/>
      <c r="G93" s="791"/>
      <c r="H93" s="791"/>
      <c r="I93" s="791"/>
      <c r="J93" s="791"/>
    </row>
  </sheetData>
  <sheetProtection sheet="1" objects="1" scenarios="1"/>
  <mergeCells count="244">
    <mergeCell ref="BS3:CE3"/>
    <mergeCell ref="BS4:BW5"/>
    <mergeCell ref="BX4:CA4"/>
    <mergeCell ref="CB4:CE4"/>
    <mergeCell ref="BX5:CA5"/>
    <mergeCell ref="CB5:CE5"/>
    <mergeCell ref="BS6:CE6"/>
    <mergeCell ref="BS7:BS8"/>
    <mergeCell ref="BU7:BU8"/>
    <mergeCell ref="BV7:BW7"/>
    <mergeCell ref="BX7:BY7"/>
    <mergeCell ref="BZ7:CA7"/>
    <mergeCell ref="CB7:CC7"/>
    <mergeCell ref="CD7:CE7"/>
    <mergeCell ref="BV8:BW8"/>
    <mergeCell ref="BX8:BY8"/>
    <mergeCell ref="BZ8:CA8"/>
    <mergeCell ref="CB8:CC8"/>
    <mergeCell ref="CD8:CE8"/>
    <mergeCell ref="BE3:BQ3"/>
    <mergeCell ref="BE4:BI5"/>
    <mergeCell ref="BJ4:BM4"/>
    <mergeCell ref="BN4:BQ4"/>
    <mergeCell ref="BJ5:BM5"/>
    <mergeCell ref="BN5:BQ5"/>
    <mergeCell ref="BE6:BQ6"/>
    <mergeCell ref="BE7:BE8"/>
    <mergeCell ref="BG7:BG8"/>
    <mergeCell ref="BH7:BI7"/>
    <mergeCell ref="BJ7:BK7"/>
    <mergeCell ref="BL7:BM7"/>
    <mergeCell ref="BN7:BO7"/>
    <mergeCell ref="BP7:BQ7"/>
    <mergeCell ref="BH8:BI8"/>
    <mergeCell ref="BJ8:BK8"/>
    <mergeCell ref="BL8:BM8"/>
    <mergeCell ref="BN8:BO8"/>
    <mergeCell ref="BP8:BQ8"/>
    <mergeCell ref="BB7:BC7"/>
    <mergeCell ref="AT8:AU8"/>
    <mergeCell ref="AV8:AW8"/>
    <mergeCell ref="AX8:AY8"/>
    <mergeCell ref="AZ8:BA8"/>
    <mergeCell ref="BB8:BC8"/>
    <mergeCell ref="AQ6:BC6"/>
    <mergeCell ref="A4:E5"/>
    <mergeCell ref="O4:S5"/>
    <mergeCell ref="AC4:AG5"/>
    <mergeCell ref="AQ4:AU5"/>
    <mergeCell ref="C7:C8"/>
    <mergeCell ref="Q7:Q8"/>
    <mergeCell ref="AE7:AE8"/>
    <mergeCell ref="O6:AA6"/>
    <mergeCell ref="D8:E8"/>
    <mergeCell ref="D7:E7"/>
    <mergeCell ref="F7:G7"/>
    <mergeCell ref="F8:G8"/>
    <mergeCell ref="H7:I7"/>
    <mergeCell ref="AS7:AS8"/>
    <mergeCell ref="AQ7:AQ8"/>
    <mergeCell ref="AC7:AC8"/>
    <mergeCell ref="O7:O8"/>
    <mergeCell ref="Z7:AA7"/>
    <mergeCell ref="Z8:AA8"/>
    <mergeCell ref="AT7:AU7"/>
    <mergeCell ref="AV7:AW7"/>
    <mergeCell ref="AX7:AY7"/>
    <mergeCell ref="AZ7:BA7"/>
    <mergeCell ref="AC6:AO6"/>
    <mergeCell ref="AF7:AG7"/>
    <mergeCell ref="AH7:AI7"/>
    <mergeCell ref="AJ7:AK7"/>
    <mergeCell ref="AL7:AM7"/>
    <mergeCell ref="AN7:AO7"/>
    <mergeCell ref="AF8:AG8"/>
    <mergeCell ref="AH8:AI8"/>
    <mergeCell ref="AJ8:AK8"/>
    <mergeCell ref="AL8:AM8"/>
    <mergeCell ref="AN8:AO8"/>
    <mergeCell ref="A3:M3"/>
    <mergeCell ref="F5:I5"/>
    <mergeCell ref="F4:I4"/>
    <mergeCell ref="J4:M4"/>
    <mergeCell ref="J5:M5"/>
    <mergeCell ref="A6:M6"/>
    <mergeCell ref="A7:A8"/>
    <mergeCell ref="A87:G87"/>
    <mergeCell ref="H87:I87"/>
    <mergeCell ref="A83:G83"/>
    <mergeCell ref="H83:I83"/>
    <mergeCell ref="A84:G84"/>
    <mergeCell ref="H84:I84"/>
    <mergeCell ref="A85:G85"/>
    <mergeCell ref="H85:I85"/>
    <mergeCell ref="A75:G75"/>
    <mergeCell ref="H75:I75"/>
    <mergeCell ref="A79:G79"/>
    <mergeCell ref="H79:I79"/>
    <mergeCell ref="A80:G80"/>
    <mergeCell ref="H80:I80"/>
    <mergeCell ref="A47:G47"/>
    <mergeCell ref="H47:I47"/>
    <mergeCell ref="A71:G71"/>
    <mergeCell ref="O3:AA3"/>
    <mergeCell ref="T4:W4"/>
    <mergeCell ref="X4:AA4"/>
    <mergeCell ref="T5:W5"/>
    <mergeCell ref="X5:AA5"/>
    <mergeCell ref="AQ3:BC3"/>
    <mergeCell ref="AV4:AY4"/>
    <mergeCell ref="AZ4:BC4"/>
    <mergeCell ref="AV5:AY5"/>
    <mergeCell ref="AZ5:BC5"/>
    <mergeCell ref="AC3:AO3"/>
    <mergeCell ref="AH4:AK4"/>
    <mergeCell ref="AL4:AO4"/>
    <mergeCell ref="AH5:AK5"/>
    <mergeCell ref="AL5:AO5"/>
    <mergeCell ref="A82:G82"/>
    <mergeCell ref="H82:I82"/>
    <mergeCell ref="A86:G86"/>
    <mergeCell ref="H86:I86"/>
    <mergeCell ref="A48:G48"/>
    <mergeCell ref="A51:G51"/>
    <mergeCell ref="A52:G52"/>
    <mergeCell ref="A53:G53"/>
    <mergeCell ref="H53:I53"/>
    <mergeCell ref="H54:I54"/>
    <mergeCell ref="H71:I71"/>
    <mergeCell ref="H48:I48"/>
    <mergeCell ref="A77:G77"/>
    <mergeCell ref="A81:G81"/>
    <mergeCell ref="H81:I81"/>
    <mergeCell ref="H77:I77"/>
    <mergeCell ref="A78:G78"/>
    <mergeCell ref="H78:I78"/>
    <mergeCell ref="A55:G55"/>
    <mergeCell ref="A56:G56"/>
    <mergeCell ref="A57:G57"/>
    <mergeCell ref="A58:G58"/>
    <mergeCell ref="A59:G59"/>
    <mergeCell ref="A60:G60"/>
    <mergeCell ref="C2:T2"/>
    <mergeCell ref="C1:T1"/>
    <mergeCell ref="A89:B93"/>
    <mergeCell ref="H49:I49"/>
    <mergeCell ref="H50:I50"/>
    <mergeCell ref="H51:I51"/>
    <mergeCell ref="H52:I52"/>
    <mergeCell ref="A72:G72"/>
    <mergeCell ref="A73:G73"/>
    <mergeCell ref="A74:G74"/>
    <mergeCell ref="H72:I72"/>
    <mergeCell ref="H73:I73"/>
    <mergeCell ref="H74:I74"/>
    <mergeCell ref="A49:G49"/>
    <mergeCell ref="A50:G50"/>
    <mergeCell ref="C89:J93"/>
    <mergeCell ref="A76:G76"/>
    <mergeCell ref="H76:I76"/>
    <mergeCell ref="A54:G54"/>
    <mergeCell ref="H8:I8"/>
    <mergeCell ref="J7:K7"/>
    <mergeCell ref="J8:K8"/>
    <mergeCell ref="L7:M7"/>
    <mergeCell ref="L8:M8"/>
    <mergeCell ref="R7:S7"/>
    <mergeCell ref="T7:U7"/>
    <mergeCell ref="V7:W7"/>
    <mergeCell ref="X7:Y7"/>
    <mergeCell ref="R8:S8"/>
    <mergeCell ref="T8:U8"/>
    <mergeCell ref="V8:W8"/>
    <mergeCell ref="X8:Y8"/>
    <mergeCell ref="A45:K45"/>
    <mergeCell ref="A46:K46"/>
    <mergeCell ref="J47:K47"/>
    <mergeCell ref="J48:K48"/>
    <mergeCell ref="J49:K49"/>
    <mergeCell ref="J50:K50"/>
    <mergeCell ref="J51:K51"/>
    <mergeCell ref="J52:K52"/>
    <mergeCell ref="J53:K53"/>
    <mergeCell ref="J54:K54"/>
    <mergeCell ref="J88:K88"/>
    <mergeCell ref="J79:K79"/>
    <mergeCell ref="J80:K80"/>
    <mergeCell ref="J81:K81"/>
    <mergeCell ref="J82:K82"/>
    <mergeCell ref="J83:K83"/>
    <mergeCell ref="J84:K84"/>
    <mergeCell ref="J85:K85"/>
    <mergeCell ref="J86:K86"/>
    <mergeCell ref="J87:K87"/>
    <mergeCell ref="J71:K71"/>
    <mergeCell ref="J72:K72"/>
    <mergeCell ref="J73:K73"/>
    <mergeCell ref="J74:K74"/>
    <mergeCell ref="J75:K75"/>
    <mergeCell ref="J76:K76"/>
    <mergeCell ref="J77:K77"/>
    <mergeCell ref="A70:G70"/>
    <mergeCell ref="J78:K78"/>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A61:G61"/>
    <mergeCell ref="A62:G62"/>
    <mergeCell ref="A63:G63"/>
    <mergeCell ref="A64:G64"/>
    <mergeCell ref="A65:G65"/>
    <mergeCell ref="A66:G66"/>
    <mergeCell ref="A67:G67"/>
    <mergeCell ref="A68:G68"/>
    <mergeCell ref="A69:G69"/>
    <mergeCell ref="J64:K64"/>
    <mergeCell ref="J65:K65"/>
    <mergeCell ref="J66:K66"/>
    <mergeCell ref="J67:K67"/>
    <mergeCell ref="J68:K68"/>
    <mergeCell ref="J69:K69"/>
    <mergeCell ref="J70:K70"/>
    <mergeCell ref="J55:K55"/>
    <mergeCell ref="J56:K56"/>
    <mergeCell ref="J57:K57"/>
    <mergeCell ref="J58:K58"/>
    <mergeCell ref="J59:K59"/>
    <mergeCell ref="J60:K60"/>
    <mergeCell ref="J61:K61"/>
    <mergeCell ref="J62:K62"/>
    <mergeCell ref="J63:K63"/>
  </mergeCells>
  <phoneticPr fontId="4" type="noConversion"/>
  <conditionalFormatting sqref="E9:E31">
    <cfRule type="expression" dxfId="1546" priority="141" stopIfTrue="1">
      <formula>AND($A9&gt;0,$D9="A")</formula>
    </cfRule>
    <cfRule type="expression" dxfId="1545" priority="60">
      <formula>AND($A9&gt;0,$D9="K")</formula>
    </cfRule>
  </conditionalFormatting>
  <conditionalFormatting sqref="F9:F31">
    <cfRule type="expression" dxfId="1544" priority="113">
      <formula>OR(#REF!="Kerneopgave",)</formula>
    </cfRule>
    <cfRule type="expression" dxfId="1543" priority="112">
      <formula>OR(#REF!="Andre opgaver",)</formula>
    </cfRule>
  </conditionalFormatting>
  <conditionalFormatting sqref="G9:G31">
    <cfRule type="expression" dxfId="1542" priority="58">
      <formula>AND($A9&gt;0,$F9="K")</formula>
    </cfRule>
    <cfRule type="expression" dxfId="1541" priority="59" stopIfTrue="1">
      <formula>AND($A9&gt;0,$F9="A")</formula>
    </cfRule>
  </conditionalFormatting>
  <conditionalFormatting sqref="H9:H31">
    <cfRule type="expression" dxfId="1540" priority="110">
      <formula>OR(#REF!="Andre opgaver",)</formula>
    </cfRule>
    <cfRule type="expression" dxfId="1539" priority="111">
      <formula>OR(#REF!="Kerneopgave",)</formula>
    </cfRule>
  </conditionalFormatting>
  <conditionalFormatting sqref="H50:J75">
    <cfRule type="expression" dxfId="1538" priority="157">
      <formula>OR($B50&gt;0,)</formula>
    </cfRule>
  </conditionalFormatting>
  <conditionalFormatting sqref="H78:J87">
    <cfRule type="expression" dxfId="1537" priority="142">
      <formula>OR($B78&gt;0,)</formula>
    </cfRule>
  </conditionalFormatting>
  <conditionalFormatting sqref="H48:K87">
    <cfRule type="expression" dxfId="1536" priority="1" stopIfTrue="1">
      <formula>OR($A48&gt;0)</formula>
    </cfRule>
  </conditionalFormatting>
  <conditionalFormatting sqref="I9:I31">
    <cfRule type="expression" dxfId="1535" priority="57" stopIfTrue="1">
      <formula>AND($A9&gt;0,$H9="A")</formula>
    </cfRule>
    <cfRule type="expression" dxfId="1534" priority="56">
      <formula>AND($A9&gt;0,$H9="K")</formula>
    </cfRule>
  </conditionalFormatting>
  <conditionalFormatting sqref="J9:J31">
    <cfRule type="expression" dxfId="1533" priority="109">
      <formula>OR(#REF!="Kerneopgave",)</formula>
    </cfRule>
    <cfRule type="expression" dxfId="1532" priority="108">
      <formula>OR(#REF!="Andre opgaver",)</formula>
    </cfRule>
  </conditionalFormatting>
  <conditionalFormatting sqref="K9:K31">
    <cfRule type="expression" dxfId="1531" priority="54">
      <formula>AND($A9&gt;0,$J9="K")</formula>
    </cfRule>
    <cfRule type="expression" dxfId="1530" priority="55">
      <formula>AND($A9&gt;0,$J9="A")</formula>
    </cfRule>
  </conditionalFormatting>
  <conditionalFormatting sqref="L9:L31">
    <cfRule type="expression" dxfId="1529" priority="106">
      <formula>OR(#REF!="Andre opgaver",)</formula>
    </cfRule>
    <cfRule type="expression" dxfId="1528" priority="107">
      <formula>OR(#REF!="Kerneopgave",)</formula>
    </cfRule>
  </conditionalFormatting>
  <conditionalFormatting sqref="M9:M31">
    <cfRule type="expression" dxfId="1527" priority="52" stopIfTrue="1">
      <formula>AND($A9&gt;0,$M9="K")</formula>
    </cfRule>
    <cfRule type="expression" dxfId="1526" priority="53">
      <formula>AND($A9&gt;0,$M9="A")</formula>
    </cfRule>
  </conditionalFormatting>
  <conditionalFormatting sqref="S9:S31">
    <cfRule type="expression" dxfId="1525" priority="50" stopIfTrue="1">
      <formula>AND($O9&gt;0,$R9="K")</formula>
    </cfRule>
    <cfRule type="expression" dxfId="1524" priority="51" stopIfTrue="1">
      <formula>AND($O9&gt;0,$R9="A")</formula>
    </cfRule>
  </conditionalFormatting>
  <conditionalFormatting sqref="T9:T31">
    <cfRule type="expression" dxfId="1523" priority="103">
      <formula>OR(#REF!="Andre opgaver",)</formula>
    </cfRule>
    <cfRule type="expression" dxfId="1522" priority="104">
      <formula>OR(#REF!="Kerneopgave",)</formula>
    </cfRule>
  </conditionalFormatting>
  <conditionalFormatting sqref="U9:U31">
    <cfRule type="expression" dxfId="1521" priority="48" stopIfTrue="1">
      <formula>AND($O9&gt;0,$T9="K")</formula>
    </cfRule>
    <cfRule type="expression" dxfId="1520" priority="49">
      <formula>AND($O9&gt;0,$T9="A")</formula>
    </cfRule>
  </conditionalFormatting>
  <conditionalFormatting sqref="V9:V31">
    <cfRule type="expression" dxfId="1519" priority="101">
      <formula>OR(#REF!="Andre opgaver",)</formula>
    </cfRule>
    <cfRule type="expression" dxfId="1518" priority="102">
      <formula>OR(#REF!="Kerneopgave",)</formula>
    </cfRule>
  </conditionalFormatting>
  <conditionalFormatting sqref="W9:W31">
    <cfRule type="expression" dxfId="1517" priority="47" stopIfTrue="1">
      <formula>AND($O9&gt;0,$V9="A")</formula>
    </cfRule>
    <cfRule type="expression" dxfId="1516" priority="46" stopIfTrue="1">
      <formula>AND($O9&gt;0,$V9="K")</formula>
    </cfRule>
  </conditionalFormatting>
  <conditionalFormatting sqref="X9:X31">
    <cfRule type="expression" dxfId="1515" priority="99">
      <formula>OR(#REF!="Andre opgaver",)</formula>
    </cfRule>
    <cfRule type="expression" dxfId="1514" priority="100">
      <formula>OR(#REF!="Kerneopgave",)</formula>
    </cfRule>
  </conditionalFormatting>
  <conditionalFormatting sqref="Y9:Y31">
    <cfRule type="expression" dxfId="1513" priority="44">
      <formula>AND($O9&gt;0,$X9="K")</formula>
    </cfRule>
    <cfRule type="expression" dxfId="1512" priority="45" stopIfTrue="1">
      <formula>AND($O9&gt;0,$X9="A")</formula>
    </cfRule>
  </conditionalFormatting>
  <conditionalFormatting sqref="Z9:Z31">
    <cfRule type="expression" dxfId="1511" priority="98">
      <formula>OR(#REF!="Kerneopgave",)</formula>
    </cfRule>
    <cfRule type="expression" dxfId="1510" priority="97">
      <formula>OR(#REF!="Andre opgaver",)</formula>
    </cfRule>
  </conditionalFormatting>
  <conditionalFormatting sqref="AA9:AA31">
    <cfRule type="expression" dxfId="1509" priority="43">
      <formula>AND($O9&gt;0,$Z9="A")</formula>
    </cfRule>
    <cfRule type="expression" dxfId="1508" priority="42" stopIfTrue="1">
      <formula>AND($O9&gt;0,$Z9="K")</formula>
    </cfRule>
  </conditionalFormatting>
  <conditionalFormatting sqref="AG9:AG31">
    <cfRule type="expression" dxfId="1507" priority="40">
      <formula>AND($AC9&gt;0,$AF9="K")</formula>
    </cfRule>
    <cfRule type="expression" dxfId="1506" priority="41">
      <formula>AND($AC9&gt;0,$AF9="A")</formula>
    </cfRule>
  </conditionalFormatting>
  <conditionalFormatting sqref="AH9:AH31">
    <cfRule type="expression" dxfId="1505" priority="94">
      <formula>OR(#REF!="Andre opgaver",)</formula>
    </cfRule>
    <cfRule type="expression" dxfId="1504" priority="95">
      <formula>OR(#REF!="Kerneopgave",)</formula>
    </cfRule>
  </conditionalFormatting>
  <conditionalFormatting sqref="AI9:AI31">
    <cfRule type="expression" dxfId="1503" priority="38">
      <formula>AND($AC9&gt;0,$AH9="K")</formula>
    </cfRule>
    <cfRule type="expression" dxfId="1502" priority="39" stopIfTrue="1">
      <formula>AND($AC9&gt;0,$AH9="A")</formula>
    </cfRule>
  </conditionalFormatting>
  <conditionalFormatting sqref="AJ9:AJ31">
    <cfRule type="expression" dxfId="1501" priority="92">
      <formula>OR(#REF!="Andre opgaver",)</formula>
    </cfRule>
    <cfRule type="expression" dxfId="1500" priority="93">
      <formula>OR(#REF!="Kerneopgave",)</formula>
    </cfRule>
  </conditionalFormatting>
  <conditionalFormatting sqref="AK9:AK31">
    <cfRule type="expression" dxfId="1499" priority="37">
      <formula>AND($AC9&gt;0,$AJ9="A")</formula>
    </cfRule>
    <cfRule type="expression" dxfId="1498" priority="36" stopIfTrue="1">
      <formula>AND($AC9&gt;0,$AJ9="K")</formula>
    </cfRule>
  </conditionalFormatting>
  <conditionalFormatting sqref="AL9:AL31">
    <cfRule type="expression" dxfId="1497" priority="90">
      <formula>OR(#REF!="Andre opgaver",)</formula>
    </cfRule>
    <cfRule type="expression" dxfId="1496" priority="91">
      <formula>OR(#REF!="Kerneopgave",)</formula>
    </cfRule>
  </conditionalFormatting>
  <conditionalFormatting sqref="AM9:AM31">
    <cfRule type="expression" dxfId="1495" priority="35" stopIfTrue="1">
      <formula>AND($AC9&gt;0,$AL9="A")</formula>
    </cfRule>
    <cfRule type="expression" dxfId="1494" priority="34">
      <formula>AND($AC9&gt;0,$AL9="K")</formula>
    </cfRule>
  </conditionalFormatting>
  <conditionalFormatting sqref="AN9:AN31">
    <cfRule type="expression" dxfId="1493" priority="88">
      <formula>OR(#REF!="Andre opgaver",)</formula>
    </cfRule>
    <cfRule type="expression" dxfId="1492" priority="89">
      <formula>OR(#REF!="Kerneopgave",)</formula>
    </cfRule>
  </conditionalFormatting>
  <conditionalFormatting sqref="AO9:AO31">
    <cfRule type="expression" dxfId="1491" priority="33">
      <formula>AND($AC9&gt;0,$AN9="A")</formula>
    </cfRule>
    <cfRule type="expression" dxfId="1490" priority="32">
      <formula>AND($AC9&gt;0,$AN9="K")</formula>
    </cfRule>
  </conditionalFormatting>
  <conditionalFormatting sqref="AU9:AU31">
    <cfRule type="expression" dxfId="1489" priority="31">
      <formula>AND($AQ9&gt;0,$AT9="A")</formula>
    </cfRule>
    <cfRule type="expression" dxfId="1488" priority="30" stopIfTrue="1">
      <formula>AND($AQ9&gt;0,$AT9="K")</formula>
    </cfRule>
  </conditionalFormatting>
  <conditionalFormatting sqref="AV9:AV31">
    <cfRule type="expression" dxfId="1487" priority="85">
      <formula>OR(#REF!="Andre opgaver",)</formula>
    </cfRule>
    <cfRule type="expression" dxfId="1486" priority="86">
      <formula>OR(#REF!="Kerneopgave",)</formula>
    </cfRule>
  </conditionalFormatting>
  <conditionalFormatting sqref="AW9:AW31">
    <cfRule type="expression" dxfId="1485" priority="29" stopIfTrue="1">
      <formula>AND($AQ9&gt;0,$AV9="A")</formula>
    </cfRule>
    <cfRule type="expression" dxfId="1484" priority="28">
      <formula>AND($AQ9&gt;0,$AV9="K")</formula>
    </cfRule>
  </conditionalFormatting>
  <conditionalFormatting sqref="AX9:AX31">
    <cfRule type="expression" dxfId="1483" priority="84">
      <formula>OR(#REF!="Kerneopgave",)</formula>
    </cfRule>
    <cfRule type="expression" dxfId="1482" priority="83">
      <formula>OR(#REF!="Andre opgaver",)</formula>
    </cfRule>
  </conditionalFormatting>
  <conditionalFormatting sqref="AY9:AY31">
    <cfRule type="expression" dxfId="1481" priority="27">
      <formula>AND($AQ9&gt;0,$AX9="A")</formula>
    </cfRule>
    <cfRule type="expression" dxfId="1480" priority="26" stopIfTrue="1">
      <formula>AND($AQ9&gt;0,$AX9="K")</formula>
    </cfRule>
  </conditionalFormatting>
  <conditionalFormatting sqref="AZ9:AZ31">
    <cfRule type="expression" dxfId="1479" priority="81">
      <formula>OR(#REF!="Andre opgaver",)</formula>
    </cfRule>
    <cfRule type="expression" dxfId="1478" priority="82">
      <formula>OR(#REF!="Kerneopgave",)</formula>
    </cfRule>
  </conditionalFormatting>
  <conditionalFormatting sqref="BA9:BA31">
    <cfRule type="expression" dxfId="1477" priority="25" stopIfTrue="1">
      <formula>AND($AQ9&gt;0,$AZ9="A")</formula>
    </cfRule>
    <cfRule type="expression" dxfId="1476" priority="24" stopIfTrue="1">
      <formula>AND($AQ9&gt;0,$AZ9="K")</formula>
    </cfRule>
  </conditionalFormatting>
  <conditionalFormatting sqref="BB9:BB31">
    <cfRule type="expression" dxfId="1475" priority="80">
      <formula>OR(#REF!="Kerneopgave",)</formula>
    </cfRule>
    <cfRule type="expression" dxfId="1474" priority="79">
      <formula>OR(#REF!="Andre opgaver",)</formula>
    </cfRule>
  </conditionalFormatting>
  <conditionalFormatting sqref="BC9:BC31">
    <cfRule type="expression" dxfId="1473" priority="22">
      <formula>AND($AQ9&gt;0,$BB9="K")</formula>
    </cfRule>
    <cfRule type="expression" dxfId="1472" priority="23">
      <formula>AND($AQ9&gt;0,$BB9="A")</formula>
    </cfRule>
  </conditionalFormatting>
  <conditionalFormatting sqref="BI9:BI31">
    <cfRule type="expression" dxfId="1471" priority="20" stopIfTrue="1">
      <formula>AND($BE9&gt;0,$BH9="K")</formula>
    </cfRule>
    <cfRule type="expression" dxfId="1470" priority="21" stopIfTrue="1">
      <formula>AND($BE9&gt;0,$BH9="A")</formula>
    </cfRule>
  </conditionalFormatting>
  <conditionalFormatting sqref="BK9:BK31">
    <cfRule type="expression" dxfId="1469" priority="18">
      <formula>AND($BE9&gt;0,$BJ9="K")</formula>
    </cfRule>
    <cfRule type="expression" dxfId="1468" priority="19">
      <formula>AND($BE9&gt;0,$BJ9="A")</formula>
    </cfRule>
  </conditionalFormatting>
  <conditionalFormatting sqref="BM9:BM31">
    <cfRule type="expression" dxfId="1467" priority="17" stopIfTrue="1">
      <formula>AND($BE9&gt;0,$BL9="A")</formula>
    </cfRule>
    <cfRule type="expression" dxfId="1466" priority="16" stopIfTrue="1">
      <formula>AND($BE9&gt;0,$BL9="K")</formula>
    </cfRule>
  </conditionalFormatting>
  <conditionalFormatting sqref="BO9:BO31">
    <cfRule type="expression" dxfId="1465" priority="14">
      <formula>AND($BE9&gt;0,$BN9="K")</formula>
    </cfRule>
    <cfRule type="expression" dxfId="1464" priority="15">
      <formula>AND($BE9&gt;0,$BN9="A")</formula>
    </cfRule>
  </conditionalFormatting>
  <conditionalFormatting sqref="BQ9:BQ31">
    <cfRule type="expression" dxfId="1463" priority="12" stopIfTrue="1">
      <formula>AND($BE9&gt;0,$BP9="K")</formula>
    </cfRule>
    <cfRule type="expression" dxfId="1462" priority="13" stopIfTrue="1">
      <formula>AND($BE9&gt;0,$BP9="A")</formula>
    </cfRule>
  </conditionalFormatting>
  <conditionalFormatting sqref="BW9:BW31">
    <cfRule type="expression" dxfId="1461" priority="10">
      <formula>AND($BS9&gt;0,$BV9="K")</formula>
    </cfRule>
    <cfRule type="expression" dxfId="1460" priority="11">
      <formula>AND($BS9&gt;0,$BV9="A")</formula>
    </cfRule>
  </conditionalFormatting>
  <conditionalFormatting sqref="BY9:BY31">
    <cfRule type="expression" dxfId="1459" priority="8" stopIfTrue="1">
      <formula>AND($BS9&gt;0,$BX9="K")</formula>
    </cfRule>
    <cfRule type="expression" dxfId="1458" priority="9" stopIfTrue="1">
      <formula>AND($BS9&gt;0,$BX9="A")</formula>
    </cfRule>
  </conditionalFormatting>
  <conditionalFormatting sqref="CA9:CA31">
    <cfRule type="expression" dxfId="1457" priority="7">
      <formula>AND($BS9&gt;0,$BZ9="A")</formula>
    </cfRule>
    <cfRule type="expression" dxfId="1456" priority="6">
      <formula>AND($BS9&gt;0,$BZ9="K")</formula>
    </cfRule>
  </conditionalFormatting>
  <conditionalFormatting sqref="CC9:CC31">
    <cfRule type="expression" dxfId="1455" priority="5" stopIfTrue="1">
      <formula>AND($BS9&gt;0,$CB9="A")</formula>
    </cfRule>
    <cfRule type="expression" dxfId="1454" priority="4">
      <formula>AND($BS9&gt;0,$CB9="K")</formula>
    </cfRule>
  </conditionalFormatting>
  <conditionalFormatting sqref="CE9:CE31">
    <cfRule type="expression" dxfId="1453" priority="3">
      <formula>AND($BS9&gt;0,$CD9="A")</formula>
    </cfRule>
    <cfRule type="expression" dxfId="1452" priority="2" stopIfTrue="1">
      <formula>AND($BS9&gt;0,$CD9="K")</formula>
    </cfRule>
  </conditionalFormatting>
  <dataValidations count="2">
    <dataValidation type="list" allowBlank="1" showInputMessage="1" showErrorMessage="1" sqref="H48:I87" xr:uid="{B959E193-F64B-2646-AE0E-B939BAAB1791}">
      <formula1>$L$45:$W$45</formula1>
    </dataValidation>
    <dataValidation type="list" allowBlank="1" showInputMessage="1" showErrorMessage="1" sqref="L9:L31 H9:H31 D9:D31 F9:F31 J9:J31 Z9:Z31 V9:V31 R9:R31 T9:T31 X9:X31 AN9:AN31 AJ9:AJ31 AF9:AF31 AH9:AH31 AL9:AL31 BB9:BB31 AX9:AX31 AT9:AT31 AV9:AV31 AZ9:AZ31 BH9:BH31 BJ9:BJ31 BL9:BL31 BN9:BN31 BP9:BP31 BV9:BV31 BX9:BX31 BZ9:BZ31 CB9:CB31 CD9:CD31" xr:uid="{A1030E1D-A117-274E-A2CC-F262B2ACD4CA}">
      <formula1>$N$9:$N$10</formula1>
    </dataValidation>
  </dataValidations>
  <pageMargins left="0.7" right="0.7" top="0.75" bottom="0.75" header="0.3" footer="0.3"/>
  <pageSetup paperSize="9" scale="44" fitToWidth="8" orientation="portrait" horizontalDpi="0" verticalDpi="0"/>
  <colBreaks count="5" manualBreakCount="5">
    <brk id="13" min="2" max="87" man="1"/>
    <brk id="27" min="2" max="87" man="1"/>
    <brk id="41" min="2" max="87" man="1"/>
    <brk id="55" min="2" max="87" man="1"/>
    <brk id="69" min="2" max="87"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8259-7CCF-5945-94BF-F9BF990B89EE}">
  <sheetPr>
    <tabColor theme="4" tint="-0.249977111117893"/>
    <pageSetUpPr fitToPage="1"/>
  </sheetPr>
  <dimension ref="A1:AT48"/>
  <sheetViews>
    <sheetView showZeros="0" zoomScaleNormal="100" workbookViewId="0">
      <selection activeCell="I9" sqref="I9:M9"/>
    </sheetView>
  </sheetViews>
  <sheetFormatPr baseColWidth="10" defaultRowHeight="16"/>
  <cols>
    <col min="1" max="1" width="20.5" customWidth="1"/>
    <col min="4" max="4" width="4.1640625" customWidth="1"/>
    <col min="6" max="6" width="4.1640625" customWidth="1"/>
    <col min="8" max="8" width="4.1640625" customWidth="1"/>
    <col min="10" max="10" width="4.1640625" customWidth="1"/>
    <col min="12" max="12" width="4.1640625" customWidth="1"/>
    <col min="14" max="14" width="4.1640625" customWidth="1"/>
    <col min="16" max="16" width="21.33203125" customWidth="1"/>
    <col min="20" max="20" width="12.5" bestFit="1" customWidth="1"/>
    <col min="26" max="26" width="21.33203125" customWidth="1"/>
    <col min="36" max="36" width="18.33203125" customWidth="1"/>
  </cols>
  <sheetData>
    <row r="1" spans="1:46" ht="135" customHeight="1">
      <c r="B1" s="791" t="s">
        <v>405</v>
      </c>
      <c r="C1" s="791"/>
      <c r="D1" s="791"/>
      <c r="E1" s="791"/>
      <c r="F1" s="791"/>
      <c r="G1" s="791"/>
      <c r="H1" s="791"/>
      <c r="I1" s="791"/>
      <c r="J1" s="791"/>
      <c r="K1" s="791"/>
      <c r="L1" s="791"/>
      <c r="M1" s="791"/>
      <c r="N1" s="791"/>
      <c r="O1" s="791"/>
      <c r="P1" s="652"/>
      <c r="Q1" s="652"/>
      <c r="R1" s="652"/>
      <c r="S1" s="652"/>
      <c r="T1" s="652"/>
      <c r="U1" s="652"/>
      <c r="V1" s="652"/>
      <c r="W1" s="652"/>
      <c r="X1" s="652"/>
      <c r="AT1" s="33"/>
    </row>
    <row r="2" spans="1:46" ht="58" customHeight="1">
      <c r="A2" s="620"/>
      <c r="B2" s="835" t="s">
        <v>379</v>
      </c>
      <c r="C2" s="835"/>
      <c r="D2" s="608"/>
      <c r="E2" s="820" t="s">
        <v>380</v>
      </c>
      <c r="F2" s="820"/>
      <c r="G2" s="820"/>
      <c r="H2" s="820"/>
      <c r="I2" s="820"/>
      <c r="J2" s="820"/>
      <c r="K2" s="820"/>
      <c r="L2" s="820"/>
      <c r="M2" s="820"/>
      <c r="N2" s="820"/>
      <c r="O2" s="820"/>
      <c r="P2" s="653"/>
      <c r="Q2" s="653"/>
      <c r="R2" s="653"/>
      <c r="S2" s="653"/>
      <c r="T2" s="653"/>
      <c r="U2" s="653"/>
      <c r="V2" s="653"/>
      <c r="W2" s="653"/>
      <c r="X2" s="653"/>
      <c r="AT2" s="33"/>
    </row>
    <row r="3" spans="1:46" ht="50" customHeight="1" thickBot="1">
      <c r="A3" s="287"/>
      <c r="B3" s="791"/>
      <c r="C3" s="791"/>
      <c r="D3" s="791"/>
      <c r="E3" s="791"/>
      <c r="F3" s="791"/>
      <c r="G3" s="791"/>
      <c r="H3" s="791"/>
      <c r="I3" s="791"/>
      <c r="J3" s="791"/>
      <c r="K3" s="791"/>
      <c r="L3" s="791"/>
      <c r="M3" s="791"/>
      <c r="N3" s="791"/>
      <c r="O3" s="791"/>
      <c r="P3" s="791"/>
      <c r="Q3" s="791"/>
      <c r="R3" s="791"/>
      <c r="S3" s="791"/>
      <c r="T3" s="791"/>
      <c r="U3" s="791"/>
      <c r="V3" s="791"/>
      <c r="W3" s="791"/>
      <c r="X3" s="791"/>
      <c r="AT3" s="33"/>
    </row>
    <row r="4" spans="1:46" ht="30" customHeight="1">
      <c r="A4" s="825" t="str">
        <f>"Rullende dage - "&amp;Stamoplysninger!E9&amp;""</f>
        <v>Rullende dage - Simon Hansen</v>
      </c>
      <c r="B4" s="826"/>
      <c r="C4" s="826"/>
      <c r="D4" s="826"/>
      <c r="E4" s="826"/>
      <c r="F4" s="826"/>
      <c r="G4" s="826"/>
      <c r="H4" s="826"/>
      <c r="I4" s="826"/>
      <c r="J4" s="826"/>
      <c r="K4" s="826"/>
      <c r="L4" s="826"/>
      <c r="M4" s="826"/>
      <c r="N4" s="826"/>
      <c r="O4" s="827"/>
      <c r="R4" s="33" t="s">
        <v>106</v>
      </c>
    </row>
    <row r="5" spans="1:46" ht="69" customHeight="1" thickBot="1">
      <c r="A5" s="828" t="s">
        <v>381</v>
      </c>
      <c r="B5" s="829"/>
      <c r="C5" s="829"/>
      <c r="D5" s="829"/>
      <c r="E5" s="829"/>
      <c r="F5" s="829"/>
      <c r="G5" s="829"/>
      <c r="H5" s="829"/>
      <c r="I5" s="829"/>
      <c r="J5" s="829"/>
      <c r="K5" s="829"/>
      <c r="L5" s="829"/>
      <c r="M5" s="829"/>
      <c r="N5" s="829"/>
      <c r="O5" s="830"/>
      <c r="R5" s="33" t="s">
        <v>107</v>
      </c>
    </row>
    <row r="6" spans="1:46" ht="55" customHeight="1" thickBot="1">
      <c r="A6" s="628" t="s">
        <v>382</v>
      </c>
      <c r="B6" s="629" t="s">
        <v>55</v>
      </c>
      <c r="C6" s="831" t="s">
        <v>56</v>
      </c>
      <c r="D6" s="784" t="s">
        <v>219</v>
      </c>
      <c r="E6" s="785"/>
      <c r="F6" s="784" t="s">
        <v>220</v>
      </c>
      <c r="G6" s="785"/>
      <c r="H6" s="784" t="s">
        <v>221</v>
      </c>
      <c r="I6" s="785"/>
      <c r="J6" s="784" t="s">
        <v>222</v>
      </c>
      <c r="K6" s="785"/>
      <c r="L6" s="784" t="s">
        <v>223</v>
      </c>
      <c r="M6" s="785"/>
      <c r="N6" s="784" t="s">
        <v>224</v>
      </c>
      <c r="O6" s="785"/>
      <c r="P6" s="33"/>
      <c r="R6" s="33" t="s">
        <v>108</v>
      </c>
    </row>
    <row r="7" spans="1:46" ht="28" customHeight="1" thickBot="1">
      <c r="A7" s="655" t="s">
        <v>226</v>
      </c>
      <c r="B7" s="656">
        <v>0.26041666666666669</v>
      </c>
      <c r="C7" s="832"/>
      <c r="D7" s="833" t="s">
        <v>404</v>
      </c>
      <c r="E7" s="834"/>
      <c r="F7" s="833" t="s">
        <v>404</v>
      </c>
      <c r="G7" s="834"/>
      <c r="H7" s="833" t="s">
        <v>404</v>
      </c>
      <c r="I7" s="834"/>
      <c r="J7" s="833" t="s">
        <v>404</v>
      </c>
      <c r="K7" s="834"/>
      <c r="L7" s="833" t="s">
        <v>404</v>
      </c>
      <c r="M7" s="834"/>
      <c r="N7" s="833" t="s">
        <v>404</v>
      </c>
      <c r="O7" s="834"/>
      <c r="P7" s="33"/>
    </row>
    <row r="8" spans="1:46" ht="33" customHeight="1">
      <c r="A8" s="630">
        <v>5.2083333333333336E-2</v>
      </c>
      <c r="B8" s="631">
        <f>IF(A8&gt;0,B7,"")</f>
        <v>0.26041666666666669</v>
      </c>
      <c r="C8" s="654">
        <f>IF(A8&gt;0,B8+A8,"")</f>
        <v>0.3125</v>
      </c>
      <c r="D8" s="626" t="s">
        <v>377</v>
      </c>
      <c r="E8" s="218" t="s">
        <v>496</v>
      </c>
      <c r="F8" s="626"/>
      <c r="G8" s="218"/>
      <c r="H8" s="626"/>
      <c r="I8" s="218"/>
      <c r="J8" s="626"/>
      <c r="K8" s="218"/>
      <c r="L8" s="626"/>
      <c r="M8" s="218"/>
      <c r="N8" s="626"/>
      <c r="O8" s="218"/>
      <c r="P8" s="33" t="s">
        <v>377</v>
      </c>
    </row>
    <row r="9" spans="1:46" ht="33" customHeight="1">
      <c r="A9" s="618">
        <v>6.25E-2</v>
      </c>
      <c r="B9" s="31">
        <f>IF(A9&gt;0,C8,"")</f>
        <v>0.3125</v>
      </c>
      <c r="C9" s="624">
        <f t="shared" ref="C9:C30" si="0">IF(A9&gt;0,B9+A9,"")</f>
        <v>0.375</v>
      </c>
      <c r="D9" s="626" t="s">
        <v>377</v>
      </c>
      <c r="E9" s="151" t="s">
        <v>496</v>
      </c>
      <c r="F9" s="626" t="s">
        <v>377</v>
      </c>
      <c r="G9" s="151" t="s">
        <v>496</v>
      </c>
      <c r="H9" s="626"/>
      <c r="I9" s="151"/>
      <c r="J9" s="626"/>
      <c r="K9" s="151"/>
      <c r="L9" s="626"/>
      <c r="M9" s="151"/>
      <c r="N9" s="626"/>
      <c r="O9" s="404"/>
      <c r="P9" s="33" t="s">
        <v>378</v>
      </c>
    </row>
    <row r="10" spans="1:46" ht="33" customHeight="1">
      <c r="A10" s="618">
        <v>0.13541666666666666</v>
      </c>
      <c r="B10" s="31">
        <f t="shared" ref="B10:B30" si="1">IF(A10&gt;0,C9,"")</f>
        <v>0.375</v>
      </c>
      <c r="C10" s="624">
        <f t="shared" si="0"/>
        <v>0.51041666666666663</v>
      </c>
      <c r="D10" s="626" t="s">
        <v>377</v>
      </c>
      <c r="E10" s="218" t="s">
        <v>496</v>
      </c>
      <c r="F10" s="626" t="s">
        <v>377</v>
      </c>
      <c r="G10" s="218" t="s">
        <v>496</v>
      </c>
      <c r="H10" s="626" t="s">
        <v>377</v>
      </c>
      <c r="I10" s="218" t="s">
        <v>496</v>
      </c>
      <c r="J10" s="626" t="s">
        <v>377</v>
      </c>
      <c r="K10" s="218" t="s">
        <v>496</v>
      </c>
      <c r="L10" s="626"/>
      <c r="M10" s="218"/>
      <c r="N10" s="626"/>
      <c r="O10" s="403"/>
      <c r="P10" s="33" t="s">
        <v>219</v>
      </c>
    </row>
    <row r="11" spans="1:46" ht="33" customHeight="1">
      <c r="A11" s="618">
        <v>1.7361111111111112E-2</v>
      </c>
      <c r="B11" s="31">
        <f t="shared" si="1"/>
        <v>0.51041666666666663</v>
      </c>
      <c r="C11" s="624">
        <f t="shared" si="0"/>
        <v>0.52777777777777779</v>
      </c>
      <c r="D11" s="626"/>
      <c r="E11" s="151"/>
      <c r="F11" s="626" t="s">
        <v>378</v>
      </c>
      <c r="G11" s="151" t="s">
        <v>497</v>
      </c>
      <c r="H11" s="626" t="s">
        <v>378</v>
      </c>
      <c r="I11" s="151" t="s">
        <v>507</v>
      </c>
      <c r="J11" s="626" t="s">
        <v>378</v>
      </c>
      <c r="K11" s="151" t="s">
        <v>497</v>
      </c>
      <c r="L11" s="626"/>
      <c r="M11" s="151"/>
      <c r="N11" s="626"/>
      <c r="O11" s="404"/>
      <c r="P11" s="33" t="s">
        <v>220</v>
      </c>
    </row>
    <row r="12" spans="1:46" ht="33" customHeight="1">
      <c r="A12" s="618">
        <v>1.3888888888888888E-2</v>
      </c>
      <c r="B12" s="31">
        <f t="shared" si="1"/>
        <v>0.52777777777777779</v>
      </c>
      <c r="C12" s="624">
        <f t="shared" si="0"/>
        <v>0.54166666666666663</v>
      </c>
      <c r="D12" s="626"/>
      <c r="E12" s="218"/>
      <c r="F12" s="626" t="s">
        <v>377</v>
      </c>
      <c r="G12" s="218" t="s">
        <v>496</v>
      </c>
      <c r="H12" s="626" t="s">
        <v>377</v>
      </c>
      <c r="I12" s="218" t="s">
        <v>496</v>
      </c>
      <c r="J12" s="626" t="s">
        <v>377</v>
      </c>
      <c r="K12" s="218" t="s">
        <v>496</v>
      </c>
      <c r="L12" s="626"/>
      <c r="M12" s="218"/>
      <c r="N12" s="626"/>
      <c r="O12" s="403"/>
      <c r="P12" s="33" t="s">
        <v>221</v>
      </c>
    </row>
    <row r="13" spans="1:46" ht="33" customHeight="1">
      <c r="A13" s="618">
        <v>6.25E-2</v>
      </c>
      <c r="B13" s="31">
        <f t="shared" si="1"/>
        <v>0.54166666666666663</v>
      </c>
      <c r="C13" s="624">
        <f t="shared" si="0"/>
        <v>0.60416666666666663</v>
      </c>
      <c r="D13" s="626"/>
      <c r="E13" s="151"/>
      <c r="F13" s="626"/>
      <c r="G13" s="151"/>
      <c r="H13" s="626" t="s">
        <v>377</v>
      </c>
      <c r="I13" s="151" t="s">
        <v>496</v>
      </c>
      <c r="J13" s="626" t="s">
        <v>377</v>
      </c>
      <c r="K13" s="151" t="s">
        <v>496</v>
      </c>
      <c r="L13" s="626"/>
      <c r="M13" s="151"/>
      <c r="N13" s="626"/>
      <c r="O13" s="404"/>
      <c r="P13" s="33" t="s">
        <v>222</v>
      </c>
    </row>
    <row r="14" spans="1:46" ht="33" customHeight="1">
      <c r="A14" s="618">
        <v>5.2083333333333336E-2</v>
      </c>
      <c r="B14" s="31">
        <f t="shared" si="1"/>
        <v>0.60416666666666663</v>
      </c>
      <c r="C14" s="624">
        <f t="shared" si="0"/>
        <v>0.65625</v>
      </c>
      <c r="D14" s="626"/>
      <c r="E14" s="218"/>
      <c r="F14" s="626"/>
      <c r="G14" s="218"/>
      <c r="H14" s="626"/>
      <c r="I14" s="218"/>
      <c r="J14" s="626" t="s">
        <v>377</v>
      </c>
      <c r="K14" s="218" t="s">
        <v>496</v>
      </c>
      <c r="L14" s="626"/>
      <c r="M14" s="218"/>
      <c r="N14" s="626"/>
      <c r="O14" s="403"/>
      <c r="P14" s="33" t="s">
        <v>223</v>
      </c>
    </row>
    <row r="15" spans="1:46" ht="33" customHeight="1">
      <c r="A15" s="618"/>
      <c r="B15" s="31" t="str">
        <f t="shared" si="1"/>
        <v/>
      </c>
      <c r="C15" s="624" t="str">
        <f t="shared" si="0"/>
        <v/>
      </c>
      <c r="D15" s="626"/>
      <c r="E15" s="151"/>
      <c r="F15" s="626"/>
      <c r="G15" s="151"/>
      <c r="H15" s="626"/>
      <c r="I15" s="151"/>
      <c r="J15" s="626"/>
      <c r="K15" s="151"/>
      <c r="L15" s="626"/>
      <c r="M15" s="151"/>
      <c r="N15" s="626"/>
      <c r="O15" s="404"/>
      <c r="P15" s="33" t="s">
        <v>224</v>
      </c>
    </row>
    <row r="16" spans="1:46" ht="33" customHeight="1">
      <c r="A16" s="618"/>
      <c r="B16" s="31" t="str">
        <f t="shared" si="1"/>
        <v/>
      </c>
      <c r="C16" s="624" t="str">
        <f t="shared" si="0"/>
        <v/>
      </c>
      <c r="D16" s="626"/>
      <c r="E16" s="218"/>
      <c r="F16" s="626"/>
      <c r="G16" s="218"/>
      <c r="H16" s="626"/>
      <c r="I16" s="218"/>
      <c r="J16" s="626"/>
      <c r="K16" s="218"/>
      <c r="L16" s="626"/>
      <c r="M16" s="218"/>
      <c r="N16" s="626"/>
      <c r="O16" s="403"/>
    </row>
    <row r="17" spans="1:17" ht="33" customHeight="1">
      <c r="A17" s="618"/>
      <c r="B17" s="31" t="str">
        <f t="shared" si="1"/>
        <v/>
      </c>
      <c r="C17" s="624" t="str">
        <f t="shared" si="0"/>
        <v/>
      </c>
      <c r="D17" s="626"/>
      <c r="E17" s="151"/>
      <c r="F17" s="626"/>
      <c r="G17" s="151"/>
      <c r="H17" s="626"/>
      <c r="I17" s="151"/>
      <c r="J17" s="626"/>
      <c r="K17" s="151"/>
      <c r="L17" s="626"/>
      <c r="M17" s="151"/>
      <c r="N17" s="626"/>
      <c r="O17" s="404"/>
    </row>
    <row r="18" spans="1:17" ht="33" customHeight="1">
      <c r="A18" s="618"/>
      <c r="B18" s="31" t="str">
        <f t="shared" si="1"/>
        <v/>
      </c>
      <c r="C18" s="624" t="str">
        <f t="shared" si="0"/>
        <v/>
      </c>
      <c r="D18" s="626"/>
      <c r="E18" s="218"/>
      <c r="F18" s="626"/>
      <c r="G18" s="218"/>
      <c r="H18" s="626"/>
      <c r="I18" s="218"/>
      <c r="J18" s="626"/>
      <c r="K18" s="218"/>
      <c r="L18" s="626"/>
      <c r="M18" s="218"/>
      <c r="N18" s="626"/>
      <c r="O18" s="403"/>
    </row>
    <row r="19" spans="1:17" ht="33" customHeight="1">
      <c r="A19" s="618"/>
      <c r="B19" s="31" t="str">
        <f t="shared" si="1"/>
        <v/>
      </c>
      <c r="C19" s="624" t="str">
        <f t="shared" si="0"/>
        <v/>
      </c>
      <c r="D19" s="626"/>
      <c r="E19" s="151"/>
      <c r="F19" s="626"/>
      <c r="G19" s="151"/>
      <c r="H19" s="626"/>
      <c r="I19" s="151"/>
      <c r="J19" s="626"/>
      <c r="K19" s="151"/>
      <c r="L19" s="626"/>
      <c r="M19" s="151"/>
      <c r="N19" s="626"/>
      <c r="O19" s="404"/>
    </row>
    <row r="20" spans="1:17" ht="33" customHeight="1">
      <c r="A20" s="618"/>
      <c r="B20" s="31" t="str">
        <f t="shared" si="1"/>
        <v/>
      </c>
      <c r="C20" s="624" t="str">
        <f t="shared" si="0"/>
        <v/>
      </c>
      <c r="D20" s="626"/>
      <c r="E20" s="218"/>
      <c r="F20" s="626"/>
      <c r="G20" s="218"/>
      <c r="H20" s="626"/>
      <c r="I20" s="218"/>
      <c r="J20" s="626"/>
      <c r="K20" s="218"/>
      <c r="L20" s="626"/>
      <c r="M20" s="218"/>
      <c r="N20" s="626"/>
      <c r="O20" s="403"/>
    </row>
    <row r="21" spans="1:17" ht="33" customHeight="1">
      <c r="A21" s="618"/>
      <c r="B21" s="31" t="str">
        <f t="shared" si="1"/>
        <v/>
      </c>
      <c r="C21" s="624" t="str">
        <f t="shared" si="0"/>
        <v/>
      </c>
      <c r="D21" s="626"/>
      <c r="E21" s="151"/>
      <c r="F21" s="626"/>
      <c r="G21" s="151"/>
      <c r="H21" s="626"/>
      <c r="I21" s="151"/>
      <c r="J21" s="626"/>
      <c r="K21" s="151"/>
      <c r="L21" s="626"/>
      <c r="M21" s="151"/>
      <c r="N21" s="626"/>
      <c r="O21" s="404"/>
    </row>
    <row r="22" spans="1:17" ht="33" customHeight="1">
      <c r="A22" s="618"/>
      <c r="B22" s="31" t="str">
        <f t="shared" si="1"/>
        <v/>
      </c>
      <c r="C22" s="624" t="str">
        <f t="shared" si="0"/>
        <v/>
      </c>
      <c r="D22" s="626"/>
      <c r="E22" s="218"/>
      <c r="F22" s="626"/>
      <c r="G22" s="218"/>
      <c r="H22" s="626"/>
      <c r="I22" s="218"/>
      <c r="J22" s="626"/>
      <c r="K22" s="218"/>
      <c r="L22" s="626"/>
      <c r="M22" s="218"/>
      <c r="N22" s="626"/>
      <c r="O22" s="403"/>
    </row>
    <row r="23" spans="1:17" ht="33" customHeight="1">
      <c r="A23" s="618"/>
      <c r="B23" s="31" t="str">
        <f t="shared" si="1"/>
        <v/>
      </c>
      <c r="C23" s="624" t="str">
        <f t="shared" si="0"/>
        <v/>
      </c>
      <c r="D23" s="626"/>
      <c r="E23" s="151"/>
      <c r="F23" s="626"/>
      <c r="G23" s="151"/>
      <c r="H23" s="626"/>
      <c r="I23" s="151"/>
      <c r="J23" s="626"/>
      <c r="K23" s="151"/>
      <c r="L23" s="626"/>
      <c r="M23" s="151"/>
      <c r="N23" s="626"/>
      <c r="O23" s="404"/>
    </row>
    <row r="24" spans="1:17" ht="33" customHeight="1">
      <c r="A24" s="618"/>
      <c r="B24" s="31" t="str">
        <f t="shared" si="1"/>
        <v/>
      </c>
      <c r="C24" s="624" t="str">
        <f t="shared" si="0"/>
        <v/>
      </c>
      <c r="D24" s="626"/>
      <c r="E24" s="218"/>
      <c r="F24" s="626"/>
      <c r="G24" s="218"/>
      <c r="H24" s="626"/>
      <c r="I24" s="218"/>
      <c r="J24" s="626"/>
      <c r="K24" s="218"/>
      <c r="L24" s="626"/>
      <c r="M24" s="218"/>
      <c r="N24" s="626"/>
      <c r="O24" s="403"/>
    </row>
    <row r="25" spans="1:17" ht="33" customHeight="1">
      <c r="A25" s="618"/>
      <c r="B25" s="31" t="str">
        <f t="shared" si="1"/>
        <v/>
      </c>
      <c r="C25" s="624" t="str">
        <f t="shared" si="0"/>
        <v/>
      </c>
      <c r="D25" s="626"/>
      <c r="E25" s="151"/>
      <c r="F25" s="626"/>
      <c r="G25" s="151"/>
      <c r="H25" s="626"/>
      <c r="I25" s="151"/>
      <c r="J25" s="626"/>
      <c r="K25" s="151"/>
      <c r="L25" s="626"/>
      <c r="M25" s="151"/>
      <c r="N25" s="626"/>
      <c r="O25" s="404"/>
    </row>
    <row r="26" spans="1:17" ht="33" customHeight="1">
      <c r="A26" s="659"/>
      <c r="B26" s="31" t="str">
        <f t="shared" si="1"/>
        <v/>
      </c>
      <c r="C26" s="624" t="str">
        <f t="shared" si="0"/>
        <v/>
      </c>
      <c r="D26" s="626"/>
      <c r="E26" s="662"/>
      <c r="F26" s="626"/>
      <c r="G26" s="662"/>
      <c r="H26" s="626"/>
      <c r="I26" s="662"/>
      <c r="J26" s="626"/>
      <c r="K26" s="662"/>
      <c r="L26" s="626"/>
      <c r="M26" s="662"/>
      <c r="N26" s="626"/>
      <c r="O26" s="663"/>
    </row>
    <row r="27" spans="1:17" ht="33" customHeight="1">
      <c r="A27" s="659"/>
      <c r="B27" s="31" t="str">
        <f t="shared" si="1"/>
        <v/>
      </c>
      <c r="C27" s="624" t="str">
        <f t="shared" si="0"/>
        <v/>
      </c>
      <c r="D27" s="626"/>
      <c r="E27" s="660"/>
      <c r="F27" s="626"/>
      <c r="G27" s="660"/>
      <c r="H27" s="626"/>
      <c r="I27" s="660"/>
      <c r="J27" s="626"/>
      <c r="K27" s="660"/>
      <c r="L27" s="626"/>
      <c r="M27" s="660"/>
      <c r="N27" s="626"/>
      <c r="O27" s="661"/>
    </row>
    <row r="28" spans="1:17" ht="33" customHeight="1">
      <c r="A28" s="659"/>
      <c r="B28" s="31" t="str">
        <f t="shared" si="1"/>
        <v/>
      </c>
      <c r="C28" s="624" t="str">
        <f t="shared" si="0"/>
        <v/>
      </c>
      <c r="D28" s="626"/>
      <c r="E28" s="662"/>
      <c r="F28" s="626"/>
      <c r="G28" s="662"/>
      <c r="H28" s="626"/>
      <c r="I28" s="662"/>
      <c r="J28" s="626"/>
      <c r="K28" s="662"/>
      <c r="L28" s="626"/>
      <c r="M28" s="662"/>
      <c r="N28" s="626"/>
      <c r="O28" s="663"/>
    </row>
    <row r="29" spans="1:17" ht="33" customHeight="1">
      <c r="A29" s="659"/>
      <c r="B29" s="31" t="str">
        <f t="shared" si="1"/>
        <v/>
      </c>
      <c r="C29" s="624" t="str">
        <f t="shared" si="0"/>
        <v/>
      </c>
      <c r="D29" s="626"/>
      <c r="E29" s="660"/>
      <c r="F29" s="626"/>
      <c r="G29" s="660"/>
      <c r="H29" s="626"/>
      <c r="I29" s="660"/>
      <c r="J29" s="626"/>
      <c r="K29" s="660"/>
      <c r="L29" s="626"/>
      <c r="M29" s="660"/>
      <c r="N29" s="626"/>
      <c r="O29" s="661"/>
    </row>
    <row r="30" spans="1:17" ht="30" customHeight="1" thickBot="1">
      <c r="A30" s="619"/>
      <c r="B30" s="31" t="str">
        <f t="shared" si="1"/>
        <v/>
      </c>
      <c r="C30" s="624" t="str">
        <f t="shared" si="0"/>
        <v/>
      </c>
      <c r="D30" s="627"/>
      <c r="E30" s="219"/>
      <c r="F30" s="627"/>
      <c r="G30" s="219"/>
      <c r="H30" s="627"/>
      <c r="I30" s="219"/>
      <c r="J30" s="627"/>
      <c r="K30" s="219"/>
      <c r="L30" s="627"/>
      <c r="M30" s="219"/>
      <c r="N30" s="627"/>
      <c r="O30" s="405"/>
    </row>
    <row r="31" spans="1:17" ht="33" hidden="1" customHeight="1">
      <c r="A31" s="824"/>
      <c r="B31" s="824"/>
      <c r="C31" s="824"/>
      <c r="D31" s="606"/>
      <c r="E31" s="152">
        <f>IF(AND(D8="K",E8&gt;0),$A$8,0)+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f>
        <v>0.25</v>
      </c>
      <c r="F31" s="152">
        <f t="shared" ref="F31:N31" si="2">IF(AND(E8="K",F8&gt;0),$A$8,0)+IF(AND(E9="K",F9&gt;0),$A$9,0)+IF(AND(E10="K",F10&gt;0),$A$10,0)+IF(AND(E11="K",F11&gt;0),$A$11,0)+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f>
        <v>0</v>
      </c>
      <c r="G31" s="152">
        <f>IF(AND(F8="K",G8&gt;0),$A$8,0)+IF(AND(F9="K",G9&gt;0),$A$9,0)+IF(AND(F10="K",G10&gt;0),$A$10,0)+IF(AND(F11="K",G11&gt;0),$A$11,0)+IF(AND(F12="K",G12&gt;0),$A$12,0)+IF(AND(F13="K",G13&gt;0),$A$13,0)+IF(AND(F14="K",G14&gt;0),$A$14,0)+IF(AND(F15="K",G15&gt;0),$A$15,0)+IF(AND(F16="K",G16&gt;0),$A$16,0)+IF(AND(F17="K",G17&gt;0),$A$17,0)+IF(AND(F18="K",G18&gt;0),$A$18,0)+IF(AND(F19="K",G19&gt;0),$A$19,0)+IF(AND(F20="K",G20&gt;0),$A$20,0)+IF(AND(F21="K",G21&gt;0),$A$21,0)+IF(AND(F22="K",G22&gt;0),$A$22,0)+IF(AND(F23="K",G23&gt;0),$A$23,0)+IF(AND(F24="K",G24&gt;0),$A$24,0)+IF(AND(F25="K",G25&gt;0),$A$25,0)+IF(AND(F26="K",G26&gt;0),$A$26,0)+IF(AND(F27="K",G27&gt;0),$A$27,0)+IF(AND(F28="K",G28&gt;0),$A$28,0)+IF(AND(F29="K",G29&gt;0),$A$29,0)+IF(AND(F30="K",G30&gt;0),$A$30,0)</f>
        <v>0.21180555555555555</v>
      </c>
      <c r="H31" s="152">
        <f t="shared" si="2"/>
        <v>0</v>
      </c>
      <c r="I31" s="152">
        <f>IF(AND(H8="K",I8&gt;0),$A$8,0)+IF(AND(H9="K",I9&gt;0),$A$9,0)+IF(AND(H10="K",I10&gt;0),$A$10,0)+IF(AND(H11="K",I11&gt;0),$A$11,0)+IF(AND(H12="K",I12&gt;0),$A$12,0)+IF(AND(H13="K",I13&gt;0),$A$13,0)+IF(AND(H14="K",I14&gt;0),$A$14,0)+IF(AND(H15="K",I15&gt;0),$A$15,0)+IF(AND(H16="K",I16&gt;0),$A$16,0)+IF(AND(H17="K",I17&gt;0),$A$17,0)+IF(AND(H18="K",I18&gt;0),$A$18,0)+IF(AND(H19="K",I19&gt;0),$A$19,0)+IF(AND(H20="K",I20&gt;0),$A$20,0)+IF(AND(H21="K",I21&gt;0),$A$21,0)+IF(AND(H22="K",I22&gt;0),$A$22,0)+IF(AND(H23="K",I23&gt;0),$A$23,0)+IF(AND(H24="K",I24&gt;0),$A$24,0)+IF(AND(H25="K",I25&gt;0),$A$25,0)+IF(AND(H26="K",I26&gt;0),$A$26,0)*IF(AND(H27="K",I27&gt;0),$A$27,0)*IF(AND(H28="K",I28&gt;0),$A$28,0)*IF(AND(H29="K",I29&gt;0),$A$29,0)*IF(AND(H30="K",I30&gt;0),$A$30,0)</f>
        <v>0.21180555555555555</v>
      </c>
      <c r="J31" s="152">
        <f t="shared" si="2"/>
        <v>0</v>
      </c>
      <c r="K31" s="152">
        <f>IF(AND(J8="K",K8&gt;0),$A$8,0)+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f>
        <v>0.2638888888888889</v>
      </c>
      <c r="L31" s="152">
        <f t="shared" si="2"/>
        <v>0</v>
      </c>
      <c r="M31" s="152">
        <f>IF(AND(L8="K",M8&gt;0),$A$8,0)+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f>
        <v>0</v>
      </c>
      <c r="N31" s="152">
        <f t="shared" si="2"/>
        <v>0</v>
      </c>
      <c r="O31" s="152">
        <f>IF(AND(N8="K",O8&gt;0),$A$8,0)+IF(AND(N9="K",O9&gt;0),$A$9,0)+IF(AND(N10="K",O10&gt;0),$A$10,0)+IF(AND(N11="K",O11&gt;0),$A$11,0)+IF(AND(N12="K",O12&gt;0),$A$12,0)+IF(AND(N13="K",O13&gt;0),$A$13,0)+IF(AND(N14="K",O14&gt;0),$A$14,0)+IF(AND(N15="K",O15&gt;0),$A$15,0)+IF(AND(N16="K",O16&gt;0),$A$16,0)+IF(AND(N17="K",O17&gt;0),$A$17,0)+IF(AND(N18="K",O18&gt;0),$A$18,0)+IF(AND(N19="K",O19&gt;0),$A$19,0)+IF(AND(N20="K",O20&gt;0),$A$20,0)+IF(AND(N21="K",O21&gt;0),$A$21,0)+IF(AND(N22="K",O22&gt;0),$A$22,0)+IF(AND(N23="K",O23&gt;0),$A$23,0)+IF(AND(N24="K",O24&gt;0),$A$24,0)+IF(AND(N25="K",O25&gt;0),$A$25,0)+IF(AND(N26="K",O26&gt;0),$A$26,0)+IF(AND(N27="K",O27&gt;0),$A$27,0)+IF(AND(N28="K",O28&gt;0),$A$28,0)+IF(AND(N29="K",O29&gt;0),$A$29,0)+IF(AND(N30="K",O30&gt;0),$A$30,0)</f>
        <v>0</v>
      </c>
      <c r="P31" s="284">
        <f>SUM(E31:M31)</f>
        <v>0.9375</v>
      </c>
      <c r="Q31" s="284"/>
    </row>
    <row r="32" spans="1:17" ht="33" hidden="1" customHeight="1">
      <c r="A32" s="822"/>
      <c r="B32" s="822"/>
      <c r="C32" s="822"/>
      <c r="D32" s="606"/>
      <c r="E32" s="152">
        <f>IF(AND(D8="A",E8&gt;0),$A$8,0)+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30="A",E30&gt;0),$A$30,0)+IF(AND(D26="A",E26&gt;0),$A$26,0)+IF(AND(D27="A",E27&gt;0),$A$27,0)+IF(AND(D28="A",E28&gt;0),$A$28,0)+IF(AND(D29="A",E29&gt;0),$A$29,0)</f>
        <v>0</v>
      </c>
      <c r="F32" s="152">
        <f t="shared" ref="F32:N32" si="3">IF(AND(E8="A",F8&gt;0),$A$8,0)+IF(AND(E9="A",F9&gt;0),$A$9,0)+IF(AND(E10="A",F10&gt;0),$A$10,0)+IF(AND(E11="A",F11&gt;0),$A$11,0)+IF(AND(E12="A",F12&gt;0),$A$12,0)+IF(AND(E13="A",F13&gt;0),$A$13,0)+IF(AND(E14="A",F14&gt;0),$A$14,0)+IF(AND(E15="A",F15&gt;0),$A$15,0)+IF(AND(E16="A",F16&gt;0),$A$16,0)+IF(AND(E17="A",F17&gt;0),$A$17,0)+IF(AND(E18="A",F18&gt;0),$A$18,0)+IF(AND(E19="A",F19&gt;0),$A$19,0)+IF(AND(E20="A",F20&gt;0),$A$20,0)+IF(AND(E21="A",F21&gt;0),$A$21,0)+IF(AND(E22="A",F22&gt;0),$A$22,0)+IF(AND(E23="A",F23&gt;0),$A$23,0)+IF(AND(E24="A",F24&gt;0),$A$24,0)+IF(AND(E25="A",F25&gt;0),$A$25,0)+IF(AND(E30="A",F30&gt;0),$A$30,0)+IF(AND(E26="A",F26&gt;0),$A$26,0)+IF(AND(E27="A",F27&gt;0),$A$27,0)+IF(AND(E28="A",F28&gt;0),$A$28,0)+IF(AND(E29="A",F29&gt;0),$A$29,0)</f>
        <v>0</v>
      </c>
      <c r="G32" s="152">
        <f t="shared" si="3"/>
        <v>1.7361111111111112E-2</v>
      </c>
      <c r="H32" s="152">
        <f t="shared" si="3"/>
        <v>0</v>
      </c>
      <c r="I32" s="152">
        <f t="shared" si="3"/>
        <v>1.7361111111111112E-2</v>
      </c>
      <c r="J32" s="152">
        <f t="shared" si="3"/>
        <v>0</v>
      </c>
      <c r="K32" s="152">
        <f t="shared" si="3"/>
        <v>1.7361111111111112E-2</v>
      </c>
      <c r="L32" s="152">
        <f t="shared" si="3"/>
        <v>0</v>
      </c>
      <c r="M32" s="152">
        <f t="shared" si="3"/>
        <v>0</v>
      </c>
      <c r="N32" s="152">
        <f t="shared" si="3"/>
        <v>0</v>
      </c>
      <c r="O32" s="152">
        <f>IF(AND(N8="A",O8&gt;0),$A$8,0)+IF(AND(N9="A",O9&gt;0),$A$9,0)+IF(AND(N10="A",O10&gt;0),$A$10,0)+IF(AND(N11="A",O11&gt;0),$A$11,0)+IF(AND(N12="A",O12&gt;0),$A$12,0)+IF(AND(N13="A",O13&gt;0),$A$13,0)+IF(AND(N14="A",O14&gt;0),$A$14,0)+IF(AND(N15="A",O15&gt;0),$A$15,0)+IF(AND(N16="A",O16&gt;0),$A$16,0)+IF(AND(N17="A",O17&gt;0),$A$17,0)+IF(AND(N18="A",O18&gt;0),$A$18,0)+IF(AND(N19="A",O19&gt;0),$A$19,0)+IF(AND(N20="A",O20&gt;0),$A$20,0)+IF(AND(N21="A",O21&gt;0),$A$21,0)+IF(AND(N22="A",O22&gt;0),$A$22,0)+IF(AND(N23="A",O23&gt;0),$A$23,0)+IF(AND(N24="A",O24&gt;0),$A$24,0)+IF(AND(N25="A",O25&gt;0),$A$25,0)+IF(AND(N30="A",O30&gt;0),$A$30,0)+IF(AND(N26="A",O26&gt;0),$A$26,0)+IF(AND(N27="A",O27&gt;0),$A$27,0)+IF(AND(N28="A",O28&gt;0),$A$28,0)+IF(AND(N29="A",O29&gt;0),$A$29,0)</f>
        <v>0</v>
      </c>
    </row>
    <row r="33" spans="1:45" ht="33" hidden="1" customHeight="1">
      <c r="A33" s="823"/>
      <c r="B33" s="823"/>
      <c r="C33" s="823"/>
      <c r="D33" s="119"/>
      <c r="E33" s="119" t="e">
        <f>August!$G$60+#REF!+#REF!+#REF!+#REF!+#REF!+#REF!+#REF!+#REF!+#REF!+#REF!+#REF!</f>
        <v>#REF!</v>
      </c>
      <c r="F33" s="119"/>
      <c r="G33" s="119" t="e">
        <f>August!$G$61+#REF!+#REF!+#REF!+#REF!+#REF!+#REF!+#REF!+#REF!+#REF!+#REF!+#REF!</f>
        <v>#REF!</v>
      </c>
      <c r="H33" s="119"/>
      <c r="I33" s="119" t="e">
        <f>August!$G$62+#REF!+#REF!+#REF!+#REF!+#REF!+#REF!+#REF!+#REF!+#REF!+#REF!+#REF!</f>
        <v>#REF!</v>
      </c>
      <c r="J33" s="119"/>
      <c r="K33" s="119" t="e">
        <f>August!$G$63+#REF!+#REF!+#REF!+#REF!+#REF!+#REF!+#REF!+#REF!+#REF!+#REF!+#REF!</f>
        <v>#REF!</v>
      </c>
      <c r="L33" s="119"/>
      <c r="M33" s="119" t="e">
        <f>August!$G$66+#REF!+#REF!+#REF!+#REF!+#REF!+#REF!+#REF!+#REF!+#REF!+#REF!+#REF!</f>
        <v>#REF!</v>
      </c>
      <c r="N33" s="119"/>
      <c r="O33" s="119" t="e">
        <f>August!$G$66+#REF!+#REF!+#REF!+#REF!+#REF!+#REF!+#REF!+#REF!+#REF!+#REF!+#REF!</f>
        <v>#REF!</v>
      </c>
    </row>
    <row r="34" spans="1:45" hidden="1">
      <c r="E34" t="s">
        <v>124</v>
      </c>
    </row>
    <row r="35" spans="1:45" hidden="1">
      <c r="M35" t="s">
        <v>140</v>
      </c>
    </row>
    <row r="36" spans="1:45" hidden="1"/>
    <row r="37" spans="1:45" hidden="1">
      <c r="E37" s="1">
        <f>E31*24</f>
        <v>6</v>
      </c>
      <c r="G37" s="1">
        <f t="shared" ref="G37:O37" si="4">G31*24</f>
        <v>5.083333333333333</v>
      </c>
      <c r="I37" s="1">
        <f t="shared" si="4"/>
        <v>5.083333333333333</v>
      </c>
      <c r="K37" s="1">
        <f t="shared" si="4"/>
        <v>6.3333333333333339</v>
      </c>
      <c r="M37" s="1">
        <f t="shared" si="4"/>
        <v>0</v>
      </c>
      <c r="O37" s="1">
        <f t="shared" si="4"/>
        <v>0</v>
      </c>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hidden="1">
      <c r="E38" s="1" t="e">
        <f>E37*E33</f>
        <v>#REF!</v>
      </c>
      <c r="G38" s="1" t="e">
        <f t="shared" ref="G38:M38" si="5">G37*G33</f>
        <v>#REF!</v>
      </c>
      <c r="I38" s="1" t="e">
        <f t="shared" si="5"/>
        <v>#REF!</v>
      </c>
      <c r="K38" s="1" t="e">
        <f t="shared" si="5"/>
        <v>#REF!</v>
      </c>
      <c r="M38" s="1" t="e">
        <f t="shared" si="5"/>
        <v>#REF!</v>
      </c>
      <c r="O38" s="1">
        <f>O37*P33</f>
        <v>0</v>
      </c>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hidden="1">
      <c r="AS39" s="1"/>
    </row>
    <row r="40" spans="1:45" hidden="1">
      <c r="E40" s="1">
        <f>E32*24</f>
        <v>0</v>
      </c>
      <c r="G40" s="1">
        <f t="shared" ref="G40:O40" si="6">G32*24</f>
        <v>0.41666666666666669</v>
      </c>
      <c r="I40" s="1">
        <f t="shared" si="6"/>
        <v>0.41666666666666669</v>
      </c>
      <c r="K40" s="1">
        <f t="shared" si="6"/>
        <v>0.41666666666666669</v>
      </c>
      <c r="M40" s="1">
        <f t="shared" si="6"/>
        <v>0</v>
      </c>
      <c r="O40" s="1">
        <f t="shared" si="6"/>
        <v>0</v>
      </c>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hidden="1">
      <c r="E41" s="1" t="e">
        <f>E40*E33</f>
        <v>#REF!</v>
      </c>
      <c r="G41" s="1" t="e">
        <f t="shared" ref="G41:M41" si="7">G40*G33</f>
        <v>#REF!</v>
      </c>
      <c r="I41" s="1" t="e">
        <f t="shared" si="7"/>
        <v>#REF!</v>
      </c>
      <c r="K41" s="1" t="e">
        <f t="shared" si="7"/>
        <v>#REF!</v>
      </c>
      <c r="M41" s="1" t="e">
        <f t="shared" si="7"/>
        <v>#REF!</v>
      </c>
      <c r="O41" s="1">
        <f>O40*P33</f>
        <v>0</v>
      </c>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hidden="1">
      <c r="AS42" s="1"/>
    </row>
    <row r="43" spans="1:45" ht="17" hidden="1" thickBot="1">
      <c r="AS43" s="1"/>
    </row>
    <row r="44" spans="1:45" ht="16" customHeight="1">
      <c r="A44" s="705"/>
      <c r="B44" s="821" t="s">
        <v>292</v>
      </c>
      <c r="C44" s="821"/>
      <c r="D44" s="821"/>
      <c r="E44" s="821"/>
      <c r="F44" s="821"/>
      <c r="G44" s="821"/>
      <c r="H44" s="821"/>
      <c r="I44" s="821"/>
      <c r="J44" s="821"/>
      <c r="K44" s="821"/>
      <c r="L44" s="821"/>
      <c r="M44" s="821"/>
      <c r="N44" s="607"/>
      <c r="P44" s="33"/>
      <c r="Q44" s="33"/>
      <c r="R44" s="33"/>
      <c r="S44" s="33"/>
      <c r="T44" s="33"/>
      <c r="U44" s="33"/>
      <c r="V44" s="33"/>
      <c r="W44" s="33"/>
      <c r="X44" s="33"/>
      <c r="Y44" s="33"/>
      <c r="Z44" s="33"/>
      <c r="AA44" s="33"/>
    </row>
    <row r="45" spans="1:45" ht="16" customHeight="1">
      <c r="A45" s="705"/>
      <c r="B45" s="791"/>
      <c r="C45" s="791"/>
      <c r="D45" s="791"/>
      <c r="E45" s="791"/>
      <c r="F45" s="791"/>
      <c r="G45" s="791"/>
      <c r="H45" s="791"/>
      <c r="I45" s="791"/>
      <c r="J45" s="791"/>
      <c r="K45" s="791"/>
      <c r="L45" s="791"/>
      <c r="M45" s="791"/>
      <c r="N45" s="607"/>
    </row>
    <row r="46" spans="1:45" ht="16" customHeight="1">
      <c r="A46" s="705"/>
      <c r="B46" s="791"/>
      <c r="C46" s="791"/>
      <c r="D46" s="791"/>
      <c r="E46" s="791"/>
      <c r="F46" s="791"/>
      <c r="G46" s="791"/>
      <c r="H46" s="791"/>
      <c r="I46" s="791"/>
      <c r="J46" s="791"/>
      <c r="K46" s="791"/>
      <c r="L46" s="791"/>
      <c r="M46" s="791"/>
      <c r="N46" s="607"/>
    </row>
    <row r="47" spans="1:45" ht="16" customHeight="1">
      <c r="A47" s="705"/>
      <c r="B47" s="791"/>
      <c r="C47" s="791"/>
      <c r="D47" s="791"/>
      <c r="E47" s="791"/>
      <c r="F47" s="791"/>
      <c r="G47" s="791"/>
      <c r="H47" s="791"/>
      <c r="I47" s="791"/>
      <c r="J47" s="791"/>
      <c r="K47" s="791"/>
      <c r="L47" s="791"/>
      <c r="M47" s="791"/>
      <c r="N47" s="607"/>
    </row>
    <row r="48" spans="1:45" ht="19" customHeight="1">
      <c r="A48" s="705"/>
      <c r="B48" s="791"/>
      <c r="C48" s="791"/>
      <c r="D48" s="791"/>
      <c r="E48" s="791"/>
      <c r="F48" s="791"/>
      <c r="G48" s="791"/>
      <c r="H48" s="791"/>
      <c r="I48" s="791"/>
      <c r="J48" s="791"/>
      <c r="K48" s="791"/>
      <c r="L48" s="791"/>
      <c r="M48" s="791"/>
      <c r="N48" s="607"/>
    </row>
  </sheetData>
  <sheetProtection sheet="1" objects="1" scenarios="1"/>
  <mergeCells count="24">
    <mergeCell ref="H6:I6"/>
    <mergeCell ref="H7:I7"/>
    <mergeCell ref="J6:K6"/>
    <mergeCell ref="B3:X3"/>
    <mergeCell ref="B2:C2"/>
    <mergeCell ref="L7:M7"/>
    <mergeCell ref="N6:O6"/>
    <mergeCell ref="N7:O7"/>
    <mergeCell ref="B1:O1"/>
    <mergeCell ref="E2:O2"/>
    <mergeCell ref="A44:A48"/>
    <mergeCell ref="B44:M48"/>
    <mergeCell ref="A32:C32"/>
    <mergeCell ref="A33:C33"/>
    <mergeCell ref="A31:C31"/>
    <mergeCell ref="A4:O4"/>
    <mergeCell ref="A5:O5"/>
    <mergeCell ref="C6:C7"/>
    <mergeCell ref="D6:E6"/>
    <mergeCell ref="D7:E7"/>
    <mergeCell ref="F6:G6"/>
    <mergeCell ref="F7:G7"/>
    <mergeCell ref="J7:K7"/>
    <mergeCell ref="L6:M6"/>
  </mergeCells>
  <phoneticPr fontId="4" type="noConversion"/>
  <conditionalFormatting sqref="B8:D30">
    <cfRule type="expression" dxfId="1451" priority="39">
      <formula>OR(#REF!="Kerneopgave",)</formula>
    </cfRule>
    <cfRule type="expression" dxfId="1450" priority="38">
      <formula>OR(#REF!="Andre opgaver",)</formula>
    </cfRule>
  </conditionalFormatting>
  <conditionalFormatting sqref="E8:E30">
    <cfRule type="expression" dxfId="1449" priority="11" stopIfTrue="1">
      <formula>AND($A8&gt;0,$D8="K")</formula>
    </cfRule>
    <cfRule type="expression" dxfId="1448" priority="12">
      <formula>AND($A8&gt;0,$D8="A")</formula>
    </cfRule>
  </conditionalFormatting>
  <conditionalFormatting sqref="F8:F30">
    <cfRule type="expression" dxfId="1447" priority="21">
      <formula>OR(#REF!="Andre opgaver",)</formula>
    </cfRule>
    <cfRule type="expression" dxfId="1446" priority="22">
      <formula>OR(#REF!="Kerneopgave",)</formula>
    </cfRule>
  </conditionalFormatting>
  <conditionalFormatting sqref="G8:G30">
    <cfRule type="expression" dxfId="1445" priority="10" stopIfTrue="1">
      <formula>AND($A8&gt;0,$F8="A")</formula>
    </cfRule>
    <cfRule type="expression" dxfId="1444" priority="9" stopIfTrue="1">
      <formula>AND($A8&gt;0,$F8="K")</formula>
    </cfRule>
  </conditionalFormatting>
  <conditionalFormatting sqref="H8:H30">
    <cfRule type="expression" dxfId="1443" priority="20">
      <formula>OR(#REF!="Kerneopgave",)</formula>
    </cfRule>
    <cfRule type="expression" dxfId="1442" priority="19">
      <formula>OR(#REF!="Andre opgaver",)</formula>
    </cfRule>
  </conditionalFormatting>
  <conditionalFormatting sqref="I8:I30">
    <cfRule type="expression" dxfId="1441" priority="7">
      <formula>AND($A8&gt;0,$H8="K")</formula>
    </cfRule>
    <cfRule type="expression" dxfId="1440" priority="8">
      <formula>AND($A8&gt;0,$H8="A")</formula>
    </cfRule>
  </conditionalFormatting>
  <conditionalFormatting sqref="J8:J30">
    <cfRule type="expression" dxfId="1439" priority="17">
      <formula>OR(#REF!="Andre opgaver",)</formula>
    </cfRule>
    <cfRule type="expression" dxfId="1438" priority="18">
      <formula>OR(#REF!="Kerneopgave",)</formula>
    </cfRule>
  </conditionalFormatting>
  <conditionalFormatting sqref="K8:K30">
    <cfRule type="expression" dxfId="1437" priority="5" stopIfTrue="1">
      <formula>AND($A8&gt;0,$J8="K")</formula>
    </cfRule>
    <cfRule type="expression" dxfId="1436" priority="6" stopIfTrue="1">
      <formula>AND($A8&gt;0,$J8="A")</formula>
    </cfRule>
  </conditionalFormatting>
  <conditionalFormatting sqref="L8:L30">
    <cfRule type="expression" dxfId="1435" priority="16">
      <formula>OR(#REF!="Kerneopgave",)</formula>
    </cfRule>
    <cfRule type="expression" dxfId="1434" priority="15">
      <formula>OR(#REF!="Andre opgaver",)</formula>
    </cfRule>
  </conditionalFormatting>
  <conditionalFormatting sqref="M8:M30">
    <cfRule type="expression" dxfId="1433" priority="3">
      <formula>AND($A8&gt;0,$L8="K")</formula>
    </cfRule>
    <cfRule type="expression" dxfId="1432" priority="4">
      <formula>AND($A8&gt;0,$L8="A")</formula>
    </cfRule>
  </conditionalFormatting>
  <conditionalFormatting sqref="N8:N30">
    <cfRule type="expression" dxfId="1431" priority="14">
      <formula>OR(#REF!="Kerneopgave",)</formula>
    </cfRule>
    <cfRule type="expression" dxfId="1430" priority="13">
      <formula>OR(#REF!="Andre opgaver",)</formula>
    </cfRule>
  </conditionalFormatting>
  <conditionalFormatting sqref="O8:O30">
    <cfRule type="expression" dxfId="1429" priority="2" stopIfTrue="1">
      <formula>AND($A8&gt;0,$N8="A")</formula>
    </cfRule>
    <cfRule type="expression" dxfId="1428" priority="1" stopIfTrue="1">
      <formula>AND($A8&gt;0,$N8="K")</formula>
    </cfRule>
  </conditionalFormatting>
  <dataValidations count="1">
    <dataValidation type="list" allowBlank="1" showInputMessage="1" showErrorMessage="1" sqref="L8:L30 J8:J30 F8:F30 D8:D30 H8:H30 N8:N30" xr:uid="{AED2E10B-26C1-D540-97E3-9B2738D481D7}">
      <formula1>$P$8:$P$9</formula1>
    </dataValidation>
  </dataValidations>
  <pageMargins left="0.7" right="0.7" top="0.75" bottom="0.75" header="0.3" footer="0.3"/>
  <pageSetup paperSize="9" scale="62" fitToHeight="4" orientation="portrait" horizontalDpi="0" verticalDpi="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DP128"/>
  <sheetViews>
    <sheetView topLeftCell="A10" zoomScale="88" zoomScaleNormal="100" workbookViewId="0">
      <selection activeCell="I9" sqref="I9:M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5" customWidth="1"/>
    <col min="15" max="15" width="13.83203125" customWidth="1"/>
    <col min="16"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customWidth="1"/>
    <col min="122" max="138"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96" customHeight="1">
      <c r="A2" s="894">
        <v>8</v>
      </c>
      <c r="B2" s="894"/>
      <c r="C2" s="894"/>
      <c r="D2" s="894"/>
      <c r="E2" s="791" t="s">
        <v>373</v>
      </c>
      <c r="F2" s="791"/>
      <c r="G2" s="791"/>
      <c r="H2" s="791"/>
      <c r="I2" s="791"/>
      <c r="J2" s="791"/>
      <c r="K2" s="791"/>
      <c r="L2" s="791"/>
      <c r="M2" s="791"/>
      <c r="N2" s="791"/>
      <c r="O2" s="791"/>
      <c r="P2" s="791"/>
      <c r="Q2" s="791"/>
      <c r="R2" s="56"/>
      <c r="S2" s="56"/>
      <c r="T2" s="56"/>
      <c r="U2" s="56"/>
      <c r="V2" s="56"/>
      <c r="W2" s="56"/>
      <c r="X2" s="56"/>
      <c r="Y2" s="68" t="s">
        <v>28</v>
      </c>
      <c r="Z2" s="56"/>
      <c r="AA2" s="136"/>
      <c r="AB2" s="56"/>
      <c r="AD2" s="56"/>
      <c r="AE2" s="56"/>
      <c r="AP2" s="56"/>
      <c r="AQ2" s="56"/>
      <c r="BR2" s="56"/>
      <c r="BS2" s="136"/>
      <c r="BT2" s="136"/>
      <c r="BV2" s="56"/>
      <c r="CG2" s="56"/>
      <c r="CH2" s="56"/>
    </row>
    <row r="3" spans="1:116" ht="24" customHeight="1">
      <c r="A3" s="894"/>
      <c r="B3" s="894"/>
      <c r="C3" s="894"/>
      <c r="D3" s="894"/>
      <c r="E3" s="791" t="s">
        <v>293</v>
      </c>
      <c r="F3" s="791"/>
      <c r="G3" s="791"/>
      <c r="H3" s="791"/>
      <c r="I3" s="791"/>
      <c r="J3" s="791"/>
      <c r="K3" s="791"/>
      <c r="L3" s="791"/>
      <c r="M3" s="791"/>
      <c r="N3" s="791"/>
      <c r="O3" s="791"/>
      <c r="P3" s="791"/>
      <c r="Q3" s="791"/>
      <c r="R3" s="56"/>
      <c r="S3" s="56"/>
      <c r="T3" s="56"/>
      <c r="U3" s="56"/>
      <c r="V3" s="56"/>
      <c r="W3" s="56"/>
      <c r="X3" s="56"/>
      <c r="Y3" s="68"/>
      <c r="Z3" s="56"/>
      <c r="AA3" s="136"/>
      <c r="AB3" s="56"/>
      <c r="AD3" s="56"/>
      <c r="AE3" s="56"/>
      <c r="AP3" s="56"/>
      <c r="AQ3" s="56"/>
      <c r="BR3" s="56"/>
      <c r="BS3" s="136"/>
      <c r="BT3" s="136"/>
      <c r="BV3" s="56"/>
      <c r="CG3" s="56"/>
      <c r="CH3" s="56"/>
    </row>
    <row r="4" spans="1:116" ht="80" customHeight="1">
      <c r="A4" s="894"/>
      <c r="B4" s="894"/>
      <c r="C4" s="894"/>
      <c r="D4" s="894"/>
      <c r="E4" s="791" t="s">
        <v>406</v>
      </c>
      <c r="F4" s="791"/>
      <c r="G4" s="791"/>
      <c r="H4" s="791"/>
      <c r="I4" s="791"/>
      <c r="J4" s="791"/>
      <c r="K4" s="791"/>
      <c r="L4" s="791"/>
      <c r="M4" s="791"/>
      <c r="N4" s="791"/>
      <c r="O4" s="791"/>
      <c r="P4" s="791"/>
      <c r="Q4" s="791"/>
      <c r="R4" s="56"/>
      <c r="S4" s="56"/>
      <c r="T4" s="56"/>
      <c r="U4" s="56"/>
      <c r="V4" s="56"/>
      <c r="W4" s="56"/>
      <c r="X4" s="56"/>
      <c r="Y4" s="68"/>
      <c r="Z4" s="56"/>
      <c r="AA4" s="136"/>
      <c r="AB4" s="56"/>
      <c r="AD4" s="56"/>
      <c r="AE4" s="56"/>
      <c r="AP4" s="56"/>
      <c r="AQ4" s="56"/>
      <c r="BR4" s="56"/>
      <c r="BS4" s="136"/>
      <c r="BT4" s="136"/>
      <c r="BV4" s="56"/>
      <c r="CG4" s="56"/>
      <c r="CH4" s="56"/>
    </row>
    <row r="5" spans="1:116" ht="84" customHeight="1">
      <c r="A5" s="894"/>
      <c r="B5" s="894"/>
      <c r="C5" s="894"/>
      <c r="D5" s="894"/>
      <c r="E5" s="791" t="s">
        <v>294</v>
      </c>
      <c r="F5" s="791"/>
      <c r="G5" s="791"/>
      <c r="H5" s="791"/>
      <c r="I5" s="791"/>
      <c r="J5" s="791"/>
      <c r="K5" s="791"/>
      <c r="L5" s="791"/>
      <c r="M5" s="791"/>
      <c r="N5" s="791"/>
      <c r="O5" s="791"/>
      <c r="P5" s="791"/>
      <c r="Q5" s="791"/>
      <c r="R5" s="56"/>
      <c r="S5" s="56"/>
      <c r="T5" s="56"/>
      <c r="U5" s="56"/>
      <c r="V5" s="56"/>
      <c r="W5" s="56"/>
      <c r="X5" s="56"/>
      <c r="Y5" s="68"/>
      <c r="Z5" s="56"/>
      <c r="AA5" s="136"/>
      <c r="AB5" s="56"/>
      <c r="AD5" s="56"/>
      <c r="AE5" s="56"/>
      <c r="AP5" s="56"/>
      <c r="AQ5" s="56"/>
      <c r="BR5" s="56"/>
      <c r="BS5" s="136"/>
      <c r="BT5" s="136"/>
      <c r="BV5" s="56"/>
      <c r="CG5" s="56"/>
      <c r="CH5" s="56"/>
    </row>
    <row r="6" spans="1:116" ht="55" customHeight="1">
      <c r="A6" s="894"/>
      <c r="B6" s="894"/>
      <c r="C6" s="894"/>
      <c r="D6" s="894"/>
      <c r="E6" s="791" t="s">
        <v>295</v>
      </c>
      <c r="F6" s="791"/>
      <c r="G6" s="791"/>
      <c r="H6" s="791"/>
      <c r="I6" s="791"/>
      <c r="J6" s="791"/>
      <c r="K6" s="791"/>
      <c r="L6" s="791"/>
      <c r="M6" s="791"/>
      <c r="N6" s="791"/>
      <c r="O6" s="791"/>
      <c r="P6" s="791"/>
      <c r="Q6" s="791"/>
      <c r="R6" s="56"/>
      <c r="S6" s="56"/>
      <c r="T6" s="56"/>
      <c r="U6" s="56"/>
      <c r="V6" s="56"/>
      <c r="W6" s="56"/>
      <c r="X6" s="56"/>
      <c r="Y6" s="68"/>
      <c r="Z6" s="56"/>
      <c r="AA6" s="136"/>
      <c r="AB6" s="56"/>
      <c r="AD6" s="56"/>
      <c r="AE6" s="56"/>
      <c r="AP6" s="56"/>
      <c r="AQ6" s="56"/>
      <c r="BR6" s="56"/>
      <c r="BS6" s="136"/>
      <c r="BT6" s="136"/>
      <c r="BV6" s="56"/>
      <c r="CG6" s="56"/>
      <c r="CH6" s="56"/>
    </row>
    <row r="7" spans="1:116" ht="33" customHeight="1">
      <c r="A7" s="894"/>
      <c r="B7" s="894"/>
      <c r="C7" s="894"/>
      <c r="D7" s="894"/>
      <c r="E7" s="791" t="s">
        <v>369</v>
      </c>
      <c r="F7" s="791"/>
      <c r="G7" s="791"/>
      <c r="H7" s="791"/>
      <c r="I7" s="791"/>
      <c r="J7" s="791"/>
      <c r="K7" s="791"/>
      <c r="L7" s="791"/>
      <c r="M7" s="791"/>
      <c r="N7" s="791"/>
      <c r="O7" s="791"/>
      <c r="P7" s="791"/>
      <c r="Q7" s="791"/>
      <c r="R7" s="56"/>
      <c r="S7" s="56"/>
      <c r="T7" s="56"/>
      <c r="U7" s="56"/>
      <c r="V7" s="56"/>
      <c r="W7" s="56"/>
      <c r="X7" s="56"/>
      <c r="Y7" s="68"/>
      <c r="Z7" s="68"/>
      <c r="AA7" s="136"/>
      <c r="AB7" s="56"/>
      <c r="AD7" s="56"/>
      <c r="AE7" s="56"/>
      <c r="AP7" s="56"/>
      <c r="AQ7" s="56"/>
      <c r="BR7" s="68"/>
      <c r="BS7" s="136"/>
      <c r="BT7" s="136"/>
      <c r="BV7" s="56"/>
      <c r="CG7" s="56"/>
      <c r="CH7" s="56"/>
    </row>
    <row r="8" spans="1:116" ht="33" customHeight="1" thickBot="1">
      <c r="A8" s="895"/>
      <c r="B8" s="895"/>
      <c r="C8" s="895"/>
      <c r="D8" s="895"/>
      <c r="E8" s="791" t="s">
        <v>301</v>
      </c>
      <c r="F8" s="791"/>
      <c r="G8" s="791"/>
      <c r="H8" s="791"/>
      <c r="I8" s="791"/>
      <c r="J8" s="791"/>
      <c r="K8" s="791"/>
      <c r="L8" s="791"/>
      <c r="M8" s="791"/>
      <c r="N8" s="791"/>
      <c r="O8" s="791"/>
      <c r="P8" s="791"/>
      <c r="Q8" s="791"/>
      <c r="R8" s="56"/>
      <c r="S8" s="56"/>
      <c r="T8" s="56"/>
      <c r="U8" s="56"/>
      <c r="V8" s="56"/>
      <c r="W8" s="56"/>
      <c r="X8" s="56"/>
      <c r="Y8" s="68"/>
      <c r="Z8" s="68"/>
      <c r="AA8" s="136"/>
      <c r="AB8" s="56"/>
      <c r="AD8" s="56"/>
      <c r="AE8" s="56"/>
      <c r="AP8" s="56"/>
      <c r="AQ8" s="56"/>
      <c r="BR8" s="68"/>
      <c r="BS8" s="136"/>
      <c r="BT8" s="136"/>
      <c r="BV8" s="56"/>
      <c r="CG8" s="56"/>
      <c r="CH8" s="56"/>
    </row>
    <row r="9" spans="1:116" ht="17" thickBot="1">
      <c r="A9" s="899" t="s">
        <v>143</v>
      </c>
      <c r="B9" s="900"/>
      <c r="C9" s="900"/>
      <c r="D9" s="900"/>
      <c r="E9" s="900"/>
      <c r="F9" s="900"/>
      <c r="G9" s="900"/>
      <c r="H9" s="900"/>
      <c r="I9" s="900"/>
      <c r="J9" s="900"/>
      <c r="K9" s="900"/>
      <c r="L9" s="900"/>
      <c r="M9" s="900"/>
      <c r="N9" s="900"/>
      <c r="O9" s="900"/>
      <c r="P9" s="900"/>
      <c r="Q9" s="900"/>
      <c r="R9" s="900"/>
      <c r="S9" s="900"/>
      <c r="T9" s="900"/>
      <c r="U9" s="901"/>
      <c r="V9" s="382"/>
      <c r="W9" s="368"/>
      <c r="X9" s="368"/>
      <c r="Y9" s="368"/>
      <c r="Z9" s="369"/>
      <c r="AA9"/>
      <c r="AB9" s="56"/>
      <c r="AC9" s="56"/>
      <c r="AM9" s="56"/>
      <c r="AN9" s="56"/>
      <c r="AO9" s="56"/>
      <c r="BS9"/>
      <c r="BT9"/>
      <c r="BU9" s="56"/>
      <c r="CD9" s="56"/>
      <c r="CE9" s="56"/>
      <c r="CF9" s="56"/>
    </row>
    <row r="10" spans="1:116" ht="184" thickBot="1">
      <c r="A10" s="860" t="s">
        <v>251</v>
      </c>
      <c r="B10" s="861"/>
      <c r="C10" s="861"/>
      <c r="D10" s="861"/>
      <c r="E10" s="911" t="s">
        <v>144</v>
      </c>
      <c r="F10" s="911"/>
      <c r="G10" s="911"/>
      <c r="H10" s="383" t="s">
        <v>254</v>
      </c>
      <c r="I10" s="910" t="s">
        <v>375</v>
      </c>
      <c r="J10" s="910"/>
      <c r="K10" s="898" t="s">
        <v>296</v>
      </c>
      <c r="L10" s="898"/>
      <c r="M10" s="384" t="s">
        <v>185</v>
      </c>
      <c r="N10" s="908" t="s">
        <v>407</v>
      </c>
      <c r="O10" s="908"/>
      <c r="P10" s="385" t="s">
        <v>297</v>
      </c>
      <c r="Q10" s="385" t="s">
        <v>255</v>
      </c>
      <c r="R10" s="385" t="s">
        <v>256</v>
      </c>
      <c r="S10" s="386" t="s">
        <v>257</v>
      </c>
      <c r="T10" s="386" t="s">
        <v>298</v>
      </c>
      <c r="U10" s="387" t="s">
        <v>174</v>
      </c>
      <c r="V10" s="136"/>
      <c r="W10" s="56"/>
      <c r="Y10" s="56"/>
      <c r="Z10" s="56"/>
      <c r="AA10"/>
      <c r="AB10"/>
      <c r="AK10" s="56"/>
      <c r="AL10" s="56"/>
      <c r="BQ10" s="56"/>
      <c r="BR10" s="56"/>
      <c r="BS10"/>
      <c r="BT10"/>
      <c r="CB10" s="56"/>
      <c r="CC10" s="56"/>
    </row>
    <row r="11" spans="1:116" ht="26" thickBot="1">
      <c r="A11" s="869" t="str">
        <f>""&amp;A13&amp;" måneds kalender for: "&amp;Stamoplysninger!E9&amp;". Måneden vedr. normperioden: "&amp;Stamoplysninger!E12&amp;" - "&amp;Stamoplysninger!G12&amp;"."</f>
        <v>August måneds kalender for: Simon Hansen. Måneden vedr. normperioden: 01.08.2024 - 31.07.2025.</v>
      </c>
      <c r="B11" s="870"/>
      <c r="C11" s="870"/>
      <c r="D11" s="870"/>
      <c r="E11" s="870"/>
      <c r="F11" s="870"/>
      <c r="G11" s="870"/>
      <c r="H11" s="870"/>
      <c r="I11" s="870"/>
      <c r="J11" s="870"/>
      <c r="K11" s="870"/>
      <c r="L11" s="870"/>
      <c r="M11" s="870"/>
      <c r="N11" s="904" t="s">
        <v>273</v>
      </c>
      <c r="O11" s="905"/>
      <c r="P11" s="904" t="s">
        <v>142</v>
      </c>
      <c r="Q11" s="909"/>
      <c r="R11" s="909"/>
      <c r="S11" s="909"/>
      <c r="T11" s="909"/>
      <c r="U11" s="905"/>
      <c r="V11" s="136"/>
      <c r="W11" s="56"/>
      <c r="Y11" s="56"/>
      <c r="Z11" s="56"/>
      <c r="AA11"/>
      <c r="AB11"/>
      <c r="AK11" s="56"/>
      <c r="AL11" s="56"/>
      <c r="BQ11" s="56"/>
      <c r="BR11" s="56"/>
      <c r="BS11"/>
      <c r="BT11"/>
      <c r="CB11" s="56"/>
      <c r="CC11" s="56"/>
    </row>
    <row r="12" spans="1:116" ht="47" customHeight="1">
      <c r="A12" s="201">
        <v>2024</v>
      </c>
      <c r="B12" s="132"/>
      <c r="C12" s="133"/>
      <c r="D12" s="134"/>
      <c r="E12" s="914" t="s">
        <v>252</v>
      </c>
      <c r="F12" s="915"/>
      <c r="G12" s="916"/>
      <c r="H12" s="198" t="s">
        <v>147</v>
      </c>
      <c r="I12" s="912" t="s">
        <v>376</v>
      </c>
      <c r="J12" s="913"/>
      <c r="K12" s="896" t="s">
        <v>231</v>
      </c>
      <c r="L12" s="896" t="s">
        <v>232</v>
      </c>
      <c r="M12" s="944" t="s">
        <v>204</v>
      </c>
      <c r="N12" s="906" t="s">
        <v>276</v>
      </c>
      <c r="O12" s="907"/>
      <c r="P12" s="940" t="s">
        <v>258</v>
      </c>
      <c r="Q12" s="941"/>
      <c r="R12" s="941"/>
      <c r="S12" s="941"/>
      <c r="T12" s="941"/>
      <c r="U12" s="942"/>
      <c r="V12" s="116"/>
      <c r="W12" s="116"/>
      <c r="X12" s="859" t="s">
        <v>225</v>
      </c>
      <c r="Y12" s="859"/>
      <c r="Z12" s="859"/>
      <c r="AA12" s="859"/>
      <c r="AB12" s="859"/>
      <c r="AC12" s="859"/>
      <c r="AD12" s="859"/>
      <c r="AE12" s="859"/>
      <c r="AF12" s="859"/>
      <c r="AG12" s="859"/>
      <c r="AH12" s="859"/>
      <c r="AI12" s="859"/>
      <c r="AJ12" s="865" t="s">
        <v>230</v>
      </c>
      <c r="AK12" s="865"/>
      <c r="AL12" s="865"/>
      <c r="AM12" s="865"/>
      <c r="AN12" s="865"/>
      <c r="AO12" s="866" t="s">
        <v>233</v>
      </c>
      <c r="AP12" s="866"/>
      <c r="AQ12" s="866"/>
      <c r="AR12" s="866"/>
      <c r="AS12" s="866"/>
      <c r="AT12" s="867" t="s">
        <v>234</v>
      </c>
      <c r="AU12" s="867"/>
      <c r="AV12" s="867"/>
      <c r="AW12" s="867"/>
      <c r="AX12" s="867"/>
      <c r="AY12" s="868" t="s">
        <v>235</v>
      </c>
      <c r="AZ12" s="868"/>
      <c r="BA12" s="868"/>
      <c r="BB12" s="868"/>
      <c r="BC12" s="868"/>
      <c r="BD12" s="938" t="s">
        <v>414</v>
      </c>
      <c r="BE12" s="938"/>
      <c r="BF12" s="938"/>
      <c r="BG12" s="938"/>
      <c r="BH12" s="938"/>
      <c r="BI12" s="939" t="s">
        <v>415</v>
      </c>
      <c r="BJ12" s="939"/>
      <c r="BK12" s="939"/>
      <c r="BL12" s="939"/>
      <c r="BM12" s="939"/>
      <c r="BN12" s="177"/>
      <c r="BO12" s="114"/>
      <c r="BP12" s="859" t="s">
        <v>236</v>
      </c>
      <c r="BQ12" s="859"/>
      <c r="BR12" s="859"/>
      <c r="BS12" s="859"/>
      <c r="BT12" s="859"/>
      <c r="BU12" s="859"/>
      <c r="BV12" s="859"/>
      <c r="BW12" s="859"/>
      <c r="BX12" s="859"/>
      <c r="BY12" s="859"/>
      <c r="BZ12" s="859"/>
      <c r="CA12" s="859" t="s">
        <v>237</v>
      </c>
      <c r="CB12" s="859"/>
      <c r="CC12" s="859"/>
      <c r="CD12" s="859"/>
      <c r="CE12" s="859"/>
      <c r="CF12" s="859"/>
      <c r="CG12" s="859"/>
      <c r="CH12" s="859"/>
      <c r="CI12" s="859"/>
      <c r="CJ12" s="859"/>
      <c r="CK12" s="859"/>
      <c r="CL12" s="859"/>
      <c r="CM12" s="859"/>
      <c r="CN12" s="859"/>
      <c r="CO12" s="859"/>
      <c r="CP12" s="859"/>
      <c r="CQ12" s="859"/>
      <c r="CR12" s="859"/>
      <c r="CS12" s="859"/>
      <c r="CT12" s="859"/>
      <c r="CU12" s="938" t="s">
        <v>414</v>
      </c>
      <c r="CV12" s="938"/>
      <c r="CW12" s="938"/>
      <c r="CX12" s="938"/>
      <c r="CY12" s="938"/>
      <c r="CZ12" s="939" t="s">
        <v>415</v>
      </c>
      <c r="DA12" s="939"/>
      <c r="DB12" s="939"/>
      <c r="DC12" s="939"/>
      <c r="DD12" s="939"/>
    </row>
    <row r="13" spans="1:116" ht="160" customHeight="1">
      <c r="A13" s="873" t="s">
        <v>117</v>
      </c>
      <c r="B13" s="874"/>
      <c r="C13" s="874"/>
      <c r="D13" s="875"/>
      <c r="E13" s="917"/>
      <c r="F13" s="918"/>
      <c r="G13" s="919"/>
      <c r="H13" s="923" t="s">
        <v>253</v>
      </c>
      <c r="I13" s="200" t="s">
        <v>261</v>
      </c>
      <c r="J13" s="200" t="s">
        <v>260</v>
      </c>
      <c r="K13" s="897"/>
      <c r="L13" s="897"/>
      <c r="M13" s="945"/>
      <c r="N13" s="412" t="s">
        <v>277</v>
      </c>
      <c r="O13" s="413" t="s">
        <v>299</v>
      </c>
      <c r="P13" s="285" t="s">
        <v>242</v>
      </c>
      <c r="Q13" s="199" t="s">
        <v>262</v>
      </c>
      <c r="R13" s="199" t="s">
        <v>175</v>
      </c>
      <c r="S13" s="259" t="s">
        <v>263</v>
      </c>
      <c r="T13" s="259" t="s">
        <v>264</v>
      </c>
      <c r="U13" s="260" t="s">
        <v>265</v>
      </c>
      <c r="V13" s="116" t="s">
        <v>128</v>
      </c>
      <c r="W13" s="116" t="s">
        <v>129</v>
      </c>
      <c r="X13" s="178" t="s">
        <v>229</v>
      </c>
      <c r="Y13" t="s">
        <v>374</v>
      </c>
      <c r="Z13" t="s">
        <v>83</v>
      </c>
      <c r="AA13" t="s">
        <v>82</v>
      </c>
      <c r="AB13" t="s">
        <v>228</v>
      </c>
      <c r="AC13" t="s">
        <v>177</v>
      </c>
      <c r="AD13" t="s">
        <v>219</v>
      </c>
      <c r="AE13" t="s">
        <v>220</v>
      </c>
      <c r="AF13" t="s">
        <v>221</v>
      </c>
      <c r="AG13" t="s">
        <v>222</v>
      </c>
      <c r="AH13" t="s">
        <v>223</v>
      </c>
      <c r="AI13" t="s">
        <v>224</v>
      </c>
      <c r="AJ13" s="361" t="s">
        <v>31</v>
      </c>
      <c r="AK13" s="361" t="s">
        <v>32</v>
      </c>
      <c r="AL13" s="361" t="s">
        <v>33</v>
      </c>
      <c r="AM13" s="361" t="s">
        <v>34</v>
      </c>
      <c r="AN13" s="361" t="s">
        <v>35</v>
      </c>
      <c r="AO13" s="362" t="s">
        <v>31</v>
      </c>
      <c r="AP13" s="362" t="s">
        <v>32</v>
      </c>
      <c r="AQ13" s="362" t="s">
        <v>33</v>
      </c>
      <c r="AR13" s="362" t="s">
        <v>34</v>
      </c>
      <c r="AS13" s="362" t="s">
        <v>35</v>
      </c>
      <c r="AT13" s="363" t="s">
        <v>31</v>
      </c>
      <c r="AU13" s="363" t="s">
        <v>32</v>
      </c>
      <c r="AV13" s="363" t="s">
        <v>33</v>
      </c>
      <c r="AW13" s="363" t="s">
        <v>34</v>
      </c>
      <c r="AX13" s="363" t="s">
        <v>35</v>
      </c>
      <c r="AY13" s="364" t="s">
        <v>31</v>
      </c>
      <c r="AZ13" s="364" t="s">
        <v>32</v>
      </c>
      <c r="BA13" s="364" t="s">
        <v>33</v>
      </c>
      <c r="BB13" s="364" t="s">
        <v>34</v>
      </c>
      <c r="BC13" s="364" t="s">
        <v>35</v>
      </c>
      <c r="BD13" s="669" t="s">
        <v>31</v>
      </c>
      <c r="BE13" s="669" t="s">
        <v>32</v>
      </c>
      <c r="BF13" s="669" t="s">
        <v>33</v>
      </c>
      <c r="BG13" s="669" t="s">
        <v>34</v>
      </c>
      <c r="BH13" s="669" t="s">
        <v>35</v>
      </c>
      <c r="BI13" s="668" t="s">
        <v>31</v>
      </c>
      <c r="BJ13" s="668" t="s">
        <v>32</v>
      </c>
      <c r="BK13" s="668" t="s">
        <v>33</v>
      </c>
      <c r="BL13" s="668" t="s">
        <v>34</v>
      </c>
      <c r="BM13" s="668" t="s">
        <v>35</v>
      </c>
      <c r="BN13" t="s">
        <v>240</v>
      </c>
      <c r="BO13" s="124" t="s">
        <v>110</v>
      </c>
      <c r="BP13" s="178" t="s">
        <v>229</v>
      </c>
      <c r="BQ13" t="s">
        <v>374</v>
      </c>
      <c r="BR13" t="s">
        <v>83</v>
      </c>
      <c r="BS13" t="s">
        <v>82</v>
      </c>
      <c r="BT13" t="s">
        <v>228</v>
      </c>
      <c r="BU13" t="s">
        <v>219</v>
      </c>
      <c r="BV13" t="s">
        <v>220</v>
      </c>
      <c r="BW13" t="s">
        <v>221</v>
      </c>
      <c r="BX13" t="s">
        <v>222</v>
      </c>
      <c r="BY13" t="s">
        <v>223</v>
      </c>
      <c r="BZ13" t="s">
        <v>224</v>
      </c>
      <c r="CA13" s="361" t="s">
        <v>31</v>
      </c>
      <c r="CB13" s="361" t="s">
        <v>32</v>
      </c>
      <c r="CC13" s="361" t="s">
        <v>33</v>
      </c>
      <c r="CD13" s="361" t="s">
        <v>34</v>
      </c>
      <c r="CE13" s="361" t="s">
        <v>35</v>
      </c>
      <c r="CF13" s="362" t="s">
        <v>31</v>
      </c>
      <c r="CG13" s="362" t="s">
        <v>32</v>
      </c>
      <c r="CH13" s="362" t="s">
        <v>33</v>
      </c>
      <c r="CI13" s="362" t="s">
        <v>34</v>
      </c>
      <c r="CJ13" s="362" t="s">
        <v>35</v>
      </c>
      <c r="CK13" s="363" t="s">
        <v>31</v>
      </c>
      <c r="CL13" s="363" t="s">
        <v>32</v>
      </c>
      <c r="CM13" s="363" t="s">
        <v>33</v>
      </c>
      <c r="CN13" s="363" t="s">
        <v>34</v>
      </c>
      <c r="CO13" s="363" t="s">
        <v>35</v>
      </c>
      <c r="CP13" s="364" t="s">
        <v>31</v>
      </c>
      <c r="CQ13" s="364" t="s">
        <v>32</v>
      </c>
      <c r="CR13" s="364" t="s">
        <v>33</v>
      </c>
      <c r="CS13" s="364" t="s">
        <v>34</v>
      </c>
      <c r="CT13" s="364" t="s">
        <v>35</v>
      </c>
      <c r="CU13" s="669" t="s">
        <v>31</v>
      </c>
      <c r="CV13" s="669" t="s">
        <v>32</v>
      </c>
      <c r="CW13" s="669" t="s">
        <v>33</v>
      </c>
      <c r="CX13" s="669" t="s">
        <v>34</v>
      </c>
      <c r="CY13" s="669" t="s">
        <v>35</v>
      </c>
      <c r="CZ13" s="668" t="s">
        <v>31</v>
      </c>
      <c r="DA13" s="668" t="s">
        <v>32</v>
      </c>
      <c r="DB13" s="668" t="s">
        <v>33</v>
      </c>
      <c r="DC13" s="668" t="s">
        <v>34</v>
      </c>
      <c r="DD13" s="668" t="s">
        <v>35</v>
      </c>
      <c r="DE13" s="62" t="s">
        <v>241</v>
      </c>
    </row>
    <row r="14" spans="1:116" ht="54" customHeight="1">
      <c r="A14" s="876"/>
      <c r="B14" s="877"/>
      <c r="C14" s="877"/>
      <c r="D14" s="878"/>
      <c r="E14" s="920"/>
      <c r="F14" s="921"/>
      <c r="G14" s="922"/>
      <c r="H14" s="897"/>
      <c r="I14" s="871" t="s">
        <v>148</v>
      </c>
      <c r="J14" s="872"/>
      <c r="K14" s="872"/>
      <c r="L14" s="872"/>
      <c r="M14" s="872"/>
      <c r="N14" s="902" t="s">
        <v>300</v>
      </c>
      <c r="O14" s="903"/>
      <c r="P14" s="902" t="s">
        <v>163</v>
      </c>
      <c r="Q14" s="872"/>
      <c r="R14" s="943"/>
      <c r="S14" s="871" t="s">
        <v>164</v>
      </c>
      <c r="T14" s="872"/>
      <c r="U14" s="903"/>
      <c r="V14" s="116"/>
      <c r="W14" s="116"/>
      <c r="X14" s="178"/>
      <c r="AA14"/>
      <c r="AB14"/>
      <c r="AJ14" s="361"/>
      <c r="AK14" s="361"/>
      <c r="AL14" s="361"/>
      <c r="AM14" s="361"/>
      <c r="AN14" s="361"/>
      <c r="AO14" s="362"/>
      <c r="AP14" s="362"/>
      <c r="AQ14" s="362"/>
      <c r="AR14" s="362"/>
      <c r="AS14" s="362"/>
      <c r="AT14" s="363"/>
      <c r="AU14" s="363"/>
      <c r="AV14" s="363"/>
      <c r="AW14" s="363"/>
      <c r="AX14" s="363"/>
      <c r="AY14" s="364"/>
      <c r="AZ14" s="364"/>
      <c r="BA14" s="364"/>
      <c r="BB14" s="364"/>
      <c r="BC14" s="364"/>
      <c r="BD14" s="669"/>
      <c r="BE14" s="669"/>
      <c r="BF14" s="669"/>
      <c r="BG14" s="669"/>
      <c r="BH14" s="669"/>
      <c r="BI14" s="668"/>
      <c r="BJ14" s="668"/>
      <c r="BK14" s="668"/>
      <c r="BL14" s="668"/>
      <c r="BM14" s="668"/>
      <c r="BO14" s="124"/>
      <c r="BP14" s="178"/>
      <c r="BS14"/>
      <c r="BT14"/>
      <c r="CA14" s="361"/>
      <c r="CB14" s="361"/>
      <c r="CC14" s="361"/>
      <c r="CD14" s="361"/>
      <c r="CE14" s="361"/>
      <c r="CF14" s="362"/>
      <c r="CG14" s="362"/>
      <c r="CH14" s="362"/>
      <c r="CI14" s="362"/>
      <c r="CJ14" s="362"/>
      <c r="CK14" s="363"/>
      <c r="CL14" s="363"/>
      <c r="CM14" s="363"/>
      <c r="CN14" s="363"/>
      <c r="CO14" s="363"/>
      <c r="CP14" s="364"/>
      <c r="CQ14" s="364"/>
      <c r="CR14" s="364"/>
      <c r="CS14" s="364"/>
      <c r="CT14" s="364"/>
      <c r="CU14" s="669"/>
      <c r="CV14" s="669"/>
      <c r="CW14" s="669"/>
      <c r="CX14" s="669"/>
      <c r="CY14" s="669"/>
      <c r="CZ14" s="668"/>
      <c r="DA14" s="668"/>
      <c r="DB14" s="668"/>
      <c r="DC14" s="668"/>
      <c r="DD14" s="668"/>
      <c r="DE14" s="62"/>
      <c r="DF14" t="s">
        <v>192</v>
      </c>
      <c r="DG14" t="s">
        <v>193</v>
      </c>
      <c r="DH14" t="s">
        <v>194</v>
      </c>
    </row>
    <row r="15" spans="1:116">
      <c r="A15" s="135">
        <f>IF(ISNUMBER(A13),A13+1,1)</f>
        <v>1</v>
      </c>
      <c r="B15" s="72" t="str">
        <f t="shared" ref="B15:B45" si="0">CHOOSE(MOD(WEEKDAY(DATE(A$12,A$2,A15)),7)+1,"lø","sø","ma","ti","on","to","fr",)</f>
        <v>to</v>
      </c>
      <c r="C15" s="73" t="s">
        <v>374</v>
      </c>
      <c r="D15" s="74" t="str">
        <f t="shared" ref="D15:D45" si="1">IF(B15="ma",(DATE(A$12,A$2,A15)-DATE(A$12,1,1)+7)/7,"")</f>
        <v/>
      </c>
      <c r="E15" s="862"/>
      <c r="F15" s="863"/>
      <c r="G15" s="864"/>
      <c r="H15" s="176"/>
      <c r="I15" s="222">
        <v>6.25</v>
      </c>
      <c r="J15" s="222"/>
      <c r="K15" s="192">
        <f>BN15</f>
        <v>6.25</v>
      </c>
      <c r="L15" s="192">
        <f>DE15</f>
        <v>0</v>
      </c>
      <c r="M15" s="239"/>
      <c r="N15" s="359"/>
      <c r="O15" s="411"/>
      <c r="P15" s="410"/>
      <c r="Q15" s="197"/>
      <c r="R15" s="197"/>
      <c r="S15" s="193"/>
      <c r="T15" s="256"/>
      <c r="U15" s="194"/>
      <c r="V15">
        <f>IF($P$15="x",S15-K15,0)</f>
        <v>0</v>
      </c>
      <c r="W15">
        <f t="shared" ref="W15:W45" si="2">IF(Q15="x",T15-L15,0)</f>
        <v>0</v>
      </c>
      <c r="X15" s="360">
        <f>IF($C$15="Anderledes dag",$I$15,0)</f>
        <v>0</v>
      </c>
      <c r="Y15" s="360">
        <f>IF(C15="Ferieåbning",I15,0)</f>
        <v>6.25</v>
      </c>
      <c r="Z15" s="360">
        <f t="shared" ref="Z15:Z45" si="3">IF(C15="Pæd.dag",I15,0)</f>
        <v>0</v>
      </c>
      <c r="AA15" s="360">
        <f>IF($C$15="Ekskursion",$I$15,0)</f>
        <v>0</v>
      </c>
      <c r="AB15" s="360">
        <f>IF($C$15="Koloni",$I$15,0)</f>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SUM(X15:BM15)</f>
        <v>6.25</v>
      </c>
      <c r="BO15" s="125">
        <f t="shared" ref="BO15:BO45" si="4">SUM(AJ15:AN15)*24</f>
        <v>0</v>
      </c>
      <c r="BP15" s="360">
        <f>IF(C15="Anderledes dag",J15,0)</f>
        <v>0</v>
      </c>
      <c r="BQ15" s="360">
        <f>IF(C15="Ferieåbning",J15,0)</f>
        <v>0</v>
      </c>
      <c r="BR15" s="360">
        <f t="shared" ref="BR15:BR45" si="5">IF(C15="Pæd.dag",J15,0)</f>
        <v>0</v>
      </c>
      <c r="BS15" s="360">
        <f t="shared" ref="BS15:BS45" si="6">IF(C15="Ekskursion",J15,0)</f>
        <v>0</v>
      </c>
      <c r="BT15" s="360">
        <f t="shared" ref="BT15:BT45" si="7">IF(C15="Koloni",J15,0)</f>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SUM(BP15:DD15)</f>
        <v>0</v>
      </c>
      <c r="DF15" t="str">
        <f t="shared" ref="DF15:DF45" si="8">IF(AND(E15&gt;0,H15&gt;0),""&amp;E15&amp;" og "&amp;H15&amp;"","")</f>
        <v/>
      </c>
      <c r="DG15">
        <f t="shared" ref="DG15:DG45" si="9">IF(H15="",E15,"")</f>
        <v>0</v>
      </c>
      <c r="DH15">
        <f t="shared" ref="DH15:DH45" si="10">IF(E15="",H15,"")</f>
        <v>0</v>
      </c>
      <c r="DI15" t="str">
        <f t="shared" ref="DI15:DJ46" si="11">IF(DF15=0,"",DF15)</f>
        <v/>
      </c>
      <c r="DJ15" t="str">
        <f>IF(DG15=0,"",DG15)</f>
        <v/>
      </c>
      <c r="DK15" t="str">
        <f>IF(DH15=0,"",DH15)</f>
        <v/>
      </c>
      <c r="DL15" t="str">
        <f>DI15&amp;""&amp;DJ15&amp;""&amp;DK15</f>
        <v/>
      </c>
    </row>
    <row r="16" spans="1:116">
      <c r="A16" s="135">
        <f t="shared" ref="A16:A44" si="12">IF(ISNUMBER(A15),A15+1,1)</f>
        <v>2</v>
      </c>
      <c r="B16" s="72" t="str">
        <f t="shared" si="0"/>
        <v>fr</v>
      </c>
      <c r="C16" s="73" t="s">
        <v>374</v>
      </c>
      <c r="D16" s="74" t="str">
        <f t="shared" si="1"/>
        <v/>
      </c>
      <c r="E16" s="862"/>
      <c r="F16" s="863"/>
      <c r="G16" s="864"/>
      <c r="H16" s="176"/>
      <c r="I16" s="222">
        <v>6.25</v>
      </c>
      <c r="J16" s="222"/>
      <c r="K16" s="192">
        <f>BN16</f>
        <v>6.25</v>
      </c>
      <c r="L16" s="192">
        <f t="shared" ref="L16:L45" si="13">DE16</f>
        <v>0</v>
      </c>
      <c r="M16" s="239"/>
      <c r="N16" s="359"/>
      <c r="O16" s="411"/>
      <c r="P16" s="410"/>
      <c r="Q16" s="197"/>
      <c r="R16" s="197"/>
      <c r="S16" s="193"/>
      <c r="T16" s="256"/>
      <c r="U16" s="194"/>
      <c r="V16">
        <f t="shared" ref="V16:V45" si="14">IF(P16="x",S16-K16,0)</f>
        <v>0</v>
      </c>
      <c r="W16">
        <f t="shared" si="2"/>
        <v>0</v>
      </c>
      <c r="X16" s="360">
        <f t="shared" ref="X16:X45" si="15">IF(C16="Anderledes dag",I16,0)</f>
        <v>0</v>
      </c>
      <c r="Y16" s="360">
        <f t="shared" ref="Y16:Y45" si="16">IF(C16="Ferieåbning",I16,0)</f>
        <v>6.25</v>
      </c>
      <c r="Z16" s="360">
        <f t="shared" si="3"/>
        <v>0</v>
      </c>
      <c r="AA16" s="360">
        <f t="shared" ref="AA16:AA45" si="17">IF(C16="Ekskursion",I16,0)</f>
        <v>0</v>
      </c>
      <c r="AB16" s="360">
        <f t="shared" ref="AB16:AB45" si="18">IF(C16="Koloni",I16,0)</f>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ref="BN16:BN45" si="19">SUM(X16:BM16)</f>
        <v>6.25</v>
      </c>
      <c r="BO16" s="125">
        <f t="shared" si="4"/>
        <v>0</v>
      </c>
      <c r="BP16" s="360">
        <f t="shared" ref="BP16:BP45" si="20">IF(C16="Anderledes dag",J16,0)</f>
        <v>0</v>
      </c>
      <c r="BQ16" s="360">
        <f t="shared" ref="BQ16:BQ45" si="21">IF(C16="Ferieåbning",J16,0)</f>
        <v>0</v>
      </c>
      <c r="BR16" s="360">
        <f t="shared" si="5"/>
        <v>0</v>
      </c>
      <c r="BS16" s="360">
        <f t="shared" si="6"/>
        <v>0</v>
      </c>
      <c r="BT16" s="360">
        <f t="shared" si="7"/>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ref="DE16:DE45" si="22">SUM(BP16:DD16)</f>
        <v>0</v>
      </c>
      <c r="DF16" t="str">
        <f t="shared" si="8"/>
        <v/>
      </c>
      <c r="DG16">
        <f t="shared" si="9"/>
        <v>0</v>
      </c>
      <c r="DH16">
        <f t="shared" si="10"/>
        <v>0</v>
      </c>
      <c r="DI16" t="str">
        <f t="shared" si="11"/>
        <v/>
      </c>
      <c r="DJ16" t="str">
        <f t="shared" si="11"/>
        <v/>
      </c>
      <c r="DK16" t="str">
        <f t="shared" ref="DK16:DK46" si="23">IF(DH16=0,"",DH16)</f>
        <v/>
      </c>
      <c r="DL16" t="str">
        <f t="shared" ref="DL16:DL45" si="24">DI16&amp;""&amp;DJ16&amp;""&amp;DK16</f>
        <v/>
      </c>
    </row>
    <row r="17" spans="1:116">
      <c r="A17" s="135">
        <f t="shared" si="12"/>
        <v>3</v>
      </c>
      <c r="B17" s="72" t="str">
        <f t="shared" si="0"/>
        <v>lø</v>
      </c>
      <c r="C17" s="73" t="s">
        <v>77</v>
      </c>
      <c r="D17" s="74" t="str">
        <f t="shared" si="1"/>
        <v/>
      </c>
      <c r="E17" s="862"/>
      <c r="F17" s="863"/>
      <c r="G17" s="864"/>
      <c r="H17" s="176"/>
      <c r="I17" s="222"/>
      <c r="J17" s="222"/>
      <c r="K17" s="192">
        <f t="shared" ref="K17:K45" si="25">BN17</f>
        <v>0</v>
      </c>
      <c r="L17" s="192">
        <f t="shared" si="13"/>
        <v>0</v>
      </c>
      <c r="M17" s="239"/>
      <c r="N17" s="359"/>
      <c r="O17" s="411"/>
      <c r="P17" s="410"/>
      <c r="Q17" s="197"/>
      <c r="R17" s="197"/>
      <c r="S17" s="193"/>
      <c r="T17" s="256"/>
      <c r="U17" s="194"/>
      <c r="V17">
        <f t="shared" si="14"/>
        <v>0</v>
      </c>
      <c r="W17">
        <f t="shared" si="2"/>
        <v>0</v>
      </c>
      <c r="X17" s="360">
        <f t="shared" si="15"/>
        <v>0</v>
      </c>
      <c r="Y17" s="360">
        <f t="shared" si="16"/>
        <v>0</v>
      </c>
      <c r="Z17" s="360">
        <f t="shared" si="3"/>
        <v>0</v>
      </c>
      <c r="AA17" s="360">
        <f t="shared" si="17"/>
        <v>0</v>
      </c>
      <c r="AB17" s="360">
        <f t="shared" si="18"/>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19"/>
        <v>0</v>
      </c>
      <c r="BO17" s="125">
        <f t="shared" si="4"/>
        <v>0</v>
      </c>
      <c r="BP17" s="360">
        <f t="shared" si="20"/>
        <v>0</v>
      </c>
      <c r="BQ17" s="360">
        <f t="shared" si="21"/>
        <v>0</v>
      </c>
      <c r="BR17" s="360">
        <f t="shared" si="5"/>
        <v>0</v>
      </c>
      <c r="BS17" s="360">
        <f t="shared" si="6"/>
        <v>0</v>
      </c>
      <c r="BT17" s="360">
        <f t="shared" si="7"/>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2"/>
        <v>0</v>
      </c>
      <c r="DF17" t="str">
        <f t="shared" si="8"/>
        <v/>
      </c>
      <c r="DG17">
        <f t="shared" si="9"/>
        <v>0</v>
      </c>
      <c r="DH17">
        <f t="shared" si="10"/>
        <v>0</v>
      </c>
      <c r="DI17" t="str">
        <f t="shared" si="11"/>
        <v/>
      </c>
      <c r="DJ17" t="str">
        <f t="shared" si="11"/>
        <v/>
      </c>
      <c r="DK17" t="str">
        <f t="shared" si="23"/>
        <v/>
      </c>
      <c r="DL17" t="str">
        <f t="shared" si="24"/>
        <v/>
      </c>
    </row>
    <row r="18" spans="1:116">
      <c r="A18" s="135">
        <f t="shared" si="12"/>
        <v>4</v>
      </c>
      <c r="B18" s="72" t="str">
        <f t="shared" si="0"/>
        <v>sø</v>
      </c>
      <c r="C18" s="73" t="s">
        <v>77</v>
      </c>
      <c r="D18" s="74" t="str">
        <f t="shared" si="1"/>
        <v/>
      </c>
      <c r="E18" s="862"/>
      <c r="F18" s="863"/>
      <c r="G18" s="864"/>
      <c r="H18" s="176"/>
      <c r="I18" s="222"/>
      <c r="J18" s="222"/>
      <c r="K18" s="192">
        <f t="shared" si="25"/>
        <v>0</v>
      </c>
      <c r="L18" s="192">
        <f t="shared" si="13"/>
        <v>0</v>
      </c>
      <c r="M18" s="239"/>
      <c r="N18" s="359"/>
      <c r="O18" s="411"/>
      <c r="P18" s="410"/>
      <c r="Q18" s="197"/>
      <c r="R18" s="197"/>
      <c r="S18" s="193"/>
      <c r="T18" s="256"/>
      <c r="U18" s="194"/>
      <c r="V18">
        <f t="shared" si="14"/>
        <v>0</v>
      </c>
      <c r="W18">
        <f t="shared" si="2"/>
        <v>0</v>
      </c>
      <c r="X18" s="360">
        <f t="shared" si="15"/>
        <v>0</v>
      </c>
      <c r="Y18" s="360">
        <f t="shared" si="16"/>
        <v>0</v>
      </c>
      <c r="Z18" s="360">
        <f t="shared" si="3"/>
        <v>0</v>
      </c>
      <c r="AA18" s="360">
        <f t="shared" si="17"/>
        <v>0</v>
      </c>
      <c r="AB18" s="360">
        <f t="shared" si="18"/>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19"/>
        <v>0</v>
      </c>
      <c r="BO18" s="125">
        <f t="shared" si="4"/>
        <v>0</v>
      </c>
      <c r="BP18" s="360">
        <f t="shared" si="20"/>
        <v>0</v>
      </c>
      <c r="BQ18" s="360">
        <f t="shared" si="21"/>
        <v>0</v>
      </c>
      <c r="BR18" s="360">
        <f t="shared" si="5"/>
        <v>0</v>
      </c>
      <c r="BS18" s="360">
        <f t="shared" si="6"/>
        <v>0</v>
      </c>
      <c r="BT18" s="360">
        <f t="shared" si="7"/>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2"/>
        <v>0</v>
      </c>
      <c r="DF18" t="str">
        <f t="shared" si="8"/>
        <v/>
      </c>
      <c r="DG18">
        <f t="shared" si="9"/>
        <v>0</v>
      </c>
      <c r="DH18">
        <f t="shared" si="10"/>
        <v>0</v>
      </c>
      <c r="DI18" t="str">
        <f t="shared" si="11"/>
        <v/>
      </c>
      <c r="DJ18" t="str">
        <f t="shared" si="11"/>
        <v/>
      </c>
      <c r="DK18" t="str">
        <f t="shared" si="23"/>
        <v/>
      </c>
      <c r="DL18" t="str">
        <f t="shared" si="24"/>
        <v/>
      </c>
    </row>
    <row r="19" spans="1:116">
      <c r="A19" s="135">
        <f t="shared" si="12"/>
        <v>5</v>
      </c>
      <c r="B19" s="72" t="str">
        <f t="shared" si="0"/>
        <v>ma</v>
      </c>
      <c r="C19" s="73" t="s">
        <v>374</v>
      </c>
      <c r="D19" s="74">
        <f t="shared" si="1"/>
        <v>32</v>
      </c>
      <c r="E19" s="862"/>
      <c r="F19" s="863"/>
      <c r="G19" s="864"/>
      <c r="H19" s="176"/>
      <c r="I19" s="222">
        <v>6.25</v>
      </c>
      <c r="J19" s="222"/>
      <c r="K19" s="192">
        <f t="shared" si="25"/>
        <v>6.25</v>
      </c>
      <c r="L19" s="192">
        <f t="shared" si="13"/>
        <v>0</v>
      </c>
      <c r="M19" s="239"/>
      <c r="N19" s="359"/>
      <c r="O19" s="411"/>
      <c r="P19" s="410"/>
      <c r="Q19" s="197"/>
      <c r="R19" s="197"/>
      <c r="S19" s="193"/>
      <c r="T19" s="256"/>
      <c r="U19" s="194"/>
      <c r="V19">
        <f t="shared" si="14"/>
        <v>0</v>
      </c>
      <c r="W19">
        <f t="shared" si="2"/>
        <v>0</v>
      </c>
      <c r="X19" s="360">
        <f t="shared" si="15"/>
        <v>0</v>
      </c>
      <c r="Y19" s="360">
        <f t="shared" si="16"/>
        <v>6.25</v>
      </c>
      <c r="Z19" s="360">
        <f t="shared" si="3"/>
        <v>0</v>
      </c>
      <c r="AA19" s="360">
        <f t="shared" si="17"/>
        <v>0</v>
      </c>
      <c r="AB19" s="360">
        <f t="shared" si="18"/>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19"/>
        <v>6.25</v>
      </c>
      <c r="BO19" s="125">
        <f t="shared" si="4"/>
        <v>0</v>
      </c>
      <c r="BP19" s="360">
        <f t="shared" si="20"/>
        <v>0</v>
      </c>
      <c r="BQ19" s="360">
        <f t="shared" si="21"/>
        <v>0</v>
      </c>
      <c r="BR19" s="360">
        <f t="shared" si="5"/>
        <v>0</v>
      </c>
      <c r="BS19" s="360">
        <f t="shared" si="6"/>
        <v>0</v>
      </c>
      <c r="BT19" s="360">
        <f t="shared" si="7"/>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2"/>
        <v>0</v>
      </c>
      <c r="DF19" t="str">
        <f t="shared" si="8"/>
        <v/>
      </c>
      <c r="DG19">
        <f t="shared" si="9"/>
        <v>0</v>
      </c>
      <c r="DH19">
        <f t="shared" si="10"/>
        <v>0</v>
      </c>
      <c r="DI19" t="str">
        <f t="shared" si="11"/>
        <v/>
      </c>
      <c r="DJ19" t="str">
        <f t="shared" si="11"/>
        <v/>
      </c>
      <c r="DK19" t="str">
        <f t="shared" si="23"/>
        <v/>
      </c>
      <c r="DL19" t="str">
        <f t="shared" si="24"/>
        <v/>
      </c>
    </row>
    <row r="20" spans="1:116" ht="16" customHeight="1">
      <c r="A20" s="135">
        <f t="shared" si="12"/>
        <v>6</v>
      </c>
      <c r="B20" s="72" t="str">
        <f t="shared" si="0"/>
        <v>ti</v>
      </c>
      <c r="C20" s="73" t="s">
        <v>374</v>
      </c>
      <c r="D20" s="74" t="str">
        <f t="shared" si="1"/>
        <v/>
      </c>
      <c r="E20" s="862"/>
      <c r="F20" s="863"/>
      <c r="G20" s="864"/>
      <c r="H20" s="176"/>
      <c r="I20" s="222">
        <v>6.25</v>
      </c>
      <c r="J20" s="222"/>
      <c r="K20" s="192">
        <f t="shared" si="25"/>
        <v>6.25</v>
      </c>
      <c r="L20" s="192">
        <f t="shared" si="13"/>
        <v>0</v>
      </c>
      <c r="M20" s="239"/>
      <c r="N20" s="359"/>
      <c r="O20" s="411"/>
      <c r="P20" s="410"/>
      <c r="Q20" s="197"/>
      <c r="R20" s="197"/>
      <c r="S20" s="193"/>
      <c r="T20" s="256"/>
      <c r="U20" s="194"/>
      <c r="V20">
        <f t="shared" si="14"/>
        <v>0</v>
      </c>
      <c r="W20">
        <f t="shared" si="2"/>
        <v>0</v>
      </c>
      <c r="X20" s="360">
        <f t="shared" si="15"/>
        <v>0</v>
      </c>
      <c r="Y20" s="360">
        <f t="shared" si="16"/>
        <v>6.25</v>
      </c>
      <c r="Z20" s="360">
        <f t="shared" si="3"/>
        <v>0</v>
      </c>
      <c r="AA20" s="360">
        <f t="shared" si="17"/>
        <v>0</v>
      </c>
      <c r="AB20" s="360">
        <f t="shared" si="18"/>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19"/>
        <v>6.25</v>
      </c>
      <c r="BO20" s="125">
        <f t="shared" si="4"/>
        <v>0</v>
      </c>
      <c r="BP20" s="360">
        <f t="shared" si="20"/>
        <v>0</v>
      </c>
      <c r="BQ20" s="360">
        <f t="shared" si="21"/>
        <v>0</v>
      </c>
      <c r="BR20" s="360">
        <f t="shared" si="5"/>
        <v>0</v>
      </c>
      <c r="BS20" s="360">
        <f t="shared" si="6"/>
        <v>0</v>
      </c>
      <c r="BT20" s="360">
        <f t="shared" si="7"/>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2"/>
        <v>0</v>
      </c>
      <c r="DF20" t="str">
        <f t="shared" si="8"/>
        <v/>
      </c>
      <c r="DG20">
        <f t="shared" si="9"/>
        <v>0</v>
      </c>
      <c r="DH20">
        <f t="shared" si="10"/>
        <v>0</v>
      </c>
      <c r="DI20" t="str">
        <f t="shared" si="11"/>
        <v/>
      </c>
      <c r="DJ20" t="str">
        <f t="shared" si="11"/>
        <v/>
      </c>
      <c r="DK20" t="str">
        <f t="shared" si="23"/>
        <v/>
      </c>
      <c r="DL20" t="str">
        <f t="shared" si="24"/>
        <v/>
      </c>
    </row>
    <row r="21" spans="1:116" ht="16" customHeight="1">
      <c r="A21" s="135">
        <f t="shared" si="12"/>
        <v>7</v>
      </c>
      <c r="B21" s="72" t="str">
        <f t="shared" si="0"/>
        <v>on</v>
      </c>
      <c r="C21" s="73" t="s">
        <v>374</v>
      </c>
      <c r="D21" s="74" t="str">
        <f t="shared" si="1"/>
        <v/>
      </c>
      <c r="E21" s="862"/>
      <c r="F21" s="863"/>
      <c r="G21" s="864"/>
      <c r="H21" s="176"/>
      <c r="I21" s="222">
        <v>6.25</v>
      </c>
      <c r="J21" s="222"/>
      <c r="K21" s="192">
        <f t="shared" si="25"/>
        <v>6.25</v>
      </c>
      <c r="L21" s="192">
        <f t="shared" si="13"/>
        <v>0</v>
      </c>
      <c r="M21" s="239"/>
      <c r="N21" s="359"/>
      <c r="O21" s="411"/>
      <c r="P21" s="410"/>
      <c r="Q21" s="197"/>
      <c r="R21" s="197"/>
      <c r="S21" s="193"/>
      <c r="T21" s="256"/>
      <c r="U21" s="194"/>
      <c r="V21">
        <f t="shared" si="14"/>
        <v>0</v>
      </c>
      <c r="W21">
        <f t="shared" si="2"/>
        <v>0</v>
      </c>
      <c r="X21" s="360">
        <f t="shared" si="15"/>
        <v>0</v>
      </c>
      <c r="Y21" s="360">
        <f t="shared" si="16"/>
        <v>6.25</v>
      </c>
      <c r="Z21" s="360">
        <f t="shared" si="3"/>
        <v>0</v>
      </c>
      <c r="AA21" s="360">
        <f t="shared" si="17"/>
        <v>0</v>
      </c>
      <c r="AB21" s="360">
        <f t="shared" si="18"/>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19"/>
        <v>6.25</v>
      </c>
      <c r="BO21" s="125">
        <f t="shared" si="4"/>
        <v>0</v>
      </c>
      <c r="BP21" s="360">
        <f t="shared" si="20"/>
        <v>0</v>
      </c>
      <c r="BQ21" s="360">
        <f t="shared" si="21"/>
        <v>0</v>
      </c>
      <c r="BR21" s="360">
        <f t="shared" si="5"/>
        <v>0</v>
      </c>
      <c r="BS21" s="360">
        <f t="shared" si="6"/>
        <v>0</v>
      </c>
      <c r="BT21" s="360">
        <f t="shared" si="7"/>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2"/>
        <v>0</v>
      </c>
      <c r="DF21" t="str">
        <f t="shared" si="8"/>
        <v/>
      </c>
      <c r="DG21">
        <f t="shared" si="9"/>
        <v>0</v>
      </c>
      <c r="DH21">
        <f t="shared" si="10"/>
        <v>0</v>
      </c>
      <c r="DI21" t="str">
        <f t="shared" si="11"/>
        <v/>
      </c>
      <c r="DJ21" t="str">
        <f t="shared" si="11"/>
        <v/>
      </c>
      <c r="DK21" t="str">
        <f t="shared" si="23"/>
        <v/>
      </c>
      <c r="DL21" t="str">
        <f t="shared" si="24"/>
        <v/>
      </c>
    </row>
    <row r="22" spans="1:116">
      <c r="A22" s="135">
        <f t="shared" si="12"/>
        <v>8</v>
      </c>
      <c r="B22" s="72" t="str">
        <f t="shared" si="0"/>
        <v>to</v>
      </c>
      <c r="C22" s="73" t="s">
        <v>374</v>
      </c>
      <c r="D22" s="74" t="str">
        <f t="shared" si="1"/>
        <v/>
      </c>
      <c r="E22" s="862"/>
      <c r="F22" s="863"/>
      <c r="G22" s="864"/>
      <c r="H22" s="176"/>
      <c r="I22" s="222">
        <v>6.25</v>
      </c>
      <c r="J22" s="222"/>
      <c r="K22" s="192">
        <f t="shared" si="25"/>
        <v>6.25</v>
      </c>
      <c r="L22" s="192">
        <f t="shared" si="13"/>
        <v>0</v>
      </c>
      <c r="M22" s="239"/>
      <c r="N22" s="359"/>
      <c r="O22" s="411"/>
      <c r="P22" s="410"/>
      <c r="Q22" s="197"/>
      <c r="R22" s="197"/>
      <c r="S22" s="193"/>
      <c r="T22" s="256"/>
      <c r="U22" s="194"/>
      <c r="V22">
        <f t="shared" si="14"/>
        <v>0</v>
      </c>
      <c r="W22">
        <f t="shared" si="2"/>
        <v>0</v>
      </c>
      <c r="X22" s="360">
        <f t="shared" si="15"/>
        <v>0</v>
      </c>
      <c r="Y22" s="360">
        <f t="shared" si="16"/>
        <v>6.25</v>
      </c>
      <c r="Z22" s="360">
        <f t="shared" si="3"/>
        <v>0</v>
      </c>
      <c r="AA22" s="360">
        <f t="shared" si="17"/>
        <v>0</v>
      </c>
      <c r="AB22" s="360">
        <f t="shared" si="18"/>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19"/>
        <v>6.25</v>
      </c>
      <c r="BO22" s="125">
        <f t="shared" si="4"/>
        <v>0</v>
      </c>
      <c r="BP22" s="360">
        <f t="shared" si="20"/>
        <v>0</v>
      </c>
      <c r="BQ22" s="360">
        <f t="shared" si="21"/>
        <v>0</v>
      </c>
      <c r="BR22" s="360">
        <f t="shared" si="5"/>
        <v>0</v>
      </c>
      <c r="BS22" s="360">
        <f t="shared" si="6"/>
        <v>0</v>
      </c>
      <c r="BT22" s="360">
        <f t="shared" si="7"/>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2"/>
        <v>0</v>
      </c>
      <c r="DF22" t="str">
        <f t="shared" si="8"/>
        <v/>
      </c>
      <c r="DG22">
        <f t="shared" si="9"/>
        <v>0</v>
      </c>
      <c r="DH22">
        <f t="shared" si="10"/>
        <v>0</v>
      </c>
      <c r="DI22" t="str">
        <f t="shared" si="11"/>
        <v/>
      </c>
      <c r="DJ22" t="str">
        <f t="shared" si="11"/>
        <v/>
      </c>
      <c r="DK22" t="str">
        <f t="shared" si="23"/>
        <v/>
      </c>
      <c r="DL22" t="str">
        <f t="shared" si="24"/>
        <v/>
      </c>
    </row>
    <row r="23" spans="1:116">
      <c r="A23" s="135">
        <f t="shared" si="12"/>
        <v>9</v>
      </c>
      <c r="B23" s="72" t="str">
        <f t="shared" si="0"/>
        <v>fr</v>
      </c>
      <c r="C23" s="73" t="s">
        <v>219</v>
      </c>
      <c r="D23" s="74" t="str">
        <f t="shared" si="1"/>
        <v/>
      </c>
      <c r="E23" s="862"/>
      <c r="F23" s="863"/>
      <c r="G23" s="864"/>
      <c r="H23" s="176"/>
      <c r="I23" s="222"/>
      <c r="J23" s="222"/>
      <c r="K23" s="192">
        <f t="shared" si="25"/>
        <v>6</v>
      </c>
      <c r="L23" s="192">
        <f t="shared" si="13"/>
        <v>0</v>
      </c>
      <c r="M23" s="239"/>
      <c r="N23" s="359"/>
      <c r="O23" s="411"/>
      <c r="P23" s="410"/>
      <c r="Q23" s="197"/>
      <c r="R23" s="197"/>
      <c r="S23" s="193"/>
      <c r="T23" s="256"/>
      <c r="U23" s="194"/>
      <c r="V23">
        <f t="shared" si="14"/>
        <v>0</v>
      </c>
      <c r="W23">
        <f t="shared" si="2"/>
        <v>0</v>
      </c>
      <c r="X23" s="360">
        <f t="shared" si="15"/>
        <v>0</v>
      </c>
      <c r="Y23" s="360">
        <f t="shared" si="16"/>
        <v>0</v>
      </c>
      <c r="Z23" s="360">
        <f t="shared" si="3"/>
        <v>0</v>
      </c>
      <c r="AA23" s="360">
        <f t="shared" si="17"/>
        <v>0</v>
      </c>
      <c r="AB23" s="360">
        <f t="shared" si="18"/>
        <v>0</v>
      </c>
      <c r="AC23" s="360">
        <f>IF(C23="Orlov",Stamoplysninger!$E$16*7.4,0)</f>
        <v>0</v>
      </c>
      <c r="AD23" s="360">
        <f>IF(C23="Rul 1",Rul!$E$37,0)</f>
        <v>6</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19"/>
        <v>6</v>
      </c>
      <c r="BO23" s="125">
        <f t="shared" si="4"/>
        <v>0</v>
      </c>
      <c r="BP23" s="360">
        <f t="shared" si="20"/>
        <v>0</v>
      </c>
      <c r="BQ23" s="360">
        <f t="shared" si="21"/>
        <v>0</v>
      </c>
      <c r="BR23" s="360">
        <f t="shared" si="5"/>
        <v>0</v>
      </c>
      <c r="BS23" s="360">
        <f t="shared" si="6"/>
        <v>0</v>
      </c>
      <c r="BT23" s="360">
        <f t="shared" si="7"/>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2"/>
        <v>0</v>
      </c>
      <c r="DF23" t="str">
        <f t="shared" si="8"/>
        <v/>
      </c>
      <c r="DG23">
        <f t="shared" si="9"/>
        <v>0</v>
      </c>
      <c r="DH23">
        <f t="shared" si="10"/>
        <v>0</v>
      </c>
      <c r="DI23" t="str">
        <f t="shared" si="11"/>
        <v/>
      </c>
      <c r="DJ23" t="str">
        <f t="shared" si="11"/>
        <v/>
      </c>
      <c r="DK23" t="str">
        <f t="shared" si="23"/>
        <v/>
      </c>
      <c r="DL23" t="str">
        <f t="shared" si="24"/>
        <v/>
      </c>
    </row>
    <row r="24" spans="1:116">
      <c r="A24" s="135">
        <f t="shared" si="12"/>
        <v>10</v>
      </c>
      <c r="B24" s="72" t="str">
        <f t="shared" si="0"/>
        <v>lø</v>
      </c>
      <c r="C24" s="73" t="s">
        <v>77</v>
      </c>
      <c r="D24" s="74" t="str">
        <f t="shared" si="1"/>
        <v/>
      </c>
      <c r="E24" s="862"/>
      <c r="F24" s="863"/>
      <c r="G24" s="864"/>
      <c r="H24" s="176"/>
      <c r="I24" s="222"/>
      <c r="J24" s="222"/>
      <c r="K24" s="192">
        <f t="shared" si="25"/>
        <v>0</v>
      </c>
      <c r="L24" s="192">
        <f t="shared" si="13"/>
        <v>0</v>
      </c>
      <c r="M24" s="239"/>
      <c r="N24" s="359"/>
      <c r="O24" s="411"/>
      <c r="P24" s="410"/>
      <c r="Q24" s="197"/>
      <c r="R24" s="197"/>
      <c r="S24" s="193"/>
      <c r="T24" s="256"/>
      <c r="U24" s="194"/>
      <c r="V24">
        <f t="shared" si="14"/>
        <v>0</v>
      </c>
      <c r="W24">
        <f t="shared" si="2"/>
        <v>0</v>
      </c>
      <c r="X24" s="360">
        <f t="shared" si="15"/>
        <v>0</v>
      </c>
      <c r="Y24" s="360">
        <f t="shared" si="16"/>
        <v>0</v>
      </c>
      <c r="Z24" s="360">
        <f t="shared" si="3"/>
        <v>0</v>
      </c>
      <c r="AA24" s="360">
        <f t="shared" si="17"/>
        <v>0</v>
      </c>
      <c r="AB24" s="360">
        <f t="shared" si="18"/>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19"/>
        <v>0</v>
      </c>
      <c r="BO24" s="125">
        <f t="shared" si="4"/>
        <v>0</v>
      </c>
      <c r="BP24" s="360">
        <f t="shared" si="20"/>
        <v>0</v>
      </c>
      <c r="BQ24" s="360">
        <f t="shared" si="21"/>
        <v>0</v>
      </c>
      <c r="BR24" s="360">
        <f t="shared" si="5"/>
        <v>0</v>
      </c>
      <c r="BS24" s="360">
        <f t="shared" si="6"/>
        <v>0</v>
      </c>
      <c r="BT24" s="360">
        <f t="shared" si="7"/>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2"/>
        <v>0</v>
      </c>
      <c r="DF24" t="str">
        <f t="shared" si="8"/>
        <v/>
      </c>
      <c r="DG24">
        <f t="shared" si="9"/>
        <v>0</v>
      </c>
      <c r="DH24">
        <f t="shared" si="10"/>
        <v>0</v>
      </c>
      <c r="DI24" t="str">
        <f t="shared" si="11"/>
        <v/>
      </c>
      <c r="DJ24" t="str">
        <f t="shared" si="11"/>
        <v/>
      </c>
      <c r="DK24" t="str">
        <f t="shared" si="23"/>
        <v/>
      </c>
      <c r="DL24" t="str">
        <f t="shared" si="24"/>
        <v/>
      </c>
    </row>
    <row r="25" spans="1:116">
      <c r="A25" s="135">
        <f t="shared" si="12"/>
        <v>11</v>
      </c>
      <c r="B25" s="72" t="str">
        <f t="shared" si="0"/>
        <v>sø</v>
      </c>
      <c r="C25" s="73" t="s">
        <v>77</v>
      </c>
      <c r="D25" s="74" t="str">
        <f t="shared" si="1"/>
        <v/>
      </c>
      <c r="E25" s="862"/>
      <c r="F25" s="863"/>
      <c r="G25" s="864"/>
      <c r="H25" s="176"/>
      <c r="I25" s="222"/>
      <c r="J25" s="222"/>
      <c r="K25" s="192">
        <f t="shared" si="25"/>
        <v>0</v>
      </c>
      <c r="L25" s="192">
        <f t="shared" si="13"/>
        <v>0</v>
      </c>
      <c r="M25" s="239"/>
      <c r="N25" s="359"/>
      <c r="O25" s="411"/>
      <c r="P25" s="410"/>
      <c r="Q25" s="197"/>
      <c r="R25" s="197"/>
      <c r="S25" s="193"/>
      <c r="T25" s="256"/>
      <c r="U25" s="194"/>
      <c r="V25">
        <f t="shared" si="14"/>
        <v>0</v>
      </c>
      <c r="W25">
        <f t="shared" si="2"/>
        <v>0</v>
      </c>
      <c r="X25" s="360">
        <f t="shared" si="15"/>
        <v>0</v>
      </c>
      <c r="Y25" s="360">
        <f t="shared" si="16"/>
        <v>0</v>
      </c>
      <c r="Z25" s="360">
        <f t="shared" si="3"/>
        <v>0</v>
      </c>
      <c r="AA25" s="360">
        <f t="shared" si="17"/>
        <v>0</v>
      </c>
      <c r="AB25" s="360">
        <f t="shared" si="18"/>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19"/>
        <v>0</v>
      </c>
      <c r="BO25" s="125">
        <f t="shared" si="4"/>
        <v>0</v>
      </c>
      <c r="BP25" s="360">
        <f t="shared" si="20"/>
        <v>0</v>
      </c>
      <c r="BQ25" s="360">
        <f t="shared" si="21"/>
        <v>0</v>
      </c>
      <c r="BR25" s="360">
        <f t="shared" si="5"/>
        <v>0</v>
      </c>
      <c r="BS25" s="360">
        <f t="shared" si="6"/>
        <v>0</v>
      </c>
      <c r="BT25" s="360">
        <f t="shared" si="7"/>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2"/>
        <v>0</v>
      </c>
      <c r="DF25" t="str">
        <f t="shared" si="8"/>
        <v/>
      </c>
      <c r="DG25">
        <f t="shared" si="9"/>
        <v>0</v>
      </c>
      <c r="DH25">
        <f t="shared" si="10"/>
        <v>0</v>
      </c>
      <c r="DI25" t="str">
        <f t="shared" si="11"/>
        <v/>
      </c>
      <c r="DJ25" t="str">
        <f t="shared" si="11"/>
        <v/>
      </c>
      <c r="DK25" t="str">
        <f t="shared" si="23"/>
        <v/>
      </c>
      <c r="DL25" t="str">
        <f t="shared" si="24"/>
        <v/>
      </c>
    </row>
    <row r="26" spans="1:116">
      <c r="A26" s="135">
        <f>IF(ISNUMBER(A25),A25+1,1)</f>
        <v>12</v>
      </c>
      <c r="B26" s="72" t="str">
        <f t="shared" si="0"/>
        <v>ma</v>
      </c>
      <c r="C26" s="73" t="s">
        <v>218</v>
      </c>
      <c r="D26" s="74">
        <f t="shared" si="1"/>
        <v>33</v>
      </c>
      <c r="E26" s="862"/>
      <c r="F26" s="863"/>
      <c r="G26" s="864"/>
      <c r="H26" s="176"/>
      <c r="I26" s="222"/>
      <c r="J26" s="222"/>
      <c r="K26" s="192">
        <f t="shared" si="25"/>
        <v>6.083333333333333</v>
      </c>
      <c r="L26" s="192">
        <f t="shared" si="13"/>
        <v>0.41666666666666669</v>
      </c>
      <c r="M26" s="239"/>
      <c r="N26" s="359"/>
      <c r="O26" s="411"/>
      <c r="P26" s="410"/>
      <c r="Q26" s="197"/>
      <c r="R26" s="197"/>
      <c r="S26" s="193"/>
      <c r="T26" s="256"/>
      <c r="U26" s="194"/>
      <c r="V26">
        <f t="shared" si="14"/>
        <v>0</v>
      </c>
      <c r="W26">
        <f t="shared" si="2"/>
        <v>0</v>
      </c>
      <c r="X26" s="360">
        <f t="shared" si="15"/>
        <v>0</v>
      </c>
      <c r="Y26" s="360">
        <f t="shared" si="16"/>
        <v>0</v>
      </c>
      <c r="Z26" s="360">
        <f t="shared" si="3"/>
        <v>0</v>
      </c>
      <c r="AA26" s="360">
        <f t="shared" si="17"/>
        <v>0</v>
      </c>
      <c r="AB26" s="360">
        <f t="shared" si="18"/>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f>IF(AND(C26="Normal uge 1",B26="ma"),'Normal uger'!$E$38,"")</f>
        <v>6.083333333333333</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19"/>
        <v>6.083333333333333</v>
      </c>
      <c r="BO26" s="125">
        <f t="shared" si="4"/>
        <v>146</v>
      </c>
      <c r="BP26" s="360">
        <f t="shared" si="20"/>
        <v>0</v>
      </c>
      <c r="BQ26" s="360">
        <f t="shared" si="21"/>
        <v>0</v>
      </c>
      <c r="BR26" s="360">
        <f t="shared" si="5"/>
        <v>0</v>
      </c>
      <c r="BS26" s="360">
        <f t="shared" si="6"/>
        <v>0</v>
      </c>
      <c r="BT26" s="360">
        <f t="shared" si="7"/>
        <v>0</v>
      </c>
      <c r="BU26" s="360">
        <f>IF(C26="Rul 1",Rul!$E$40,0)</f>
        <v>0</v>
      </c>
      <c r="BV26" s="360">
        <f>IF(C26="Rul 2",Rul!$G$40,0)</f>
        <v>0</v>
      </c>
      <c r="BW26" s="360">
        <f>IF(C26="Rul 3",Rul!$I$40,0)</f>
        <v>0</v>
      </c>
      <c r="BX26" s="360">
        <f>IF(C26="Rul 4",Rul!$K$40,0)</f>
        <v>0</v>
      </c>
      <c r="BY26" s="360">
        <f>IF(C26="Rul 5",Rul!$M$40,0)</f>
        <v>0</v>
      </c>
      <c r="BZ26" s="360">
        <f>IF(C26="Rul 6",Rul!$O$40,0)</f>
        <v>0</v>
      </c>
      <c r="CA26" s="361">
        <f>IF(AND(C26="Normal uge 1",B26="ma"),'Normal uger'!$E$41,"")</f>
        <v>0.41666666666666669</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2"/>
        <v>0.41666666666666669</v>
      </c>
      <c r="DF26" t="str">
        <f t="shared" si="8"/>
        <v/>
      </c>
      <c r="DG26">
        <f t="shared" si="9"/>
        <v>0</v>
      </c>
      <c r="DH26">
        <f t="shared" si="10"/>
        <v>0</v>
      </c>
      <c r="DI26" t="str">
        <f t="shared" si="11"/>
        <v/>
      </c>
      <c r="DJ26" t="str">
        <f t="shared" si="11"/>
        <v/>
      </c>
      <c r="DK26" t="str">
        <f t="shared" si="23"/>
        <v/>
      </c>
      <c r="DL26" t="str">
        <f t="shared" si="24"/>
        <v/>
      </c>
    </row>
    <row r="27" spans="1:116">
      <c r="A27" s="135">
        <f>IF(ISNUMBER(A26),A26+1,1)</f>
        <v>13</v>
      </c>
      <c r="B27" s="72" t="str">
        <f t="shared" si="0"/>
        <v>ti</v>
      </c>
      <c r="C27" s="73" t="s">
        <v>218</v>
      </c>
      <c r="D27" s="74" t="str">
        <f t="shared" si="1"/>
        <v/>
      </c>
      <c r="E27" s="879"/>
      <c r="F27" s="880"/>
      <c r="G27" s="881"/>
      <c r="H27" s="175"/>
      <c r="I27" s="222"/>
      <c r="J27" s="222"/>
      <c r="K27" s="192">
        <f t="shared" si="25"/>
        <v>7.0833333333333339</v>
      </c>
      <c r="L27" s="192">
        <f t="shared" si="13"/>
        <v>0.41666666666666669</v>
      </c>
      <c r="M27" s="239"/>
      <c r="N27" s="359"/>
      <c r="O27" s="411"/>
      <c r="P27" s="410"/>
      <c r="Q27" s="197"/>
      <c r="R27" s="197"/>
      <c r="S27" s="193"/>
      <c r="T27" s="256"/>
      <c r="U27" s="194"/>
      <c r="V27">
        <f t="shared" si="14"/>
        <v>0</v>
      </c>
      <c r="W27">
        <f t="shared" si="2"/>
        <v>0</v>
      </c>
      <c r="X27" s="360">
        <f t="shared" si="15"/>
        <v>0</v>
      </c>
      <c r="Y27" s="360">
        <f t="shared" si="16"/>
        <v>0</v>
      </c>
      <c r="Z27" s="360">
        <f t="shared" si="3"/>
        <v>0</v>
      </c>
      <c r="AA27" s="360">
        <f t="shared" si="17"/>
        <v>0</v>
      </c>
      <c r="AB27" s="360">
        <f t="shared" si="18"/>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f>IF(AND(C27="Normal uge 1",B27="ti"),'Normal uger'!$G$38,"")</f>
        <v>7.0833333333333339</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19"/>
        <v>7.0833333333333339</v>
      </c>
      <c r="BO27" s="125">
        <f t="shared" si="4"/>
        <v>170</v>
      </c>
      <c r="BP27" s="360">
        <f t="shared" si="20"/>
        <v>0</v>
      </c>
      <c r="BQ27" s="360">
        <f t="shared" si="21"/>
        <v>0</v>
      </c>
      <c r="BR27" s="360">
        <f t="shared" si="5"/>
        <v>0</v>
      </c>
      <c r="BS27" s="360">
        <f t="shared" si="6"/>
        <v>0</v>
      </c>
      <c r="BT27" s="360">
        <f t="shared" si="7"/>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f>IF(AND(C27="Normal uge 1",B27="ti"),'Normal uger'!$G$41,"")</f>
        <v>0.41666666666666669</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2"/>
        <v>0.41666666666666669</v>
      </c>
      <c r="DF27" t="str">
        <f t="shared" si="8"/>
        <v/>
      </c>
      <c r="DG27">
        <f t="shared" si="9"/>
        <v>0</v>
      </c>
      <c r="DH27">
        <f t="shared" si="10"/>
        <v>0</v>
      </c>
      <c r="DI27" t="str">
        <f t="shared" si="11"/>
        <v/>
      </c>
      <c r="DJ27" t="str">
        <f t="shared" si="11"/>
        <v/>
      </c>
      <c r="DK27" t="str">
        <f t="shared" si="23"/>
        <v/>
      </c>
      <c r="DL27" t="str">
        <f t="shared" si="24"/>
        <v/>
      </c>
    </row>
    <row r="28" spans="1:116">
      <c r="A28" s="135">
        <f t="shared" si="12"/>
        <v>14</v>
      </c>
      <c r="B28" s="72" t="str">
        <f t="shared" si="0"/>
        <v>on</v>
      </c>
      <c r="C28" s="73" t="s">
        <v>218</v>
      </c>
      <c r="D28" s="74" t="str">
        <f t="shared" si="1"/>
        <v/>
      </c>
      <c r="E28" s="879"/>
      <c r="F28" s="880"/>
      <c r="G28" s="881"/>
      <c r="H28" s="175"/>
      <c r="I28" s="222"/>
      <c r="J28" s="222"/>
      <c r="K28" s="192">
        <f t="shared" si="25"/>
        <v>7.0833333333333339</v>
      </c>
      <c r="L28" s="192">
        <f t="shared" si="13"/>
        <v>0.91666666666666674</v>
      </c>
      <c r="M28" s="239"/>
      <c r="N28" s="359"/>
      <c r="O28" s="411"/>
      <c r="P28" s="410"/>
      <c r="Q28" s="197"/>
      <c r="R28" s="197"/>
      <c r="S28" s="193"/>
      <c r="T28" s="256"/>
      <c r="U28" s="194"/>
      <c r="V28">
        <f t="shared" si="14"/>
        <v>0</v>
      </c>
      <c r="W28">
        <f t="shared" si="2"/>
        <v>0</v>
      </c>
      <c r="X28" s="360">
        <f t="shared" si="15"/>
        <v>0</v>
      </c>
      <c r="Y28" s="360">
        <f t="shared" si="16"/>
        <v>0</v>
      </c>
      <c r="Z28" s="360">
        <f t="shared" si="3"/>
        <v>0</v>
      </c>
      <c r="AA28" s="360">
        <f t="shared" si="17"/>
        <v>0</v>
      </c>
      <c r="AB28" s="360">
        <f t="shared" si="18"/>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f>IF(AND(C28="Normal uge 1",B28="on"),'Normal uger'!$I$38,"")</f>
        <v>7.0833333333333339</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19"/>
        <v>7.0833333333333339</v>
      </c>
      <c r="BO28" s="125">
        <f t="shared" si="4"/>
        <v>170</v>
      </c>
      <c r="BP28" s="360">
        <f t="shared" si="20"/>
        <v>0</v>
      </c>
      <c r="BQ28" s="360">
        <f t="shared" si="21"/>
        <v>0</v>
      </c>
      <c r="BR28" s="360">
        <f t="shared" si="5"/>
        <v>0</v>
      </c>
      <c r="BS28" s="360">
        <f t="shared" si="6"/>
        <v>0</v>
      </c>
      <c r="BT28" s="360">
        <f t="shared" si="7"/>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f>IF(AND(C28="Normal uge 1",B28="on"),'Normal uger'!$I$41,"")</f>
        <v>0.91666666666666674</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2"/>
        <v>0.91666666666666674</v>
      </c>
      <c r="DF28" t="str">
        <f t="shared" si="8"/>
        <v/>
      </c>
      <c r="DG28">
        <f t="shared" si="9"/>
        <v>0</v>
      </c>
      <c r="DH28">
        <f t="shared" si="10"/>
        <v>0</v>
      </c>
      <c r="DI28" t="str">
        <f t="shared" si="11"/>
        <v/>
      </c>
      <c r="DJ28" t="str">
        <f t="shared" si="11"/>
        <v/>
      </c>
      <c r="DK28" t="str">
        <f t="shared" si="23"/>
        <v/>
      </c>
      <c r="DL28" t="str">
        <f t="shared" si="24"/>
        <v/>
      </c>
    </row>
    <row r="29" spans="1:116">
      <c r="A29" s="135">
        <f t="shared" si="12"/>
        <v>15</v>
      </c>
      <c r="B29" s="72" t="str">
        <f t="shared" si="0"/>
        <v>to</v>
      </c>
      <c r="C29" s="73" t="s">
        <v>218</v>
      </c>
      <c r="D29" s="74" t="str">
        <f t="shared" si="1"/>
        <v/>
      </c>
      <c r="E29" s="879"/>
      <c r="F29" s="880"/>
      <c r="G29" s="881"/>
      <c r="H29" s="175"/>
      <c r="I29" s="222"/>
      <c r="J29" s="222"/>
      <c r="K29" s="192">
        <f t="shared" si="25"/>
        <v>6</v>
      </c>
      <c r="L29" s="192">
        <f t="shared" si="13"/>
        <v>0</v>
      </c>
      <c r="M29" s="239"/>
      <c r="N29" s="359"/>
      <c r="O29" s="411"/>
      <c r="P29" s="410"/>
      <c r="Q29" s="197"/>
      <c r="R29" s="197"/>
      <c r="S29" s="193"/>
      <c r="T29" s="256"/>
      <c r="U29" s="194"/>
      <c r="V29">
        <f t="shared" si="14"/>
        <v>0</v>
      </c>
      <c r="W29">
        <f t="shared" si="2"/>
        <v>0</v>
      </c>
      <c r="X29" s="360">
        <f t="shared" si="15"/>
        <v>0</v>
      </c>
      <c r="Y29" s="360">
        <f t="shared" si="16"/>
        <v>0</v>
      </c>
      <c r="Z29" s="360">
        <f t="shared" si="3"/>
        <v>0</v>
      </c>
      <c r="AA29" s="360">
        <f t="shared" si="17"/>
        <v>0</v>
      </c>
      <c r="AB29" s="360">
        <f t="shared" si="18"/>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f>IF(AND(C29="Normal uge 1",B29="to"),'Normal uger'!$K$38,"")</f>
        <v>6</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19"/>
        <v>6</v>
      </c>
      <c r="BO29" s="125">
        <f t="shared" si="4"/>
        <v>144</v>
      </c>
      <c r="BP29" s="360">
        <f t="shared" si="20"/>
        <v>0</v>
      </c>
      <c r="BQ29" s="360">
        <f t="shared" si="21"/>
        <v>0</v>
      </c>
      <c r="BR29" s="360">
        <f t="shared" si="5"/>
        <v>0</v>
      </c>
      <c r="BS29" s="360">
        <f t="shared" si="6"/>
        <v>0</v>
      </c>
      <c r="BT29" s="360">
        <f t="shared" si="7"/>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f>IF(AND(C29="Normal uge 1",B29="to"),'Normal uger'!$K$41,"")</f>
        <v>0</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2"/>
        <v>0</v>
      </c>
      <c r="DF29" t="str">
        <f t="shared" si="8"/>
        <v/>
      </c>
      <c r="DG29">
        <f t="shared" si="9"/>
        <v>0</v>
      </c>
      <c r="DH29">
        <f t="shared" si="10"/>
        <v>0</v>
      </c>
      <c r="DI29" t="str">
        <f t="shared" si="11"/>
        <v/>
      </c>
      <c r="DJ29" t="str">
        <f t="shared" si="11"/>
        <v/>
      </c>
      <c r="DK29" t="str">
        <f t="shared" si="23"/>
        <v/>
      </c>
      <c r="DL29" t="str">
        <f t="shared" si="24"/>
        <v/>
      </c>
    </row>
    <row r="30" spans="1:116">
      <c r="A30" s="135">
        <f>IF(ISNUMBER(A29),A29+1,1)</f>
        <v>16</v>
      </c>
      <c r="B30" s="72" t="str">
        <f t="shared" si="0"/>
        <v>fr</v>
      </c>
      <c r="C30" s="73" t="s">
        <v>205</v>
      </c>
      <c r="D30" s="74" t="str">
        <f t="shared" si="1"/>
        <v/>
      </c>
      <c r="E30" s="862"/>
      <c r="F30" s="863"/>
      <c r="G30" s="864"/>
      <c r="H30" s="176"/>
      <c r="I30" s="222"/>
      <c r="J30" s="222"/>
      <c r="K30" s="192">
        <f t="shared" si="25"/>
        <v>0</v>
      </c>
      <c r="L30" s="192">
        <f t="shared" si="13"/>
        <v>0</v>
      </c>
      <c r="M30" s="239"/>
      <c r="N30" s="359"/>
      <c r="O30" s="411"/>
      <c r="P30" s="410"/>
      <c r="Q30" s="197"/>
      <c r="R30" s="197"/>
      <c r="S30" s="193"/>
      <c r="T30" s="256"/>
      <c r="U30" s="194"/>
      <c r="V30">
        <f t="shared" si="14"/>
        <v>0</v>
      </c>
      <c r="W30">
        <f t="shared" si="2"/>
        <v>0</v>
      </c>
      <c r="X30" s="360">
        <f t="shared" si="15"/>
        <v>0</v>
      </c>
      <c r="Y30" s="360">
        <f t="shared" si="16"/>
        <v>0</v>
      </c>
      <c r="Z30" s="360">
        <f t="shared" si="3"/>
        <v>0</v>
      </c>
      <c r="AA30" s="360">
        <f t="shared" si="17"/>
        <v>0</v>
      </c>
      <c r="AB30" s="360">
        <f t="shared" si="18"/>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f>IF(AND(C30="Normal uge 2",B30="fr"),'Normal uger'!$AA$38,"")</f>
        <v>0</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19"/>
        <v>0</v>
      </c>
      <c r="BO30" s="125">
        <f t="shared" si="4"/>
        <v>0</v>
      </c>
      <c r="BP30" s="360">
        <f t="shared" si="20"/>
        <v>0</v>
      </c>
      <c r="BQ30" s="360">
        <f t="shared" si="21"/>
        <v>0</v>
      </c>
      <c r="BR30" s="360">
        <f t="shared" si="5"/>
        <v>0</v>
      </c>
      <c r="BS30" s="360">
        <f t="shared" si="6"/>
        <v>0</v>
      </c>
      <c r="BT30" s="360">
        <f t="shared" si="7"/>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f>IF(AND(C30="Normal uge 2",B30="fr"),'Normal uger'!$AA$41,"")</f>
        <v>0</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2"/>
        <v>0</v>
      </c>
      <c r="DF30" t="str">
        <f t="shared" si="8"/>
        <v/>
      </c>
      <c r="DG30">
        <f t="shared" si="9"/>
        <v>0</v>
      </c>
      <c r="DH30">
        <f t="shared" si="10"/>
        <v>0</v>
      </c>
      <c r="DI30" t="str">
        <f t="shared" si="11"/>
        <v/>
      </c>
      <c r="DJ30" t="str">
        <f t="shared" si="11"/>
        <v/>
      </c>
      <c r="DK30" t="str">
        <f t="shared" si="23"/>
        <v/>
      </c>
      <c r="DL30" t="str">
        <f t="shared" si="24"/>
        <v/>
      </c>
    </row>
    <row r="31" spans="1:116">
      <c r="A31" s="135">
        <f t="shared" si="12"/>
        <v>17</v>
      </c>
      <c r="B31" s="72" t="str">
        <f t="shared" si="0"/>
        <v>lø</v>
      </c>
      <c r="C31" s="73" t="s">
        <v>77</v>
      </c>
      <c r="D31" s="74" t="str">
        <f t="shared" si="1"/>
        <v/>
      </c>
      <c r="E31" s="862"/>
      <c r="F31" s="863"/>
      <c r="G31" s="864"/>
      <c r="H31" s="176"/>
      <c r="I31" s="222"/>
      <c r="J31" s="222"/>
      <c r="K31" s="192">
        <f t="shared" si="25"/>
        <v>0</v>
      </c>
      <c r="L31" s="192">
        <f t="shared" si="13"/>
        <v>0</v>
      </c>
      <c r="M31" s="239"/>
      <c r="N31" s="359"/>
      <c r="O31" s="411"/>
      <c r="P31" s="410"/>
      <c r="Q31" s="197"/>
      <c r="R31" s="197"/>
      <c r="S31" s="193"/>
      <c r="T31" s="256"/>
      <c r="U31" s="194"/>
      <c r="V31">
        <f t="shared" si="14"/>
        <v>0</v>
      </c>
      <c r="W31">
        <f t="shared" si="2"/>
        <v>0</v>
      </c>
      <c r="X31" s="360">
        <f t="shared" si="15"/>
        <v>0</v>
      </c>
      <c r="Y31" s="360">
        <f t="shared" si="16"/>
        <v>0</v>
      </c>
      <c r="Z31" s="360">
        <f t="shared" si="3"/>
        <v>0</v>
      </c>
      <c r="AA31" s="360">
        <f t="shared" si="17"/>
        <v>0</v>
      </c>
      <c r="AB31" s="360">
        <f t="shared" si="18"/>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19"/>
        <v>0</v>
      </c>
      <c r="BO31" s="125">
        <f t="shared" si="4"/>
        <v>0</v>
      </c>
      <c r="BP31" s="360">
        <f t="shared" si="20"/>
        <v>0</v>
      </c>
      <c r="BQ31" s="360">
        <f t="shared" si="21"/>
        <v>0</v>
      </c>
      <c r="BR31" s="360">
        <f t="shared" si="5"/>
        <v>0</v>
      </c>
      <c r="BS31" s="360">
        <f t="shared" si="6"/>
        <v>0</v>
      </c>
      <c r="BT31" s="360">
        <f t="shared" si="7"/>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2"/>
        <v>0</v>
      </c>
      <c r="DF31" t="str">
        <f t="shared" si="8"/>
        <v/>
      </c>
      <c r="DG31">
        <f t="shared" si="9"/>
        <v>0</v>
      </c>
      <c r="DH31">
        <f t="shared" si="10"/>
        <v>0</v>
      </c>
      <c r="DI31" t="str">
        <f t="shared" si="11"/>
        <v/>
      </c>
      <c r="DJ31" t="str">
        <f t="shared" si="11"/>
        <v/>
      </c>
      <c r="DK31" t="str">
        <f t="shared" si="23"/>
        <v/>
      </c>
      <c r="DL31" t="str">
        <f t="shared" si="24"/>
        <v/>
      </c>
    </row>
    <row r="32" spans="1:116">
      <c r="A32" s="135">
        <f t="shared" si="12"/>
        <v>18</v>
      </c>
      <c r="B32" s="72" t="str">
        <f t="shared" si="0"/>
        <v>sø</v>
      </c>
      <c r="C32" s="73" t="s">
        <v>77</v>
      </c>
      <c r="D32" s="74" t="str">
        <f t="shared" si="1"/>
        <v/>
      </c>
      <c r="E32" s="862"/>
      <c r="F32" s="863"/>
      <c r="G32" s="864"/>
      <c r="H32" s="176"/>
      <c r="I32" s="222"/>
      <c r="J32" s="222"/>
      <c r="K32" s="192">
        <f t="shared" si="25"/>
        <v>0</v>
      </c>
      <c r="L32" s="192">
        <f t="shared" si="13"/>
        <v>0</v>
      </c>
      <c r="M32" s="239"/>
      <c r="N32" s="359"/>
      <c r="O32" s="411"/>
      <c r="P32" s="410"/>
      <c r="Q32" s="197"/>
      <c r="R32" s="197"/>
      <c r="S32" s="193"/>
      <c r="T32" s="256"/>
      <c r="U32" s="194"/>
      <c r="V32">
        <f t="shared" si="14"/>
        <v>0</v>
      </c>
      <c r="W32">
        <f t="shared" si="2"/>
        <v>0</v>
      </c>
      <c r="X32" s="360">
        <f t="shared" si="15"/>
        <v>0</v>
      </c>
      <c r="Y32" s="360">
        <f t="shared" si="16"/>
        <v>0</v>
      </c>
      <c r="Z32" s="360">
        <f t="shared" si="3"/>
        <v>0</v>
      </c>
      <c r="AA32" s="360">
        <f t="shared" si="17"/>
        <v>0</v>
      </c>
      <c r="AB32" s="360">
        <f t="shared" si="18"/>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19"/>
        <v>0</v>
      </c>
      <c r="BO32" s="125">
        <f t="shared" si="4"/>
        <v>0</v>
      </c>
      <c r="BP32" s="360">
        <f t="shared" si="20"/>
        <v>0</v>
      </c>
      <c r="BQ32" s="360">
        <f t="shared" si="21"/>
        <v>0</v>
      </c>
      <c r="BR32" s="360">
        <f t="shared" si="5"/>
        <v>0</v>
      </c>
      <c r="BS32" s="360">
        <f t="shared" si="6"/>
        <v>0</v>
      </c>
      <c r="BT32" s="360">
        <f t="shared" si="7"/>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2"/>
        <v>0</v>
      </c>
      <c r="DF32" t="str">
        <f t="shared" si="8"/>
        <v/>
      </c>
      <c r="DG32">
        <f t="shared" si="9"/>
        <v>0</v>
      </c>
      <c r="DH32">
        <f t="shared" si="10"/>
        <v>0</v>
      </c>
      <c r="DI32" t="str">
        <f t="shared" si="11"/>
        <v/>
      </c>
      <c r="DJ32" t="str">
        <f t="shared" si="11"/>
        <v/>
      </c>
      <c r="DK32" t="str">
        <f t="shared" si="23"/>
        <v/>
      </c>
      <c r="DL32" t="str">
        <f t="shared" si="24"/>
        <v/>
      </c>
    </row>
    <row r="33" spans="1:116">
      <c r="A33" s="135">
        <f t="shared" si="12"/>
        <v>19</v>
      </c>
      <c r="B33" s="72" t="str">
        <f t="shared" si="0"/>
        <v>ma</v>
      </c>
      <c r="C33" s="73" t="s">
        <v>218</v>
      </c>
      <c r="D33" s="74">
        <f t="shared" si="1"/>
        <v>34</v>
      </c>
      <c r="E33" s="862"/>
      <c r="F33" s="863"/>
      <c r="G33" s="864"/>
      <c r="H33" s="176"/>
      <c r="I33" s="222"/>
      <c r="J33" s="222"/>
      <c r="K33" s="192">
        <f t="shared" si="25"/>
        <v>6.083333333333333</v>
      </c>
      <c r="L33" s="192">
        <f t="shared" si="13"/>
        <v>0.41666666666666669</v>
      </c>
      <c r="M33" s="239"/>
      <c r="N33" s="359"/>
      <c r="O33" s="411"/>
      <c r="P33" s="410"/>
      <c r="Q33" s="197"/>
      <c r="R33" s="197"/>
      <c r="S33" s="193"/>
      <c r="T33" s="256"/>
      <c r="U33" s="194"/>
      <c r="V33">
        <f t="shared" si="14"/>
        <v>0</v>
      </c>
      <c r="W33">
        <f t="shared" si="2"/>
        <v>0</v>
      </c>
      <c r="X33" s="360">
        <f t="shared" si="15"/>
        <v>0</v>
      </c>
      <c r="Y33" s="360">
        <f t="shared" si="16"/>
        <v>0</v>
      </c>
      <c r="Z33" s="360">
        <f t="shared" si="3"/>
        <v>0</v>
      </c>
      <c r="AA33" s="360">
        <f t="shared" si="17"/>
        <v>0</v>
      </c>
      <c r="AB33" s="360">
        <f t="shared" si="18"/>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f>IF(AND(C33="Normal uge 1",B33="ma"),'Normal uger'!$E$38,"")</f>
        <v>6.083333333333333</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19"/>
        <v>6.083333333333333</v>
      </c>
      <c r="BO33" s="125">
        <f t="shared" si="4"/>
        <v>146</v>
      </c>
      <c r="BP33" s="360">
        <f t="shared" si="20"/>
        <v>0</v>
      </c>
      <c r="BQ33" s="360">
        <f t="shared" si="21"/>
        <v>0</v>
      </c>
      <c r="BR33" s="360">
        <f t="shared" si="5"/>
        <v>0</v>
      </c>
      <c r="BS33" s="360">
        <f t="shared" si="6"/>
        <v>0</v>
      </c>
      <c r="BT33" s="360">
        <f t="shared" si="7"/>
        <v>0</v>
      </c>
      <c r="BU33" s="360">
        <f>IF(C33="Rul 1",Rul!$E$40,0)</f>
        <v>0</v>
      </c>
      <c r="BV33" s="360">
        <f>IF(C33="Rul 2",Rul!$G$40,0)</f>
        <v>0</v>
      </c>
      <c r="BW33" s="360">
        <f>IF(C33="Rul 3",Rul!$I$40,0)</f>
        <v>0</v>
      </c>
      <c r="BX33" s="360">
        <f>IF(C33="Rul 4",Rul!$K$40,0)</f>
        <v>0</v>
      </c>
      <c r="BY33" s="360">
        <f>IF(C33="Rul 5",Rul!$M$40,0)</f>
        <v>0</v>
      </c>
      <c r="BZ33" s="360">
        <f>IF(C33="Rul 6",Rul!$O$40,0)</f>
        <v>0</v>
      </c>
      <c r="CA33" s="361">
        <f>IF(AND(C33="Normal uge 1",B33="ma"),'Normal uger'!$E$41,"")</f>
        <v>0.41666666666666669</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2"/>
        <v>0.41666666666666669</v>
      </c>
      <c r="DF33" t="str">
        <f t="shared" si="8"/>
        <v/>
      </c>
      <c r="DG33">
        <f t="shared" si="9"/>
        <v>0</v>
      </c>
      <c r="DH33">
        <f t="shared" si="10"/>
        <v>0</v>
      </c>
      <c r="DI33" t="str">
        <f t="shared" si="11"/>
        <v/>
      </c>
      <c r="DJ33" t="str">
        <f t="shared" si="11"/>
        <v/>
      </c>
      <c r="DK33" t="str">
        <f t="shared" si="23"/>
        <v/>
      </c>
      <c r="DL33" t="str">
        <f t="shared" si="24"/>
        <v/>
      </c>
    </row>
    <row r="34" spans="1:116">
      <c r="A34" s="135">
        <f t="shared" si="12"/>
        <v>20</v>
      </c>
      <c r="B34" s="72" t="str">
        <f t="shared" si="0"/>
        <v>ti</v>
      </c>
      <c r="C34" s="73" t="s">
        <v>218</v>
      </c>
      <c r="D34" s="74" t="str">
        <f t="shared" si="1"/>
        <v/>
      </c>
      <c r="E34" s="862"/>
      <c r="F34" s="863"/>
      <c r="G34" s="864"/>
      <c r="H34" s="176"/>
      <c r="I34" s="222"/>
      <c r="J34" s="222"/>
      <c r="K34" s="192">
        <f t="shared" si="25"/>
        <v>7.0833333333333339</v>
      </c>
      <c r="L34" s="192">
        <f t="shared" si="13"/>
        <v>0.41666666666666669</v>
      </c>
      <c r="M34" s="239"/>
      <c r="N34" s="359"/>
      <c r="O34" s="411"/>
      <c r="P34" s="410"/>
      <c r="Q34" s="197"/>
      <c r="R34" s="197"/>
      <c r="S34" s="193"/>
      <c r="T34" s="256"/>
      <c r="U34" s="194"/>
      <c r="V34">
        <f t="shared" si="14"/>
        <v>0</v>
      </c>
      <c r="W34">
        <f t="shared" si="2"/>
        <v>0</v>
      </c>
      <c r="X34" s="360">
        <f t="shared" si="15"/>
        <v>0</v>
      </c>
      <c r="Y34" s="360">
        <f t="shared" si="16"/>
        <v>0</v>
      </c>
      <c r="Z34" s="360">
        <f t="shared" si="3"/>
        <v>0</v>
      </c>
      <c r="AA34" s="360">
        <f t="shared" si="17"/>
        <v>0</v>
      </c>
      <c r="AB34" s="360">
        <f t="shared" si="18"/>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f>IF(AND(C34="Normal uge 1",B34="ti"),'Normal uger'!$G$38,"")</f>
        <v>7.0833333333333339</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19"/>
        <v>7.0833333333333339</v>
      </c>
      <c r="BO34" s="125">
        <f t="shared" si="4"/>
        <v>170</v>
      </c>
      <c r="BP34" s="360">
        <f t="shared" si="20"/>
        <v>0</v>
      </c>
      <c r="BQ34" s="360">
        <f t="shared" si="21"/>
        <v>0</v>
      </c>
      <c r="BR34" s="360">
        <f t="shared" si="5"/>
        <v>0</v>
      </c>
      <c r="BS34" s="360">
        <f t="shared" si="6"/>
        <v>0</v>
      </c>
      <c r="BT34" s="360">
        <f t="shared" si="7"/>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f>IF(AND(C34="Normal uge 1",B34="ti"),'Normal uger'!$G$41,"")</f>
        <v>0.41666666666666669</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2"/>
        <v>0.41666666666666669</v>
      </c>
      <c r="DF34" t="str">
        <f t="shared" si="8"/>
        <v/>
      </c>
      <c r="DG34">
        <f t="shared" si="9"/>
        <v>0</v>
      </c>
      <c r="DH34">
        <f t="shared" si="10"/>
        <v>0</v>
      </c>
      <c r="DI34" t="str">
        <f t="shared" si="11"/>
        <v/>
      </c>
      <c r="DJ34" t="str">
        <f t="shared" si="11"/>
        <v/>
      </c>
      <c r="DK34" t="str">
        <f t="shared" si="23"/>
        <v/>
      </c>
      <c r="DL34" t="str">
        <f t="shared" si="24"/>
        <v/>
      </c>
    </row>
    <row r="35" spans="1:116">
      <c r="A35" s="135">
        <f t="shared" si="12"/>
        <v>21</v>
      </c>
      <c r="B35" s="72" t="str">
        <f t="shared" si="0"/>
        <v>on</v>
      </c>
      <c r="C35" s="73" t="s">
        <v>218</v>
      </c>
      <c r="D35" s="74" t="str">
        <f t="shared" si="1"/>
        <v/>
      </c>
      <c r="E35" s="862"/>
      <c r="F35" s="863"/>
      <c r="G35" s="864"/>
      <c r="H35" s="176"/>
      <c r="I35" s="222"/>
      <c r="J35" s="222"/>
      <c r="K35" s="192">
        <f t="shared" si="25"/>
        <v>7.0833333333333339</v>
      </c>
      <c r="L35" s="192">
        <f t="shared" si="13"/>
        <v>0.91666666666666674</v>
      </c>
      <c r="M35" s="239"/>
      <c r="N35" s="359"/>
      <c r="O35" s="411"/>
      <c r="P35" s="410"/>
      <c r="Q35" s="197"/>
      <c r="R35" s="197"/>
      <c r="S35" s="193"/>
      <c r="T35" s="256"/>
      <c r="U35" s="194"/>
      <c r="V35">
        <f t="shared" si="14"/>
        <v>0</v>
      </c>
      <c r="W35">
        <f t="shared" si="2"/>
        <v>0</v>
      </c>
      <c r="X35" s="360">
        <f t="shared" si="15"/>
        <v>0</v>
      </c>
      <c r="Y35" s="360">
        <f t="shared" si="16"/>
        <v>0</v>
      </c>
      <c r="Z35" s="360">
        <f t="shared" si="3"/>
        <v>0</v>
      </c>
      <c r="AA35" s="360">
        <f t="shared" si="17"/>
        <v>0</v>
      </c>
      <c r="AB35" s="360">
        <f t="shared" si="18"/>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f>IF(AND(C35="Normal uge 1",B35="on"),'Normal uger'!$I$38,"")</f>
        <v>7.0833333333333339</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19"/>
        <v>7.0833333333333339</v>
      </c>
      <c r="BO35" s="125">
        <f t="shared" si="4"/>
        <v>170</v>
      </c>
      <c r="BP35" s="360">
        <f t="shared" si="20"/>
        <v>0</v>
      </c>
      <c r="BQ35" s="360">
        <f t="shared" si="21"/>
        <v>0</v>
      </c>
      <c r="BR35" s="360">
        <f t="shared" si="5"/>
        <v>0</v>
      </c>
      <c r="BS35" s="360">
        <f t="shared" si="6"/>
        <v>0</v>
      </c>
      <c r="BT35" s="360">
        <f t="shared" si="7"/>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f>IF(AND(C35="Normal uge 1",B35="on"),'Normal uger'!$I$41,"")</f>
        <v>0.91666666666666674</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2"/>
        <v>0.91666666666666674</v>
      </c>
      <c r="DF35" t="str">
        <f t="shared" si="8"/>
        <v/>
      </c>
      <c r="DG35">
        <f t="shared" si="9"/>
        <v>0</v>
      </c>
      <c r="DH35">
        <f t="shared" si="10"/>
        <v>0</v>
      </c>
      <c r="DI35" t="str">
        <f t="shared" si="11"/>
        <v/>
      </c>
      <c r="DJ35" t="str">
        <f t="shared" si="11"/>
        <v/>
      </c>
      <c r="DK35" t="str">
        <f t="shared" si="23"/>
        <v/>
      </c>
      <c r="DL35" t="str">
        <f t="shared" si="24"/>
        <v/>
      </c>
    </row>
    <row r="36" spans="1:116">
      <c r="A36" s="135">
        <f t="shared" si="12"/>
        <v>22</v>
      </c>
      <c r="B36" s="72" t="str">
        <f t="shared" si="0"/>
        <v>to</v>
      </c>
      <c r="C36" s="73" t="s">
        <v>218</v>
      </c>
      <c r="D36" s="74" t="str">
        <f t="shared" si="1"/>
        <v/>
      </c>
      <c r="E36" s="862"/>
      <c r="F36" s="863"/>
      <c r="G36" s="864"/>
      <c r="H36" s="176"/>
      <c r="I36" s="222"/>
      <c r="J36" s="222"/>
      <c r="K36" s="192">
        <f t="shared" si="25"/>
        <v>6</v>
      </c>
      <c r="L36" s="192">
        <f t="shared" si="13"/>
        <v>0</v>
      </c>
      <c r="M36" s="239"/>
      <c r="N36" s="359"/>
      <c r="O36" s="411"/>
      <c r="P36" s="410"/>
      <c r="Q36" s="197"/>
      <c r="R36" s="197"/>
      <c r="S36" s="193"/>
      <c r="T36" s="256"/>
      <c r="U36" s="194"/>
      <c r="V36">
        <f t="shared" si="14"/>
        <v>0</v>
      </c>
      <c r="W36">
        <f t="shared" si="2"/>
        <v>0</v>
      </c>
      <c r="X36" s="360">
        <f t="shared" si="15"/>
        <v>0</v>
      </c>
      <c r="Y36" s="360">
        <f t="shared" si="16"/>
        <v>0</v>
      </c>
      <c r="Z36" s="360">
        <f t="shared" si="3"/>
        <v>0</v>
      </c>
      <c r="AA36" s="360">
        <f t="shared" si="17"/>
        <v>0</v>
      </c>
      <c r="AB36" s="360">
        <f t="shared" si="18"/>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f>IF(AND(C36="Normal uge 1",B36="to"),'Normal uger'!$K$38,"")</f>
        <v>6</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19"/>
        <v>6</v>
      </c>
      <c r="BO36" s="125">
        <f t="shared" si="4"/>
        <v>144</v>
      </c>
      <c r="BP36" s="360">
        <f t="shared" si="20"/>
        <v>0</v>
      </c>
      <c r="BQ36" s="360">
        <f t="shared" si="21"/>
        <v>0</v>
      </c>
      <c r="BR36" s="360">
        <f t="shared" si="5"/>
        <v>0</v>
      </c>
      <c r="BS36" s="360">
        <f t="shared" si="6"/>
        <v>0</v>
      </c>
      <c r="BT36" s="360">
        <f t="shared" si="7"/>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f>IF(AND(C36="Normal uge 1",B36="to"),'Normal uger'!$K$41,"")</f>
        <v>0</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2"/>
        <v>0</v>
      </c>
      <c r="DF36" t="str">
        <f t="shared" si="8"/>
        <v/>
      </c>
      <c r="DG36">
        <f t="shared" si="9"/>
        <v>0</v>
      </c>
      <c r="DH36">
        <f t="shared" si="10"/>
        <v>0</v>
      </c>
      <c r="DI36" t="str">
        <f t="shared" si="11"/>
        <v/>
      </c>
      <c r="DJ36" t="str">
        <f t="shared" si="11"/>
        <v/>
      </c>
      <c r="DK36" t="str">
        <f t="shared" si="23"/>
        <v/>
      </c>
      <c r="DL36" t="str">
        <f t="shared" si="24"/>
        <v/>
      </c>
    </row>
    <row r="37" spans="1:116">
      <c r="A37" s="135">
        <f t="shared" si="12"/>
        <v>23</v>
      </c>
      <c r="B37" s="72" t="str">
        <f t="shared" si="0"/>
        <v>fr</v>
      </c>
      <c r="C37" s="73" t="s">
        <v>206</v>
      </c>
      <c r="D37" s="74" t="str">
        <f t="shared" si="1"/>
        <v/>
      </c>
      <c r="E37" s="862"/>
      <c r="F37" s="863"/>
      <c r="G37" s="864"/>
      <c r="H37" s="176"/>
      <c r="I37" s="222"/>
      <c r="J37" s="222"/>
      <c r="K37" s="192">
        <f t="shared" si="25"/>
        <v>0</v>
      </c>
      <c r="L37" s="192">
        <f t="shared" si="13"/>
        <v>0</v>
      </c>
      <c r="M37" s="239"/>
      <c r="N37" s="359"/>
      <c r="O37" s="411"/>
      <c r="P37" s="410"/>
      <c r="Q37" s="197"/>
      <c r="R37" s="197"/>
      <c r="S37" s="193"/>
      <c r="T37" s="256"/>
      <c r="U37" s="194"/>
      <c r="V37">
        <f t="shared" si="14"/>
        <v>0</v>
      </c>
      <c r="W37">
        <f t="shared" si="2"/>
        <v>0</v>
      </c>
      <c r="X37" s="360">
        <f t="shared" si="15"/>
        <v>0</v>
      </c>
      <c r="Y37" s="360">
        <f t="shared" si="16"/>
        <v>0</v>
      </c>
      <c r="Z37" s="360">
        <f t="shared" si="3"/>
        <v>0</v>
      </c>
      <c r="AA37" s="360">
        <f t="shared" si="17"/>
        <v>0</v>
      </c>
      <c r="AB37" s="360">
        <f t="shared" si="18"/>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f>IF(AND(C37="Normal uge 3",B37="fr"),'Normal uger'!$AO$38,"")</f>
        <v>0</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19"/>
        <v>0</v>
      </c>
      <c r="BO37" s="125">
        <f t="shared" si="4"/>
        <v>0</v>
      </c>
      <c r="BP37" s="360">
        <f t="shared" si="20"/>
        <v>0</v>
      </c>
      <c r="BQ37" s="360">
        <f t="shared" si="21"/>
        <v>0</v>
      </c>
      <c r="BR37" s="360">
        <f t="shared" si="5"/>
        <v>0</v>
      </c>
      <c r="BS37" s="360">
        <f t="shared" si="6"/>
        <v>0</v>
      </c>
      <c r="BT37" s="360">
        <f t="shared" si="7"/>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f>IF(AND(C37="Normal uge 3",B37="fr"),'Normal uger'!$AO$41,"")</f>
        <v>0</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2"/>
        <v>0</v>
      </c>
      <c r="DF37" t="str">
        <f t="shared" si="8"/>
        <v/>
      </c>
      <c r="DG37">
        <f t="shared" si="9"/>
        <v>0</v>
      </c>
      <c r="DH37">
        <f t="shared" si="10"/>
        <v>0</v>
      </c>
      <c r="DI37" t="str">
        <f t="shared" si="11"/>
        <v/>
      </c>
      <c r="DJ37" t="str">
        <f t="shared" si="11"/>
        <v/>
      </c>
      <c r="DK37" t="str">
        <f t="shared" si="23"/>
        <v/>
      </c>
      <c r="DL37" t="str">
        <f t="shared" si="24"/>
        <v/>
      </c>
    </row>
    <row r="38" spans="1:116">
      <c r="A38" s="135">
        <f t="shared" si="12"/>
        <v>24</v>
      </c>
      <c r="B38" s="72" t="str">
        <f t="shared" si="0"/>
        <v>lø</v>
      </c>
      <c r="C38" s="73" t="s">
        <v>77</v>
      </c>
      <c r="D38" s="74" t="str">
        <f t="shared" si="1"/>
        <v/>
      </c>
      <c r="E38" s="879"/>
      <c r="F38" s="880"/>
      <c r="G38" s="881"/>
      <c r="H38" s="176"/>
      <c r="I38" s="222"/>
      <c r="J38" s="222"/>
      <c r="K38" s="192">
        <f t="shared" si="25"/>
        <v>0</v>
      </c>
      <c r="L38" s="192">
        <f t="shared" si="13"/>
        <v>0</v>
      </c>
      <c r="M38" s="239"/>
      <c r="N38" s="359"/>
      <c r="O38" s="411"/>
      <c r="P38" s="410"/>
      <c r="Q38" s="197"/>
      <c r="R38" s="197"/>
      <c r="S38" s="193"/>
      <c r="T38" s="256"/>
      <c r="U38" s="194"/>
      <c r="V38">
        <f t="shared" si="14"/>
        <v>0</v>
      </c>
      <c r="W38">
        <f t="shared" si="2"/>
        <v>0</v>
      </c>
      <c r="X38" s="360">
        <f t="shared" si="15"/>
        <v>0</v>
      </c>
      <c r="Y38" s="360">
        <f t="shared" si="16"/>
        <v>0</v>
      </c>
      <c r="Z38" s="360">
        <f t="shared" si="3"/>
        <v>0</v>
      </c>
      <c r="AA38" s="360">
        <f t="shared" si="17"/>
        <v>0</v>
      </c>
      <c r="AB38" s="360">
        <f t="shared" si="18"/>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19"/>
        <v>0</v>
      </c>
      <c r="BO38" s="125">
        <f t="shared" si="4"/>
        <v>0</v>
      </c>
      <c r="BP38" s="360">
        <f t="shared" si="20"/>
        <v>0</v>
      </c>
      <c r="BQ38" s="360">
        <f t="shared" si="21"/>
        <v>0</v>
      </c>
      <c r="BR38" s="360">
        <f t="shared" si="5"/>
        <v>0</v>
      </c>
      <c r="BS38" s="360">
        <f t="shared" si="6"/>
        <v>0</v>
      </c>
      <c r="BT38" s="360">
        <f t="shared" si="7"/>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2"/>
        <v>0</v>
      </c>
      <c r="DF38" t="str">
        <f t="shared" si="8"/>
        <v/>
      </c>
      <c r="DG38">
        <f t="shared" si="9"/>
        <v>0</v>
      </c>
      <c r="DH38">
        <f t="shared" si="10"/>
        <v>0</v>
      </c>
      <c r="DI38" t="str">
        <f t="shared" si="11"/>
        <v/>
      </c>
      <c r="DJ38" t="str">
        <f t="shared" si="11"/>
        <v/>
      </c>
      <c r="DK38" t="str">
        <f t="shared" si="23"/>
        <v/>
      </c>
      <c r="DL38" t="str">
        <f t="shared" si="24"/>
        <v/>
      </c>
    </row>
    <row r="39" spans="1:116">
      <c r="A39" s="135">
        <f t="shared" si="12"/>
        <v>25</v>
      </c>
      <c r="B39" s="72" t="str">
        <f t="shared" si="0"/>
        <v>sø</v>
      </c>
      <c r="C39" s="73" t="s">
        <v>77</v>
      </c>
      <c r="D39" s="74" t="str">
        <f t="shared" si="1"/>
        <v/>
      </c>
      <c r="E39" s="862"/>
      <c r="F39" s="863"/>
      <c r="G39" s="864"/>
      <c r="H39" s="176"/>
      <c r="I39" s="222"/>
      <c r="J39" s="222"/>
      <c r="K39" s="192">
        <f t="shared" si="25"/>
        <v>0</v>
      </c>
      <c r="L39" s="192">
        <f t="shared" si="13"/>
        <v>0</v>
      </c>
      <c r="M39" s="239"/>
      <c r="N39" s="359"/>
      <c r="O39" s="411"/>
      <c r="P39" s="410"/>
      <c r="Q39" s="197"/>
      <c r="R39" s="197"/>
      <c r="S39" s="193"/>
      <c r="T39" s="256"/>
      <c r="U39" s="194"/>
      <c r="V39">
        <f t="shared" si="14"/>
        <v>0</v>
      </c>
      <c r="W39">
        <f t="shared" si="2"/>
        <v>0</v>
      </c>
      <c r="X39" s="360">
        <f t="shared" si="15"/>
        <v>0</v>
      </c>
      <c r="Y39" s="360">
        <f t="shared" si="16"/>
        <v>0</v>
      </c>
      <c r="Z39" s="360">
        <f t="shared" si="3"/>
        <v>0</v>
      </c>
      <c r="AA39" s="360">
        <f t="shared" si="17"/>
        <v>0</v>
      </c>
      <c r="AB39" s="360">
        <f t="shared" si="18"/>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19"/>
        <v>0</v>
      </c>
      <c r="BO39" s="125">
        <f t="shared" si="4"/>
        <v>0</v>
      </c>
      <c r="BP39" s="360">
        <f t="shared" si="20"/>
        <v>0</v>
      </c>
      <c r="BQ39" s="360">
        <f t="shared" si="21"/>
        <v>0</v>
      </c>
      <c r="BR39" s="360">
        <f t="shared" si="5"/>
        <v>0</v>
      </c>
      <c r="BS39" s="360">
        <f t="shared" si="6"/>
        <v>0</v>
      </c>
      <c r="BT39" s="360">
        <f t="shared" si="7"/>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2"/>
        <v>0</v>
      </c>
      <c r="DF39" t="str">
        <f t="shared" si="8"/>
        <v/>
      </c>
      <c r="DG39">
        <f t="shared" si="9"/>
        <v>0</v>
      </c>
      <c r="DH39">
        <f t="shared" si="10"/>
        <v>0</v>
      </c>
      <c r="DI39" t="str">
        <f t="shared" si="11"/>
        <v/>
      </c>
      <c r="DJ39" t="str">
        <f t="shared" si="11"/>
        <v/>
      </c>
      <c r="DK39" t="str">
        <f t="shared" si="23"/>
        <v/>
      </c>
      <c r="DL39" t="str">
        <f t="shared" si="24"/>
        <v/>
      </c>
    </row>
    <row r="40" spans="1:116">
      <c r="A40" s="135">
        <f t="shared" si="12"/>
        <v>26</v>
      </c>
      <c r="B40" s="72" t="str">
        <f t="shared" si="0"/>
        <v>ma</v>
      </c>
      <c r="C40" s="73" t="s">
        <v>218</v>
      </c>
      <c r="D40" s="74">
        <f t="shared" si="1"/>
        <v>35</v>
      </c>
      <c r="E40" s="862"/>
      <c r="F40" s="863"/>
      <c r="G40" s="864"/>
      <c r="H40" s="176" t="s">
        <v>508</v>
      </c>
      <c r="I40" s="222"/>
      <c r="J40" s="222"/>
      <c r="K40" s="192">
        <f t="shared" si="25"/>
        <v>6.083333333333333</v>
      </c>
      <c r="L40" s="192">
        <f t="shared" si="13"/>
        <v>0.41666666666666669</v>
      </c>
      <c r="M40" s="239">
        <v>2.5</v>
      </c>
      <c r="N40" s="359"/>
      <c r="O40" s="411"/>
      <c r="P40" s="410"/>
      <c r="Q40" s="197"/>
      <c r="R40" s="197"/>
      <c r="S40" s="193"/>
      <c r="T40" s="256"/>
      <c r="U40" s="194"/>
      <c r="V40">
        <f t="shared" si="14"/>
        <v>0</v>
      </c>
      <c r="W40">
        <f t="shared" si="2"/>
        <v>0</v>
      </c>
      <c r="X40" s="360">
        <f t="shared" si="15"/>
        <v>0</v>
      </c>
      <c r="Y40" s="360">
        <f t="shared" si="16"/>
        <v>0</v>
      </c>
      <c r="Z40" s="360">
        <f t="shared" si="3"/>
        <v>0</v>
      </c>
      <c r="AA40" s="360">
        <f t="shared" si="17"/>
        <v>0</v>
      </c>
      <c r="AB40" s="360">
        <f t="shared" si="18"/>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f>IF(AND(C40="Normal uge 1",B40="ma"),'Normal uger'!$E$38,"")</f>
        <v>6.083333333333333</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si="19"/>
        <v>6.083333333333333</v>
      </c>
      <c r="BO40" s="125">
        <f t="shared" si="4"/>
        <v>146</v>
      </c>
      <c r="BP40" s="360">
        <f t="shared" si="20"/>
        <v>0</v>
      </c>
      <c r="BQ40" s="360">
        <f t="shared" si="21"/>
        <v>0</v>
      </c>
      <c r="BR40" s="360">
        <f t="shared" si="5"/>
        <v>0</v>
      </c>
      <c r="BS40" s="360">
        <f t="shared" si="6"/>
        <v>0</v>
      </c>
      <c r="BT40" s="360">
        <f t="shared" si="7"/>
        <v>0</v>
      </c>
      <c r="BU40" s="360">
        <f>IF(C40="Rul 1",Rul!$E$40,0)</f>
        <v>0</v>
      </c>
      <c r="BV40" s="360">
        <f>IF(C40="Rul 2",Rul!$G$40,0)</f>
        <v>0</v>
      </c>
      <c r="BW40" s="360">
        <f>IF(C40="Rul 3",Rul!$I$40,0)</f>
        <v>0</v>
      </c>
      <c r="BX40" s="360">
        <f>IF(C40="Rul 4",Rul!$K$40,0)</f>
        <v>0</v>
      </c>
      <c r="BY40" s="360">
        <f>IF(C40="Rul 5",Rul!$M$40,0)</f>
        <v>0</v>
      </c>
      <c r="BZ40" s="360">
        <f>IF(C40="Rul 6",Rul!$O$40,0)</f>
        <v>0</v>
      </c>
      <c r="CA40" s="361">
        <f>IF(AND(C40="Normal uge 1",B40="ma"),'Normal uger'!$E$41,"")</f>
        <v>0.41666666666666669</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2"/>
        <v>0.41666666666666669</v>
      </c>
      <c r="DF40" t="str">
        <f t="shared" si="8"/>
        <v/>
      </c>
      <c r="DG40" t="str">
        <f t="shared" si="9"/>
        <v/>
      </c>
      <c r="DH40" t="str">
        <f t="shared" si="10"/>
        <v>P-møder 16:30 - 19:30</v>
      </c>
      <c r="DI40" t="str">
        <f t="shared" si="11"/>
        <v/>
      </c>
      <c r="DJ40" t="str">
        <f t="shared" si="11"/>
        <v/>
      </c>
      <c r="DK40" t="str">
        <f t="shared" si="23"/>
        <v>P-møder 16:30 - 19:30</v>
      </c>
      <c r="DL40" t="str">
        <f t="shared" si="24"/>
        <v>P-møder 16:30 - 19:30</v>
      </c>
    </row>
    <row r="41" spans="1:116">
      <c r="A41" s="135">
        <f t="shared" si="12"/>
        <v>27</v>
      </c>
      <c r="B41" s="72" t="str">
        <f t="shared" si="0"/>
        <v>ti</v>
      </c>
      <c r="C41" s="73" t="s">
        <v>218</v>
      </c>
      <c r="D41" s="74" t="str">
        <f t="shared" si="1"/>
        <v/>
      </c>
      <c r="E41" s="862"/>
      <c r="F41" s="863"/>
      <c r="G41" s="864"/>
      <c r="H41" s="176"/>
      <c r="I41" s="222"/>
      <c r="J41" s="222"/>
      <c r="K41" s="192">
        <f t="shared" si="25"/>
        <v>7.0833333333333339</v>
      </c>
      <c r="L41" s="192">
        <f t="shared" si="13"/>
        <v>0.41666666666666669</v>
      </c>
      <c r="M41" s="239"/>
      <c r="N41" s="359"/>
      <c r="O41" s="411"/>
      <c r="P41" s="410"/>
      <c r="Q41" s="197"/>
      <c r="R41" s="197"/>
      <c r="S41" s="193"/>
      <c r="T41" s="256"/>
      <c r="U41" s="194"/>
      <c r="V41">
        <f t="shared" si="14"/>
        <v>0</v>
      </c>
      <c r="W41">
        <f t="shared" si="2"/>
        <v>0</v>
      </c>
      <c r="X41" s="360">
        <f t="shared" si="15"/>
        <v>0</v>
      </c>
      <c r="Y41" s="360">
        <f t="shared" si="16"/>
        <v>0</v>
      </c>
      <c r="Z41" s="360">
        <f t="shared" si="3"/>
        <v>0</v>
      </c>
      <c r="AA41" s="360">
        <f t="shared" si="17"/>
        <v>0</v>
      </c>
      <c r="AB41" s="360">
        <f t="shared" si="18"/>
        <v>0</v>
      </c>
      <c r="AC41" s="360">
        <f>IF(C41="Orlov",Stamoplysninger!$E$16*7.4,0)</f>
        <v>0</v>
      </c>
      <c r="AD41" s="360">
        <f>IF(C41="Rul 1",Rul!$E$37,0)</f>
        <v>0</v>
      </c>
      <c r="AE41" s="360">
        <f>IF(C41="Rul 2",Rul!$G$37,0)</f>
        <v>0</v>
      </c>
      <c r="AF41" s="360">
        <f>IF(C41="Rul 3",Rul!$I$37,0)</f>
        <v>0</v>
      </c>
      <c r="AG41" s="360">
        <f>IF(C41="Rul 4",Rul!$K$37,0)</f>
        <v>0</v>
      </c>
      <c r="AH41" s="360">
        <f>IF(C41="Rul 5",Rul!$M$37,0)</f>
        <v>0</v>
      </c>
      <c r="AI41" s="360">
        <f>IF(C41="Rul 6",Rul!$O$37,0)</f>
        <v>0</v>
      </c>
      <c r="AJ41" s="361" t="str">
        <f>IF(AND(C41="Normal uge 1",B41="ma"),'Normal uger'!$E$38,"")</f>
        <v/>
      </c>
      <c r="AK41" s="361">
        <f>IF(AND(C41="Normal uge 1",B41="ti"),'Normal uger'!$G$38,"")</f>
        <v>7.0833333333333339</v>
      </c>
      <c r="AL41" s="361" t="str">
        <f>IF(AND(C41="Normal uge 1",B41="on"),'Normal uger'!$I$38,"")</f>
        <v/>
      </c>
      <c r="AM41" s="361" t="str">
        <f>IF(AND(C41="Normal uge 1",B41="to"),'Normal uger'!$K$38,"")</f>
        <v/>
      </c>
      <c r="AN41" s="361" t="str">
        <f>IF(AND(C41="Normal uge 1",B41="fr"),'Normal uger'!$M$38,"")</f>
        <v/>
      </c>
      <c r="AO41" s="362" t="str">
        <f>IF(AND(C41="Normal uge 2",B41="ma"),'Normal uger'!$S$38,"")</f>
        <v/>
      </c>
      <c r="AP41" s="362" t="str">
        <f>IF(AND(C41="Normal uge 2",B41="ti"),'Normal uger'!$U$38,"")</f>
        <v/>
      </c>
      <c r="AQ41" s="362" t="str">
        <f>IF(AND(C41="Normal uge 2",B41="on"),'Normal uger'!$W$38,"")</f>
        <v/>
      </c>
      <c r="AR41" s="362" t="str">
        <f>IF(AND(C41="Normal uge 2",B41="to"),'Normal uger'!$Y$38,"")</f>
        <v/>
      </c>
      <c r="AS41" s="362" t="str">
        <f>IF(AND(C41="Normal uge 2",B41="fr"),'Normal uger'!$AA$38,"")</f>
        <v/>
      </c>
      <c r="AT41" s="363" t="str">
        <f>IF(AND(C41="Normal uge 3",B41="ma"),'Normal uger'!$AG$38,"")</f>
        <v/>
      </c>
      <c r="AU41" s="363" t="str">
        <f>IF(AND(C41="Normal uge 3",B41="ti"),'Normal uger'!$AI$38,"")</f>
        <v/>
      </c>
      <c r="AV41" s="363" t="str">
        <f>IF(AND(C41="Normal uge 3",B41="on"),'Normal uger'!$AK$38,"")</f>
        <v/>
      </c>
      <c r="AW41" s="363" t="str">
        <f>IF(AND(C41="Normal uge 3",B41="to"),'Normal uger'!$AM$38,"")</f>
        <v/>
      </c>
      <c r="AX41" s="363" t="str">
        <f>IF(AND(C41="Normal uge 3",B41="fr"),'Normal uger'!$AO$38,"")</f>
        <v/>
      </c>
      <c r="AY41" s="364" t="str">
        <f>IF(AND(C41="Normal uge 4",B41="ma"),'Normal uger'!$AU$38,"")</f>
        <v/>
      </c>
      <c r="AZ41" s="364" t="str">
        <f>IF(AND(C41="Normal uge 4",B41="ti"),'Normal uger'!$AW$38,"")</f>
        <v/>
      </c>
      <c r="BA41" s="364" t="str">
        <f>IF(AND(C41="Normal uge 4",B41="on"),'Normal uger'!$AY$38,"")</f>
        <v/>
      </c>
      <c r="BB41" s="364" t="str">
        <f>IF(AND(C41="Normal uge 4",B41="to"),'Normal uger'!$BA$38,"")</f>
        <v/>
      </c>
      <c r="BC41" s="364" t="str">
        <f>IF(AND(C41="Normal uge 4",B41="fr"),'Normal uger'!$BC$38,"")</f>
        <v/>
      </c>
      <c r="BD41" s="669" t="str">
        <f>IF(AND(C41="Normal uge 5",B41="ma"),'Normal uger'!$BI$38,"")</f>
        <v/>
      </c>
      <c r="BE41" s="669" t="str">
        <f>IF(AND(C41="Normal uge 5",B41="ti"),'Normal uger'!$BK$38,"")</f>
        <v/>
      </c>
      <c r="BF41" s="669" t="str">
        <f>IF(AND(C41="Normal uge 5",B41="on"),'Normal uger'!$BM$38,"")</f>
        <v/>
      </c>
      <c r="BG41" s="669" t="str">
        <f>IF(AND(C41="Normal uge 5",B41="to"),'Normal uger'!$BO$38,"")</f>
        <v/>
      </c>
      <c r="BH41" s="669" t="str">
        <f>IF(AND(C41="Normal uge 5",B41="fr"),'Normal uger'!$BQ$38,"")</f>
        <v/>
      </c>
      <c r="BI41" s="668" t="str">
        <f>IF(AND(C41="Normal uge 6",B41="ma"),'Normal uger'!$BW$38,"")</f>
        <v/>
      </c>
      <c r="BJ41" s="668" t="str">
        <f>IF(AND(C41="Normal uge 6",B41="ti"),'Normal uger'!$BY$38,"")</f>
        <v/>
      </c>
      <c r="BK41" s="668" t="str">
        <f>IF(AND(C41="Normal uge 6",B41="on"),'Normal uger'!$CA$38,"")</f>
        <v/>
      </c>
      <c r="BL41" s="668" t="str">
        <f>IF(AND(C41="Normal uge 6",B41="to"),'Normal uger'!$CC$38,"")</f>
        <v/>
      </c>
      <c r="BM41" s="668" t="str">
        <f>IF(AND(C41="Normal uge 6",B41="fr"),'Normal uger'!$CE$38,"")</f>
        <v/>
      </c>
      <c r="BN41" s="1">
        <f t="shared" si="19"/>
        <v>7.0833333333333339</v>
      </c>
      <c r="BO41" s="125">
        <f t="shared" si="4"/>
        <v>170</v>
      </c>
      <c r="BP41" s="360">
        <f t="shared" si="20"/>
        <v>0</v>
      </c>
      <c r="BQ41" s="360">
        <f t="shared" si="21"/>
        <v>0</v>
      </c>
      <c r="BR41" s="360">
        <f t="shared" si="5"/>
        <v>0</v>
      </c>
      <c r="BS41" s="360">
        <f t="shared" si="6"/>
        <v>0</v>
      </c>
      <c r="BT41" s="360">
        <f t="shared" si="7"/>
        <v>0</v>
      </c>
      <c r="BU41" s="360">
        <f>IF(C41="Rul 1",Rul!$E$40,0)</f>
        <v>0</v>
      </c>
      <c r="BV41" s="360">
        <f>IF(C41="Rul 2",Rul!$G$40,0)</f>
        <v>0</v>
      </c>
      <c r="BW41" s="360">
        <f>IF(C41="Rul 3",Rul!$I$40,0)</f>
        <v>0</v>
      </c>
      <c r="BX41" s="360">
        <f>IF(C41="Rul 4",Rul!$K$40,0)</f>
        <v>0</v>
      </c>
      <c r="BY41" s="360">
        <f>IF(C41="Rul 5",Rul!$M$40,0)</f>
        <v>0</v>
      </c>
      <c r="BZ41" s="360">
        <f>IF(C41="Rul 6",Rul!$O$40,0)</f>
        <v>0</v>
      </c>
      <c r="CA41" s="361" t="str">
        <f>IF(AND(C41="Normal uge 1",B41="ma"),'Normal uger'!$E$41,"")</f>
        <v/>
      </c>
      <c r="CB41" s="361">
        <f>IF(AND(C41="Normal uge 1",B41="ti"),'Normal uger'!$G$41,"")</f>
        <v>0.41666666666666669</v>
      </c>
      <c r="CC41" s="361" t="str">
        <f>IF(AND(C41="Normal uge 1",B41="on"),'Normal uger'!$I$41,"")</f>
        <v/>
      </c>
      <c r="CD41" s="361" t="str">
        <f>IF(AND(C41="Normal uge 1",B41="to"),'Normal uger'!$K$41,"")</f>
        <v/>
      </c>
      <c r="CE41" s="361" t="str">
        <f>IF(AND(C41="Normal uge 1",B41="fr"),'Normal uger'!$M$41,"")</f>
        <v/>
      </c>
      <c r="CF41" s="362" t="str">
        <f>IF(AND(C41="Normal uge 2",B41="ma"),'Normal uger'!$S$41,"")</f>
        <v/>
      </c>
      <c r="CG41" s="362" t="str">
        <f>IF(AND(C41="Normal uge 2",B41="ti"),'Normal uger'!$U$41,"")</f>
        <v/>
      </c>
      <c r="CH41" s="362" t="str">
        <f>IF(AND(C41="Normal uge 2",B41="on"),'Normal uger'!$W$41,"")</f>
        <v/>
      </c>
      <c r="CI41" s="362" t="str">
        <f>IF(AND(C41="Normal uge 2",B41="to"),'Normal uger'!$Y$41,"")</f>
        <v/>
      </c>
      <c r="CJ41" s="362" t="str">
        <f>IF(AND(C41="Normal uge 2",B41="fr"),'Normal uger'!$AA$41,"")</f>
        <v/>
      </c>
      <c r="CK41" s="363" t="str">
        <f>IF(AND(C41="Normal uge 3",B41="ma"),'Normal uger'!$AG$41,"")</f>
        <v/>
      </c>
      <c r="CL41" s="363" t="str">
        <f>IF(AND(C41="Normal uge 3",B41="ti"),'Normal uger'!$AI$41,"")</f>
        <v/>
      </c>
      <c r="CM41" s="363" t="str">
        <f>IF(AND(C41="Normal uge 3",B41="on"),'Normal uger'!$AK$41,"")</f>
        <v/>
      </c>
      <c r="CN41" s="363" t="str">
        <f>IF(AND(C41="Normal uge 3",B41="to"),'Normal uger'!$AM$41,"")</f>
        <v/>
      </c>
      <c r="CO41" s="363" t="str">
        <f>IF(AND(C41="Normal uge 3",B41="fr"),'Normal uger'!$AO$41,"")</f>
        <v/>
      </c>
      <c r="CP41" s="364" t="str">
        <f>IF(AND(C41="Normal uge 4",B41="ma"),'Normal uger'!$AU$41,"")</f>
        <v/>
      </c>
      <c r="CQ41" s="364" t="str">
        <f>IF(AND(C41="Normal uge 4",B41="ti"),'Normal uger'!$AW$41,"")</f>
        <v/>
      </c>
      <c r="CR41" s="364" t="str">
        <f>IF(AND(C41="Normal uge 4",B41="on"),'Normal uger'!$AY$41,"")</f>
        <v/>
      </c>
      <c r="CS41" s="364" t="str">
        <f>IF(AND(C41="Normal uge 4",B41="to"),'Normal uger'!$BA$41,"")</f>
        <v/>
      </c>
      <c r="CT41" s="364" t="str">
        <f>IF(AND(C41="Normal uge 4",B41="fr"),'Normal uger'!$BC$41,"")</f>
        <v/>
      </c>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E41" s="1">
        <f t="shared" si="22"/>
        <v>0.41666666666666669</v>
      </c>
      <c r="DF41" t="str">
        <f t="shared" si="8"/>
        <v/>
      </c>
      <c r="DG41">
        <f t="shared" si="9"/>
        <v>0</v>
      </c>
      <c r="DH41">
        <f t="shared" si="10"/>
        <v>0</v>
      </c>
      <c r="DI41" t="str">
        <f t="shared" si="11"/>
        <v/>
      </c>
      <c r="DJ41" t="str">
        <f t="shared" si="11"/>
        <v/>
      </c>
      <c r="DK41" t="str">
        <f t="shared" si="23"/>
        <v/>
      </c>
      <c r="DL41" t="str">
        <f t="shared" si="24"/>
        <v/>
      </c>
    </row>
    <row r="42" spans="1:116">
      <c r="A42" s="135">
        <f t="shared" si="12"/>
        <v>28</v>
      </c>
      <c r="B42" s="72" t="str">
        <f t="shared" si="0"/>
        <v>on</v>
      </c>
      <c r="C42" s="73" t="s">
        <v>218</v>
      </c>
      <c r="D42" s="74" t="str">
        <f t="shared" si="1"/>
        <v/>
      </c>
      <c r="E42" s="862"/>
      <c r="F42" s="863"/>
      <c r="G42" s="864"/>
      <c r="H42" s="176"/>
      <c r="I42" s="222"/>
      <c r="J42" s="222"/>
      <c r="K42" s="192">
        <f t="shared" si="25"/>
        <v>7.0833333333333339</v>
      </c>
      <c r="L42" s="192">
        <f t="shared" si="13"/>
        <v>0.91666666666666674</v>
      </c>
      <c r="M42" s="239"/>
      <c r="N42" s="359"/>
      <c r="O42" s="411"/>
      <c r="P42" s="410"/>
      <c r="Q42" s="197"/>
      <c r="R42" s="197"/>
      <c r="S42" s="193"/>
      <c r="T42" s="256"/>
      <c r="U42" s="194"/>
      <c r="V42">
        <f t="shared" si="14"/>
        <v>0</v>
      </c>
      <c r="W42">
        <f t="shared" si="2"/>
        <v>0</v>
      </c>
      <c r="X42" s="360">
        <f t="shared" si="15"/>
        <v>0</v>
      </c>
      <c r="Y42" s="360">
        <f t="shared" si="16"/>
        <v>0</v>
      </c>
      <c r="Z42" s="360">
        <f t="shared" si="3"/>
        <v>0</v>
      </c>
      <c r="AA42" s="360">
        <f t="shared" si="17"/>
        <v>0</v>
      </c>
      <c r="AB42" s="360">
        <f t="shared" si="18"/>
        <v>0</v>
      </c>
      <c r="AC42" s="360">
        <f>IF(C42="Orlov",Stamoplysninger!$E$16*7.4,0)</f>
        <v>0</v>
      </c>
      <c r="AD42" s="360">
        <f>IF(C42="Rul 1",Rul!$E$37,0)</f>
        <v>0</v>
      </c>
      <c r="AE42" s="360">
        <f>IF(C42="Rul 2",Rul!$G$37,0)</f>
        <v>0</v>
      </c>
      <c r="AF42" s="360">
        <f>IF(C42="Rul 3",Rul!$I$37,0)</f>
        <v>0</v>
      </c>
      <c r="AG42" s="360">
        <f>IF(C42="Rul 4",Rul!$K$37,0)</f>
        <v>0</v>
      </c>
      <c r="AH42" s="360">
        <f>IF(C42="Rul 5",Rul!$M$37,0)</f>
        <v>0</v>
      </c>
      <c r="AI42" s="360">
        <f>IF(C42="Rul 6",Rul!$O$37,0)</f>
        <v>0</v>
      </c>
      <c r="AJ42" s="361" t="str">
        <f>IF(AND(C42="Normal uge 1",B42="ma"),'Normal uger'!$E$38,"")</f>
        <v/>
      </c>
      <c r="AK42" s="361" t="str">
        <f>IF(AND(C42="Normal uge 1",B42="ti"),'Normal uger'!$G$38,"")</f>
        <v/>
      </c>
      <c r="AL42" s="361">
        <f>IF(AND(C42="Normal uge 1",B42="on"),'Normal uger'!$I$38,"")</f>
        <v>7.0833333333333339</v>
      </c>
      <c r="AM42" s="361" t="str">
        <f>IF(AND(C42="Normal uge 1",B42="to"),'Normal uger'!$K$38,"")</f>
        <v/>
      </c>
      <c r="AN42" s="361" t="str">
        <f>IF(AND(C42="Normal uge 1",B42="fr"),'Normal uger'!$M$38,"")</f>
        <v/>
      </c>
      <c r="AO42" s="362" t="str">
        <f>IF(AND(C42="Normal uge 2",B42="ma"),'Normal uger'!$S$38,"")</f>
        <v/>
      </c>
      <c r="AP42" s="362" t="str">
        <f>IF(AND(C42="Normal uge 2",B42="ti"),'Normal uger'!$U$38,"")</f>
        <v/>
      </c>
      <c r="AQ42" s="362" t="str">
        <f>IF(AND(C42="Normal uge 2",B42="on"),'Normal uger'!$W$38,"")</f>
        <v/>
      </c>
      <c r="AR42" s="362" t="str">
        <f>IF(AND(C42="Normal uge 2",B42="to"),'Normal uger'!$Y$38,"")</f>
        <v/>
      </c>
      <c r="AS42" s="362" t="str">
        <f>IF(AND(C42="Normal uge 2",B42="fr"),'Normal uger'!$AA$38,"")</f>
        <v/>
      </c>
      <c r="AT42" s="363" t="str">
        <f>IF(AND(C42="Normal uge 3",B42="ma"),'Normal uger'!$AG$38,"")</f>
        <v/>
      </c>
      <c r="AU42" s="363" t="str">
        <f>IF(AND(C42="Normal uge 3",B42="ti"),'Normal uger'!$AI$38,"")</f>
        <v/>
      </c>
      <c r="AV42" s="363" t="str">
        <f>IF(AND(C42="Normal uge 3",B42="on"),'Normal uger'!$AK$38,"")</f>
        <v/>
      </c>
      <c r="AW42" s="363" t="str">
        <f>IF(AND(C42="Normal uge 3",B42="to"),'Normal uger'!$AM$38,"")</f>
        <v/>
      </c>
      <c r="AX42" s="363" t="str">
        <f>IF(AND(C42="Normal uge 3",B42="fr"),'Normal uger'!$AO$38,"")</f>
        <v/>
      </c>
      <c r="AY42" s="364" t="str">
        <f>IF(AND(C42="Normal uge 4",B42="ma"),'Normal uger'!$AU$38,"")</f>
        <v/>
      </c>
      <c r="AZ42" s="364" t="str">
        <f>IF(AND(C42="Normal uge 4",B42="ti"),'Normal uger'!$AW$38,"")</f>
        <v/>
      </c>
      <c r="BA42" s="364" t="str">
        <f>IF(AND(C42="Normal uge 4",B42="on"),'Normal uger'!$AY$38,"")</f>
        <v/>
      </c>
      <c r="BB42" s="364" t="str">
        <f>IF(AND(C42="Normal uge 4",B42="to"),'Normal uger'!$BA$38,"")</f>
        <v/>
      </c>
      <c r="BC42" s="364" t="str">
        <f>IF(AND(C42="Normal uge 4",B42="fr"),'Normal uger'!$BC$38,"")</f>
        <v/>
      </c>
      <c r="BD42" s="669" t="str">
        <f>IF(AND(C42="Normal uge 5",B42="ma"),'Normal uger'!$BI$38,"")</f>
        <v/>
      </c>
      <c r="BE42" s="669" t="str">
        <f>IF(AND(C42="Normal uge 5",B42="ti"),'Normal uger'!$BK$38,"")</f>
        <v/>
      </c>
      <c r="BF42" s="669" t="str">
        <f>IF(AND(C42="Normal uge 5",B42="on"),'Normal uger'!$BM$38,"")</f>
        <v/>
      </c>
      <c r="BG42" s="669" t="str">
        <f>IF(AND(C42="Normal uge 5",B42="to"),'Normal uger'!$BO$38,"")</f>
        <v/>
      </c>
      <c r="BH42" s="669" t="str">
        <f>IF(AND(C42="Normal uge 5",B42="fr"),'Normal uger'!$BQ$38,"")</f>
        <v/>
      </c>
      <c r="BI42" s="668" t="str">
        <f>IF(AND(C42="Normal uge 6",B42="ma"),'Normal uger'!$BW$38,"")</f>
        <v/>
      </c>
      <c r="BJ42" s="668" t="str">
        <f>IF(AND(C42="Normal uge 6",B42="ti"),'Normal uger'!$BY$38,"")</f>
        <v/>
      </c>
      <c r="BK42" s="668" t="str">
        <f>IF(AND(C42="Normal uge 6",B42="on"),'Normal uger'!$CA$38,"")</f>
        <v/>
      </c>
      <c r="BL42" s="668" t="str">
        <f>IF(AND(C42="Normal uge 6",B42="to"),'Normal uger'!$CC$38,"")</f>
        <v/>
      </c>
      <c r="BM42" s="668" t="str">
        <f>IF(AND(C42="Normal uge 6",B42="fr"),'Normal uger'!$CE$38,"")</f>
        <v/>
      </c>
      <c r="BN42" s="1">
        <f t="shared" si="19"/>
        <v>7.0833333333333339</v>
      </c>
      <c r="BO42" s="125">
        <f t="shared" si="4"/>
        <v>170</v>
      </c>
      <c r="BP42" s="360">
        <f t="shared" si="20"/>
        <v>0</v>
      </c>
      <c r="BQ42" s="360">
        <f t="shared" si="21"/>
        <v>0</v>
      </c>
      <c r="BR42" s="360">
        <f t="shared" si="5"/>
        <v>0</v>
      </c>
      <c r="BS42" s="360">
        <f t="shared" si="6"/>
        <v>0</v>
      </c>
      <c r="BT42" s="360">
        <f t="shared" si="7"/>
        <v>0</v>
      </c>
      <c r="BU42" s="360">
        <f>IF(C42="Rul 1",Rul!$E$40,0)</f>
        <v>0</v>
      </c>
      <c r="BV42" s="360">
        <f>IF(C42="Rul 2",Rul!$G$40,0)</f>
        <v>0</v>
      </c>
      <c r="BW42" s="360">
        <f>IF(C42="Rul 3",Rul!$I$40,0)</f>
        <v>0</v>
      </c>
      <c r="BX42" s="360">
        <f>IF(C42="Rul 4",Rul!$K$40,0)</f>
        <v>0</v>
      </c>
      <c r="BY42" s="360">
        <f>IF(C42="Rul 5",Rul!$M$40,0)</f>
        <v>0</v>
      </c>
      <c r="BZ42" s="360">
        <f>IF(C42="Rul 6",Rul!$O$40,0)</f>
        <v>0</v>
      </c>
      <c r="CA42" s="361" t="str">
        <f>IF(AND(C42="Normal uge 1",B42="ma"),'Normal uger'!$E$41,"")</f>
        <v/>
      </c>
      <c r="CB42" s="361" t="str">
        <f>IF(AND(C42="Normal uge 1",B42="ti"),'Normal uger'!$G$41,"")</f>
        <v/>
      </c>
      <c r="CC42" s="361">
        <f>IF(AND(C42="Normal uge 1",B42="on"),'Normal uger'!$I$41,"")</f>
        <v>0.91666666666666674</v>
      </c>
      <c r="CD42" s="361" t="str">
        <f>IF(AND(C42="Normal uge 1",B42="to"),'Normal uger'!$K$41,"")</f>
        <v/>
      </c>
      <c r="CE42" s="361" t="str">
        <f>IF(AND(C42="Normal uge 1",B42="fr"),'Normal uger'!$M$41,"")</f>
        <v/>
      </c>
      <c r="CF42" s="362" t="str">
        <f>IF(AND(C42="Normal uge 2",B42="ma"),'Normal uger'!$S$41,"")</f>
        <v/>
      </c>
      <c r="CG42" s="362" t="str">
        <f>IF(AND(C42="Normal uge 2",B42="ti"),'Normal uger'!$U$41,"")</f>
        <v/>
      </c>
      <c r="CH42" s="362" t="str">
        <f>IF(AND(C42="Normal uge 2",B42="on"),'Normal uger'!$W$41,"")</f>
        <v/>
      </c>
      <c r="CI42" s="362" t="str">
        <f>IF(AND(C42="Normal uge 2",B42="to"),'Normal uger'!$Y$41,"")</f>
        <v/>
      </c>
      <c r="CJ42" s="362" t="str">
        <f>IF(AND(C42="Normal uge 2",B42="fr"),'Normal uger'!$AA$41,"")</f>
        <v/>
      </c>
      <c r="CK42" s="363" t="str">
        <f>IF(AND(C42="Normal uge 3",B42="ma"),'Normal uger'!$AG$41,"")</f>
        <v/>
      </c>
      <c r="CL42" s="363" t="str">
        <f>IF(AND(C42="Normal uge 3",B42="ti"),'Normal uger'!$AI$41,"")</f>
        <v/>
      </c>
      <c r="CM42" s="363" t="str">
        <f>IF(AND(C42="Normal uge 3",B42="on"),'Normal uger'!$AK$41,"")</f>
        <v/>
      </c>
      <c r="CN42" s="363" t="str">
        <f>IF(AND(C42="Normal uge 3",B42="to"),'Normal uger'!$AM$41,"")</f>
        <v/>
      </c>
      <c r="CO42" s="363" t="str">
        <f>IF(AND(C42="Normal uge 3",B42="fr"),'Normal uger'!$AO$41,"")</f>
        <v/>
      </c>
      <c r="CP42" s="364" t="str">
        <f>IF(AND(C42="Normal uge 4",B42="ma"),'Normal uger'!$AU$41,"")</f>
        <v/>
      </c>
      <c r="CQ42" s="364" t="str">
        <f>IF(AND(C42="Normal uge 4",B42="ti"),'Normal uger'!$AW$41,"")</f>
        <v/>
      </c>
      <c r="CR42" s="364" t="str">
        <f>IF(AND(C42="Normal uge 4",B42="on"),'Normal uger'!$AY$41,"")</f>
        <v/>
      </c>
      <c r="CS42" s="364" t="str">
        <f>IF(AND(C42="Normal uge 4",B42="to"),'Normal uger'!$BA$41,"")</f>
        <v/>
      </c>
      <c r="CT42" s="364" t="str">
        <f>IF(AND(C42="Normal uge 4",B42="fr"),'Normal uger'!$BC$41,"")</f>
        <v/>
      </c>
      <c r="CU42" s="669" t="str">
        <f>IF(AND(C42="Normal uge 5",B42="ma"),'Normal uger'!$BI$41,"")</f>
        <v/>
      </c>
      <c r="CV42" s="669" t="str">
        <f>IF(AND(C42="Normal uge 5",B42="ti"),'Normal uger'!$BK$41,"")</f>
        <v/>
      </c>
      <c r="CW42" s="669" t="str">
        <f>IF(AND(C42="Normal uge 5",B42="on"),'Normal uger'!$BM$41,"")</f>
        <v/>
      </c>
      <c r="CX42" s="669" t="str">
        <f>IF(AND(C42="Normal uge 5",B42="to"),'Normal uger'!$BO$41,"")</f>
        <v/>
      </c>
      <c r="CY42" s="669" t="str">
        <f>IF(AND(C42="Normal uge 5",B42="fr"),'Normal uger'!$BQ$41,"")</f>
        <v/>
      </c>
      <c r="CZ42" s="668" t="str">
        <f>IF(AND(C42="Normal uge 6",B42="ma"),'Normal uger'!$BW$41,"")</f>
        <v/>
      </c>
      <c r="DA42" s="668" t="str">
        <f>IF(AND(C42="Normal uge 6",B42="ti"),'Normal uger'!$BY$41,"")</f>
        <v/>
      </c>
      <c r="DB42" s="668" t="str">
        <f>IF(AND(C42="Normal uge 6",B42="on"),'Normal uger'!$CA$41,"")</f>
        <v/>
      </c>
      <c r="DC42" s="668" t="str">
        <f>IF(AND(C42="Normal uge 6",B42="to"),'Normal uger'!$CC$41,"")</f>
        <v/>
      </c>
      <c r="DD42" s="668" t="str">
        <f>IF(AND(C42="Normal uge 6",B42="fr"),'Normal uger'!$CE$41,"")</f>
        <v/>
      </c>
      <c r="DE42" s="1">
        <f t="shared" si="22"/>
        <v>0.91666666666666674</v>
      </c>
      <c r="DF42" t="str">
        <f t="shared" si="8"/>
        <v/>
      </c>
      <c r="DG42">
        <f t="shared" si="9"/>
        <v>0</v>
      </c>
      <c r="DH42">
        <f t="shared" si="10"/>
        <v>0</v>
      </c>
      <c r="DI42" t="str">
        <f t="shared" si="11"/>
        <v/>
      </c>
      <c r="DJ42" t="str">
        <f t="shared" si="11"/>
        <v/>
      </c>
      <c r="DK42" t="str">
        <f t="shared" si="23"/>
        <v/>
      </c>
      <c r="DL42" t="str">
        <f t="shared" si="24"/>
        <v/>
      </c>
    </row>
    <row r="43" spans="1:116">
      <c r="A43" s="135">
        <f>IF(ISNUMBER(A42),A42+1,1)</f>
        <v>29</v>
      </c>
      <c r="B43" s="72" t="str">
        <f t="shared" si="0"/>
        <v>to</v>
      </c>
      <c r="C43" s="73" t="s">
        <v>218</v>
      </c>
      <c r="D43" s="74" t="str">
        <f t="shared" si="1"/>
        <v/>
      </c>
      <c r="E43" s="862"/>
      <c r="F43" s="863"/>
      <c r="G43" s="864"/>
      <c r="H43" s="176"/>
      <c r="I43" s="222"/>
      <c r="J43" s="222"/>
      <c r="K43" s="192">
        <f t="shared" si="25"/>
        <v>6</v>
      </c>
      <c r="L43" s="192">
        <f t="shared" si="13"/>
        <v>0</v>
      </c>
      <c r="M43" s="239"/>
      <c r="N43" s="359"/>
      <c r="O43" s="411"/>
      <c r="P43" s="410"/>
      <c r="Q43" s="197"/>
      <c r="R43" s="197"/>
      <c r="S43" s="193"/>
      <c r="T43" s="256"/>
      <c r="U43" s="194"/>
      <c r="V43">
        <f t="shared" si="14"/>
        <v>0</v>
      </c>
      <c r="W43">
        <f t="shared" si="2"/>
        <v>0</v>
      </c>
      <c r="X43" s="360">
        <f t="shared" si="15"/>
        <v>0</v>
      </c>
      <c r="Y43" s="360">
        <f t="shared" si="16"/>
        <v>0</v>
      </c>
      <c r="Z43" s="360">
        <f t="shared" si="3"/>
        <v>0</v>
      </c>
      <c r="AA43" s="360">
        <f t="shared" si="17"/>
        <v>0</v>
      </c>
      <c r="AB43" s="360">
        <f t="shared" si="18"/>
        <v>0</v>
      </c>
      <c r="AC43" s="360">
        <f>IF(C43="Orlov",Stamoplysninger!$E$16*7.4,0)</f>
        <v>0</v>
      </c>
      <c r="AD43" s="360">
        <f>IF(C43="Rul 1",Rul!$E$37,0)</f>
        <v>0</v>
      </c>
      <c r="AE43" s="360">
        <f>IF(C43="Rul 2",Rul!$G$37,0)</f>
        <v>0</v>
      </c>
      <c r="AF43" s="360">
        <f>IF(C43="Rul 3",Rul!$I$37,0)</f>
        <v>0</v>
      </c>
      <c r="AG43" s="360">
        <f>IF(C43="Rul 4",Rul!$K$37,0)</f>
        <v>0</v>
      </c>
      <c r="AH43" s="360">
        <f>IF(C43="Rul 5",Rul!$M$37,0)</f>
        <v>0</v>
      </c>
      <c r="AI43" s="360">
        <f>IF(C43="Rul 6",Rul!$O$37,0)</f>
        <v>0</v>
      </c>
      <c r="AJ43" s="361" t="str">
        <f>IF(AND(C43="Normal uge 1",B43="ma"),'Normal uger'!$E$38,"")</f>
        <v/>
      </c>
      <c r="AK43" s="361" t="str">
        <f>IF(AND(C43="Normal uge 1",B43="ti"),'Normal uger'!$G$38,"")</f>
        <v/>
      </c>
      <c r="AL43" s="361" t="str">
        <f>IF(AND(C43="Normal uge 1",B43="on"),'Normal uger'!$I$38,"")</f>
        <v/>
      </c>
      <c r="AM43" s="361">
        <f>IF(AND(C43="Normal uge 1",B43="to"),'Normal uger'!$K$38,"")</f>
        <v>6</v>
      </c>
      <c r="AN43" s="361" t="str">
        <f>IF(AND(C43="Normal uge 1",B43="fr"),'Normal uger'!$M$38,"")</f>
        <v/>
      </c>
      <c r="AO43" s="362" t="str">
        <f>IF(AND(C43="Normal uge 2",B43="ma"),'Normal uger'!$S$38,"")</f>
        <v/>
      </c>
      <c r="AP43" s="362" t="str">
        <f>IF(AND(C43="Normal uge 2",B43="ti"),'Normal uger'!$U$38,"")</f>
        <v/>
      </c>
      <c r="AQ43" s="362" t="str">
        <f>IF(AND(C43="Normal uge 2",B43="on"),'Normal uger'!$W$38,"")</f>
        <v/>
      </c>
      <c r="AR43" s="362" t="str">
        <f>IF(AND(C43="Normal uge 2",B43="to"),'Normal uger'!$Y$38,"")</f>
        <v/>
      </c>
      <c r="AS43" s="362" t="str">
        <f>IF(AND(C43="Normal uge 2",B43="fr"),'Normal uger'!$AA$38,"")</f>
        <v/>
      </c>
      <c r="AT43" s="363" t="str">
        <f>IF(AND(C43="Normal uge 3",B43="ma"),'Normal uger'!$AG$38,"")</f>
        <v/>
      </c>
      <c r="AU43" s="363" t="str">
        <f>IF(AND(C43="Normal uge 3",B43="ti"),'Normal uger'!$AI$38,"")</f>
        <v/>
      </c>
      <c r="AV43" s="363" t="str">
        <f>IF(AND(C43="Normal uge 3",B43="on"),'Normal uger'!$AK$38,"")</f>
        <v/>
      </c>
      <c r="AW43" s="363" t="str">
        <f>IF(AND(C43="Normal uge 3",B43="to"),'Normal uger'!$AM$38,"")</f>
        <v/>
      </c>
      <c r="AX43" s="363" t="str">
        <f>IF(AND(C43="Normal uge 3",B43="fr"),'Normal uger'!$AO$38,"")</f>
        <v/>
      </c>
      <c r="AY43" s="364" t="str">
        <f>IF(AND(C43="Normal uge 4",B43="ma"),'Normal uger'!$AU$38,"")</f>
        <v/>
      </c>
      <c r="AZ43" s="364" t="str">
        <f>IF(AND(C43="Normal uge 4",B43="ti"),'Normal uger'!$AW$38,"")</f>
        <v/>
      </c>
      <c r="BA43" s="364" t="str">
        <f>IF(AND(C43="Normal uge 4",B43="on"),'Normal uger'!$AY$38,"")</f>
        <v/>
      </c>
      <c r="BB43" s="364" t="str">
        <f>IF(AND(C43="Normal uge 4",B43="to"),'Normal uger'!$BA$38,"")</f>
        <v/>
      </c>
      <c r="BC43" s="364" t="str">
        <f>IF(AND(C43="Normal uge 4",B43="fr"),'Normal uger'!$BC$38,"")</f>
        <v/>
      </c>
      <c r="BD43" s="669" t="str">
        <f>IF(AND(C43="Normal uge 5",B43="ma"),'Normal uger'!$BI$38,"")</f>
        <v/>
      </c>
      <c r="BE43" s="669" t="str">
        <f>IF(AND(C43="Normal uge 5",B43="ti"),'Normal uger'!$BK$38,"")</f>
        <v/>
      </c>
      <c r="BF43" s="669" t="str">
        <f>IF(AND(C43="Normal uge 5",B43="on"),'Normal uger'!$BM$38,"")</f>
        <v/>
      </c>
      <c r="BG43" s="669" t="str">
        <f>IF(AND(C43="Normal uge 5",B43="to"),'Normal uger'!$BO$38,"")</f>
        <v/>
      </c>
      <c r="BH43" s="669" t="str">
        <f>IF(AND(C43="Normal uge 5",B43="fr"),'Normal uger'!$BQ$38,"")</f>
        <v/>
      </c>
      <c r="BI43" s="668" t="str">
        <f>IF(AND(C43="Normal uge 6",B43="ma"),'Normal uger'!$BW$38,"")</f>
        <v/>
      </c>
      <c r="BJ43" s="668" t="str">
        <f>IF(AND(C43="Normal uge 6",B43="ti"),'Normal uger'!$BY$38,"")</f>
        <v/>
      </c>
      <c r="BK43" s="668" t="str">
        <f>IF(AND(C43="Normal uge 6",B43="on"),'Normal uger'!$CA$38,"")</f>
        <v/>
      </c>
      <c r="BL43" s="668" t="str">
        <f>IF(AND(C43="Normal uge 6",B43="to"),'Normal uger'!$CC$38,"")</f>
        <v/>
      </c>
      <c r="BM43" s="668" t="str">
        <f>IF(AND(C43="Normal uge 6",B43="fr"),'Normal uger'!$CE$38,"")</f>
        <v/>
      </c>
      <c r="BN43" s="1">
        <f t="shared" si="19"/>
        <v>6</v>
      </c>
      <c r="BO43" s="125">
        <f t="shared" si="4"/>
        <v>144</v>
      </c>
      <c r="BP43" s="360">
        <f t="shared" si="20"/>
        <v>0</v>
      </c>
      <c r="BQ43" s="360">
        <f t="shared" si="21"/>
        <v>0</v>
      </c>
      <c r="BR43" s="360">
        <f t="shared" si="5"/>
        <v>0</v>
      </c>
      <c r="BS43" s="360">
        <f t="shared" si="6"/>
        <v>0</v>
      </c>
      <c r="BT43" s="360">
        <f t="shared" si="7"/>
        <v>0</v>
      </c>
      <c r="BU43" s="360">
        <f>IF(C43="Rul 1",Rul!$E$40,0)</f>
        <v>0</v>
      </c>
      <c r="BV43" s="360">
        <f>IF(C43="Rul 2",Rul!$G$40,0)</f>
        <v>0</v>
      </c>
      <c r="BW43" s="360">
        <f>IF(C43="Rul 3",Rul!$I$40,0)</f>
        <v>0</v>
      </c>
      <c r="BX43" s="360">
        <f>IF(C43="Rul 4",Rul!$K$40,0)</f>
        <v>0</v>
      </c>
      <c r="BY43" s="360">
        <f>IF(C43="Rul 5",Rul!$M$40,0)</f>
        <v>0</v>
      </c>
      <c r="BZ43" s="360">
        <f>IF(C43="Rul 6",Rul!$O$40,0)</f>
        <v>0</v>
      </c>
      <c r="CA43" s="361" t="str">
        <f>IF(AND(C43="Normal uge 1",B43="ma"),'Normal uger'!$E$41,"")</f>
        <v/>
      </c>
      <c r="CB43" s="361" t="str">
        <f>IF(AND(C43="Normal uge 1",B43="ti"),'Normal uger'!$G$41,"")</f>
        <v/>
      </c>
      <c r="CC43" s="361" t="str">
        <f>IF(AND(C43="Normal uge 1",B43="on"),'Normal uger'!$I$41,"")</f>
        <v/>
      </c>
      <c r="CD43" s="361">
        <f>IF(AND(C43="Normal uge 1",B43="to"),'Normal uger'!$K$41,"")</f>
        <v>0</v>
      </c>
      <c r="CE43" s="361" t="str">
        <f>IF(AND(C43="Normal uge 1",B43="fr"),'Normal uger'!$M$41,"")</f>
        <v/>
      </c>
      <c r="CF43" s="362" t="str">
        <f>IF(AND(C43="Normal uge 2",B43="ma"),'Normal uger'!$S$41,"")</f>
        <v/>
      </c>
      <c r="CG43" s="362" t="str">
        <f>IF(AND(C43="Normal uge 2",B43="ti"),'Normal uger'!$U$41,"")</f>
        <v/>
      </c>
      <c r="CH43" s="362" t="str">
        <f>IF(AND(C43="Normal uge 2",B43="on"),'Normal uger'!$W$41,"")</f>
        <v/>
      </c>
      <c r="CI43" s="362" t="str">
        <f>IF(AND(C43="Normal uge 2",B43="to"),'Normal uger'!$Y$41,"")</f>
        <v/>
      </c>
      <c r="CJ43" s="362" t="str">
        <f>IF(AND(C43="Normal uge 2",B43="fr"),'Normal uger'!$AA$41,"")</f>
        <v/>
      </c>
      <c r="CK43" s="363" t="str">
        <f>IF(AND(C43="Normal uge 3",B43="ma"),'Normal uger'!$AG$41,"")</f>
        <v/>
      </c>
      <c r="CL43" s="363" t="str">
        <f>IF(AND(C43="Normal uge 3",B43="ti"),'Normal uger'!$AI$41,"")</f>
        <v/>
      </c>
      <c r="CM43" s="363" t="str">
        <f>IF(AND(C43="Normal uge 3",B43="on"),'Normal uger'!$AK$41,"")</f>
        <v/>
      </c>
      <c r="CN43" s="363" t="str">
        <f>IF(AND(C43="Normal uge 3",B43="to"),'Normal uger'!$AM$41,"")</f>
        <v/>
      </c>
      <c r="CO43" s="363" t="str">
        <f>IF(AND(C43="Normal uge 3",B43="fr"),'Normal uger'!$AO$41,"")</f>
        <v/>
      </c>
      <c r="CP43" s="364" t="str">
        <f>IF(AND(C43="Normal uge 4",B43="ma"),'Normal uger'!$AU$41,"")</f>
        <v/>
      </c>
      <c r="CQ43" s="364" t="str">
        <f>IF(AND(C43="Normal uge 4",B43="ti"),'Normal uger'!$AW$41,"")</f>
        <v/>
      </c>
      <c r="CR43" s="364" t="str">
        <f>IF(AND(C43="Normal uge 4",B43="on"),'Normal uger'!$AY$41,"")</f>
        <v/>
      </c>
      <c r="CS43" s="364" t="str">
        <f>IF(AND(C43="Normal uge 4",B43="to"),'Normal uger'!$BA$41,"")</f>
        <v/>
      </c>
      <c r="CT43" s="364" t="str">
        <f>IF(AND(C43="Normal uge 4",B43="fr"),'Normal uger'!$BC$41,"")</f>
        <v/>
      </c>
      <c r="CU43" s="669" t="str">
        <f>IF(AND(C43="Normal uge 5",B43="ma"),'Normal uger'!$BI$41,"")</f>
        <v/>
      </c>
      <c r="CV43" s="669" t="str">
        <f>IF(AND(C43="Normal uge 5",B43="ti"),'Normal uger'!$BK$41,"")</f>
        <v/>
      </c>
      <c r="CW43" s="669" t="str">
        <f>IF(AND(C43="Normal uge 5",B43="on"),'Normal uger'!$BM$41,"")</f>
        <v/>
      </c>
      <c r="CX43" s="669" t="str">
        <f>IF(AND(C43="Normal uge 5",B43="to"),'Normal uger'!$BO$41,"")</f>
        <v/>
      </c>
      <c r="CY43" s="669" t="str">
        <f>IF(AND(C43="Normal uge 5",B43="fr"),'Normal uger'!$BQ$41,"")</f>
        <v/>
      </c>
      <c r="CZ43" s="668" t="str">
        <f>IF(AND(C43="Normal uge 6",B43="ma"),'Normal uger'!$BW$41,"")</f>
        <v/>
      </c>
      <c r="DA43" s="668" t="str">
        <f>IF(AND(C43="Normal uge 6",B43="ti"),'Normal uger'!$BY$41,"")</f>
        <v/>
      </c>
      <c r="DB43" s="668" t="str">
        <f>IF(AND(C43="Normal uge 6",B43="on"),'Normal uger'!$CA$41,"")</f>
        <v/>
      </c>
      <c r="DC43" s="668" t="str">
        <f>IF(AND(C43="Normal uge 6",B43="to"),'Normal uger'!$CC$41,"")</f>
        <v/>
      </c>
      <c r="DD43" s="668" t="str">
        <f>IF(AND(C43="Normal uge 6",B43="fr"),'Normal uger'!$CE$41,"")</f>
        <v/>
      </c>
      <c r="DE43" s="1">
        <f t="shared" si="22"/>
        <v>0</v>
      </c>
      <c r="DF43" t="str">
        <f t="shared" si="8"/>
        <v/>
      </c>
      <c r="DG43">
        <f t="shared" si="9"/>
        <v>0</v>
      </c>
      <c r="DH43">
        <f t="shared" si="10"/>
        <v>0</v>
      </c>
      <c r="DI43" t="str">
        <f t="shared" si="11"/>
        <v/>
      </c>
      <c r="DJ43" t="str">
        <f t="shared" si="11"/>
        <v/>
      </c>
      <c r="DK43" t="str">
        <f t="shared" si="23"/>
        <v/>
      </c>
      <c r="DL43" t="str">
        <f t="shared" si="24"/>
        <v/>
      </c>
    </row>
    <row r="44" spans="1:116">
      <c r="A44" s="135">
        <f t="shared" si="12"/>
        <v>30</v>
      </c>
      <c r="B44" s="72" t="str">
        <f t="shared" si="0"/>
        <v>fr</v>
      </c>
      <c r="C44" s="73" t="s">
        <v>222</v>
      </c>
      <c r="D44" s="74" t="str">
        <f t="shared" si="1"/>
        <v/>
      </c>
      <c r="E44" s="862"/>
      <c r="F44" s="863"/>
      <c r="G44" s="864"/>
      <c r="H44" s="176"/>
      <c r="I44" s="222"/>
      <c r="J44" s="222"/>
      <c r="K44" s="192">
        <f t="shared" si="25"/>
        <v>6.3333333333333339</v>
      </c>
      <c r="L44" s="192">
        <f t="shared" si="13"/>
        <v>0.41666666666666669</v>
      </c>
      <c r="M44" s="239"/>
      <c r="N44" s="359"/>
      <c r="O44" s="411"/>
      <c r="P44" s="410"/>
      <c r="Q44" s="197"/>
      <c r="R44" s="255"/>
      <c r="S44" s="193"/>
      <c r="T44" s="256"/>
      <c r="U44" s="194"/>
      <c r="V44">
        <f t="shared" si="14"/>
        <v>0</v>
      </c>
      <c r="W44">
        <f t="shared" si="2"/>
        <v>0</v>
      </c>
      <c r="X44" s="360">
        <f t="shared" si="15"/>
        <v>0</v>
      </c>
      <c r="Y44" s="360">
        <f t="shared" si="16"/>
        <v>0</v>
      </c>
      <c r="Z44" s="360">
        <f t="shared" si="3"/>
        <v>0</v>
      </c>
      <c r="AA44" s="360">
        <f t="shared" si="17"/>
        <v>0</v>
      </c>
      <c r="AB44" s="360">
        <f t="shared" si="18"/>
        <v>0</v>
      </c>
      <c r="AC44" s="360">
        <f>IF(C44="Orlov",Stamoplysninger!$E$16*7.4,0)</f>
        <v>0</v>
      </c>
      <c r="AD44" s="360">
        <f>IF(C44="Rul 1",Rul!$E$37,0)</f>
        <v>0</v>
      </c>
      <c r="AE44" s="360">
        <f>IF(C44="Rul 2",Rul!$G$37,0)</f>
        <v>0</v>
      </c>
      <c r="AF44" s="360">
        <f>IF(C44="Rul 3",Rul!$I$37,0)</f>
        <v>0</v>
      </c>
      <c r="AG44" s="360">
        <f>IF(C44="Rul 4",Rul!$K$37,0)</f>
        <v>6.3333333333333339</v>
      </c>
      <c r="AH44" s="360">
        <f>IF(C44="Rul 5",Rul!$M$37,0)</f>
        <v>0</v>
      </c>
      <c r="AI44" s="360">
        <f>IF(C44="Rul 6",Rul!$O$37,0)</f>
        <v>0</v>
      </c>
      <c r="AJ44" s="361" t="str">
        <f>IF(AND(C44="Normal uge 1",B44="ma"),'Normal uger'!$E$38,"")</f>
        <v/>
      </c>
      <c r="AK44" s="361" t="str">
        <f>IF(AND(C44="Normal uge 1",B44="ti"),'Normal uger'!$G$38,"")</f>
        <v/>
      </c>
      <c r="AL44" s="361" t="str">
        <f>IF(AND(C44="Normal uge 1",B44="on"),'Normal uger'!$I$38,"")</f>
        <v/>
      </c>
      <c r="AM44" s="361" t="str">
        <f>IF(AND(C44="Normal uge 1",B44="to"),'Normal uger'!$K$38,"")</f>
        <v/>
      </c>
      <c r="AN44" s="361" t="str">
        <f>IF(AND(C44="Normal uge 1",B44="fr"),'Normal uger'!$M$38,"")</f>
        <v/>
      </c>
      <c r="AO44" s="362" t="str">
        <f>IF(AND(C44="Normal uge 2",B44="ma"),'Normal uger'!$S$38,"")</f>
        <v/>
      </c>
      <c r="AP44" s="362" t="str">
        <f>IF(AND(C44="Normal uge 2",B44="ti"),'Normal uger'!$U$38,"")</f>
        <v/>
      </c>
      <c r="AQ44" s="362" t="str">
        <f>IF(AND(C44="Normal uge 2",B44="on"),'Normal uger'!$W$38,"")</f>
        <v/>
      </c>
      <c r="AR44" s="362" t="str">
        <f>IF(AND(C44="Normal uge 2",B44="to"),'Normal uger'!$Y$38,"")</f>
        <v/>
      </c>
      <c r="AS44" s="362" t="str">
        <f>IF(AND(C44="Normal uge 2",B44="fr"),'Normal uger'!$AA$38,"")</f>
        <v/>
      </c>
      <c r="AT44" s="363" t="str">
        <f>IF(AND(C44="Normal uge 3",B44="ma"),'Normal uger'!$AG$38,"")</f>
        <v/>
      </c>
      <c r="AU44" s="363" t="str">
        <f>IF(AND(C44="Normal uge 3",B44="ti"),'Normal uger'!$AI$38,"")</f>
        <v/>
      </c>
      <c r="AV44" s="363" t="str">
        <f>IF(AND(C44="Normal uge 3",B44="on"),'Normal uger'!$AK$38,"")</f>
        <v/>
      </c>
      <c r="AW44" s="363" t="str">
        <f>IF(AND(C44="Normal uge 3",B44="to"),'Normal uger'!$AM$38,"")</f>
        <v/>
      </c>
      <c r="AX44" s="363" t="str">
        <f>IF(AND(C44="Normal uge 3",B44="fr"),'Normal uger'!$AO$38,"")</f>
        <v/>
      </c>
      <c r="AY44" s="364" t="str">
        <f>IF(AND(C44="Normal uge 4",B44="ma"),'Normal uger'!$AU$38,"")</f>
        <v/>
      </c>
      <c r="AZ44" s="364" t="str">
        <f>IF(AND(C44="Normal uge 4",B44="ti"),'Normal uger'!$AW$38,"")</f>
        <v/>
      </c>
      <c r="BA44" s="364" t="str">
        <f>IF(AND(C44="Normal uge 4",B44="on"),'Normal uger'!$AY$38,"")</f>
        <v/>
      </c>
      <c r="BB44" s="364" t="str">
        <f>IF(AND(C44="Normal uge 4",B44="to"),'Normal uger'!$BA$38,"")</f>
        <v/>
      </c>
      <c r="BC44" s="364" t="str">
        <f>IF(AND(C44="Normal uge 4",B44="fr"),'Normal uger'!$BC$38,"")</f>
        <v/>
      </c>
      <c r="BD44" s="669" t="str">
        <f>IF(AND(C44="Normal uge 5",B44="ma"),'Normal uger'!$BI$38,"")</f>
        <v/>
      </c>
      <c r="BE44" s="669" t="str">
        <f>IF(AND(C44="Normal uge 5",B44="ti"),'Normal uger'!$BK$38,"")</f>
        <v/>
      </c>
      <c r="BF44" s="669" t="str">
        <f>IF(AND(C44="Normal uge 5",B44="on"),'Normal uger'!$BM$38,"")</f>
        <v/>
      </c>
      <c r="BG44" s="669" t="str">
        <f>IF(AND(C44="Normal uge 5",B44="to"),'Normal uger'!$BO$38,"")</f>
        <v/>
      </c>
      <c r="BH44" s="669" t="str">
        <f>IF(AND(C44="Normal uge 5",B44="fr"),'Normal uger'!$BQ$38,"")</f>
        <v/>
      </c>
      <c r="BI44" s="668" t="str">
        <f>IF(AND(C44="Normal uge 6",B44="ma"),'Normal uger'!$BW$38,"")</f>
        <v/>
      </c>
      <c r="BJ44" s="668" t="str">
        <f>IF(AND(C44="Normal uge 6",B44="ti"),'Normal uger'!$BY$38,"")</f>
        <v/>
      </c>
      <c r="BK44" s="668" t="str">
        <f>IF(AND(C44="Normal uge 6",B44="on"),'Normal uger'!$CA$38,"")</f>
        <v/>
      </c>
      <c r="BL44" s="668" t="str">
        <f>IF(AND(C44="Normal uge 6",B44="to"),'Normal uger'!$CC$38,"")</f>
        <v/>
      </c>
      <c r="BM44" s="668" t="str">
        <f>IF(AND(C44="Normal uge 6",B44="fr"),'Normal uger'!$CE$38,"")</f>
        <v/>
      </c>
      <c r="BN44" s="1">
        <f t="shared" si="19"/>
        <v>6.3333333333333339</v>
      </c>
      <c r="BO44" s="125">
        <f t="shared" si="4"/>
        <v>0</v>
      </c>
      <c r="BP44" s="360">
        <f t="shared" si="20"/>
        <v>0</v>
      </c>
      <c r="BQ44" s="360">
        <f t="shared" si="21"/>
        <v>0</v>
      </c>
      <c r="BR44" s="360">
        <f t="shared" si="5"/>
        <v>0</v>
      </c>
      <c r="BS44" s="360">
        <f t="shared" si="6"/>
        <v>0</v>
      </c>
      <c r="BT44" s="360">
        <f t="shared" si="7"/>
        <v>0</v>
      </c>
      <c r="BU44" s="360">
        <f>IF(C44="Rul 1",Rul!$E$40,0)</f>
        <v>0</v>
      </c>
      <c r="BV44" s="360">
        <f>IF(C44="Rul 2",Rul!$G$40,0)</f>
        <v>0</v>
      </c>
      <c r="BW44" s="360">
        <f>IF(C44="Rul 3",Rul!$I$40,0)</f>
        <v>0</v>
      </c>
      <c r="BX44" s="360">
        <f>IF(C44="Rul 4",Rul!$K$40,0)</f>
        <v>0.41666666666666669</v>
      </c>
      <c r="BY44" s="360">
        <f>IF(C44="Rul 5",Rul!$M$40,0)</f>
        <v>0</v>
      </c>
      <c r="BZ44" s="360">
        <f>IF(C44="Rul 6",Rul!$O$40,0)</f>
        <v>0</v>
      </c>
      <c r="CA44" s="361" t="str">
        <f>IF(AND(C44="Normal uge 1",B44="ma"),'Normal uger'!$E$41,"")</f>
        <v/>
      </c>
      <c r="CB44" s="361" t="str">
        <f>IF(AND(C44="Normal uge 1",B44="ti"),'Normal uger'!$G$41,"")</f>
        <v/>
      </c>
      <c r="CC44" s="361" t="str">
        <f>IF(AND(C44="Normal uge 1",B44="on"),'Normal uger'!$I$41,"")</f>
        <v/>
      </c>
      <c r="CD44" s="361" t="str">
        <f>IF(AND(C44="Normal uge 1",B44="to"),'Normal uger'!$K$41,"")</f>
        <v/>
      </c>
      <c r="CE44" s="361" t="str">
        <f>IF(AND(C44="Normal uge 1",B44="fr"),'Normal uger'!$M$41,"")</f>
        <v/>
      </c>
      <c r="CF44" s="362" t="str">
        <f>IF(AND(C44="Normal uge 2",B44="ma"),'Normal uger'!$S$41,"")</f>
        <v/>
      </c>
      <c r="CG44" s="362" t="str">
        <f>IF(AND(C44="Normal uge 2",B44="ti"),'Normal uger'!$U$41,"")</f>
        <v/>
      </c>
      <c r="CH44" s="362" t="str">
        <f>IF(AND(C44="Normal uge 2",B44="on"),'Normal uger'!$W$41,"")</f>
        <v/>
      </c>
      <c r="CI44" s="362" t="str">
        <f>IF(AND(C44="Normal uge 2",B44="to"),'Normal uger'!$Y$41,"")</f>
        <v/>
      </c>
      <c r="CJ44" s="362" t="str">
        <f>IF(AND(C44="Normal uge 2",B44="fr"),'Normal uger'!$AA$41,"")</f>
        <v/>
      </c>
      <c r="CK44" s="363" t="str">
        <f>IF(AND(C44="Normal uge 3",B44="ma"),'Normal uger'!$AG$41,"")</f>
        <v/>
      </c>
      <c r="CL44" s="363" t="str">
        <f>IF(AND(C44="Normal uge 3",B44="ti"),'Normal uger'!$AI$41,"")</f>
        <v/>
      </c>
      <c r="CM44" s="363" t="str">
        <f>IF(AND(C44="Normal uge 3",B44="on"),'Normal uger'!$AK$41,"")</f>
        <v/>
      </c>
      <c r="CN44" s="363" t="str">
        <f>IF(AND(C44="Normal uge 3",B44="to"),'Normal uger'!$AM$41,"")</f>
        <v/>
      </c>
      <c r="CO44" s="363" t="str">
        <f>IF(AND(C44="Normal uge 3",B44="fr"),'Normal uger'!$AO$41,"")</f>
        <v/>
      </c>
      <c r="CP44" s="364" t="str">
        <f>IF(AND(C44="Normal uge 4",B44="ma"),'Normal uger'!$AU$41,"")</f>
        <v/>
      </c>
      <c r="CQ44" s="364" t="str">
        <f>IF(AND(C44="Normal uge 4",B44="ti"),'Normal uger'!$AW$41,"")</f>
        <v/>
      </c>
      <c r="CR44" s="364" t="str">
        <f>IF(AND(C44="Normal uge 4",B44="on"),'Normal uger'!$AY$41,"")</f>
        <v/>
      </c>
      <c r="CS44" s="364" t="str">
        <f>IF(AND(C44="Normal uge 4",B44="to"),'Normal uger'!$BA$41,"")</f>
        <v/>
      </c>
      <c r="CT44" s="364" t="str">
        <f>IF(AND(C44="Normal uge 4",B44="fr"),'Normal uger'!$BC$41,"")</f>
        <v/>
      </c>
      <c r="CU44" s="669" t="str">
        <f>IF(AND(C44="Normal uge 5",B44="ma"),'Normal uger'!$BI$41,"")</f>
        <v/>
      </c>
      <c r="CV44" s="669" t="str">
        <f>IF(AND(C44="Normal uge 5",B44="ti"),'Normal uger'!$BK$41,"")</f>
        <v/>
      </c>
      <c r="CW44" s="669" t="str">
        <f>IF(AND(C44="Normal uge 5",B44="on"),'Normal uger'!$BM$41,"")</f>
        <v/>
      </c>
      <c r="CX44" s="669" t="str">
        <f>IF(AND(C44="Normal uge 5",B44="to"),'Normal uger'!$BO$41,"")</f>
        <v/>
      </c>
      <c r="CY44" s="669" t="str">
        <f>IF(AND(C44="Normal uge 5",B44="fr"),'Normal uger'!$BQ$41,"")</f>
        <v/>
      </c>
      <c r="CZ44" s="668" t="str">
        <f>IF(AND(C44="Normal uge 6",B44="ma"),'Normal uger'!$BW$41,"")</f>
        <v/>
      </c>
      <c r="DA44" s="668" t="str">
        <f>IF(AND(C44="Normal uge 6",B44="ti"),'Normal uger'!$BY$41,"")</f>
        <v/>
      </c>
      <c r="DB44" s="668" t="str">
        <f>IF(AND(C44="Normal uge 6",B44="on"),'Normal uger'!$CA$41,"")</f>
        <v/>
      </c>
      <c r="DC44" s="668" t="str">
        <f>IF(AND(C44="Normal uge 6",B44="to"),'Normal uger'!$CC$41,"")</f>
        <v/>
      </c>
      <c r="DD44" s="668" t="str">
        <f>IF(AND(C44="Normal uge 6",B44="fr"),'Normal uger'!$CE$41,"")</f>
        <v/>
      </c>
      <c r="DE44" s="1">
        <f t="shared" si="22"/>
        <v>0.41666666666666669</v>
      </c>
      <c r="DF44" t="str">
        <f t="shared" si="8"/>
        <v/>
      </c>
      <c r="DG44">
        <f t="shared" si="9"/>
        <v>0</v>
      </c>
      <c r="DH44">
        <f t="shared" si="10"/>
        <v>0</v>
      </c>
      <c r="DI44" t="str">
        <f t="shared" si="11"/>
        <v/>
      </c>
      <c r="DJ44" t="str">
        <f t="shared" si="11"/>
        <v/>
      </c>
      <c r="DK44" t="str">
        <f t="shared" si="23"/>
        <v/>
      </c>
      <c r="DL44" t="str">
        <f t="shared" si="24"/>
        <v/>
      </c>
    </row>
    <row r="45" spans="1:116">
      <c r="A45" s="135">
        <f>IF(ISNUMBER(A44),A44+1,1)</f>
        <v>31</v>
      </c>
      <c r="B45" s="72" t="str">
        <f t="shared" si="0"/>
        <v>lø</v>
      </c>
      <c r="C45" s="73" t="s">
        <v>77</v>
      </c>
      <c r="D45" s="74" t="str">
        <f t="shared" si="1"/>
        <v/>
      </c>
      <c r="E45" s="879"/>
      <c r="F45" s="880"/>
      <c r="G45" s="881"/>
      <c r="H45" s="175"/>
      <c r="I45" s="222"/>
      <c r="J45" s="222"/>
      <c r="K45" s="192">
        <f t="shared" si="25"/>
        <v>0</v>
      </c>
      <c r="L45" s="192">
        <f t="shared" si="13"/>
        <v>0</v>
      </c>
      <c r="M45" s="239"/>
      <c r="N45" s="359"/>
      <c r="O45" s="411"/>
      <c r="P45" s="410"/>
      <c r="Q45" s="197"/>
      <c r="R45" s="118"/>
      <c r="S45" s="193"/>
      <c r="T45" s="256"/>
      <c r="U45" s="257"/>
      <c r="V45">
        <f t="shared" si="14"/>
        <v>0</v>
      </c>
      <c r="W45">
        <f t="shared" si="2"/>
        <v>0</v>
      </c>
      <c r="X45" s="360">
        <f t="shared" si="15"/>
        <v>0</v>
      </c>
      <c r="Y45" s="360">
        <f t="shared" si="16"/>
        <v>0</v>
      </c>
      <c r="Z45" s="360">
        <f t="shared" si="3"/>
        <v>0</v>
      </c>
      <c r="AA45" s="360">
        <f t="shared" si="17"/>
        <v>0</v>
      </c>
      <c r="AB45" s="360">
        <f t="shared" si="18"/>
        <v>0</v>
      </c>
      <c r="AC45" s="360">
        <f>IF(C45="Orlov",Stamoplysninger!$E$16*7.4,0)</f>
        <v>0</v>
      </c>
      <c r="AD45" s="360">
        <f>IF(C45="Rul 1",Rul!$E$37,0)</f>
        <v>0</v>
      </c>
      <c r="AE45" s="360">
        <f>IF(C45="Rul 2",Rul!$G$37,0)</f>
        <v>0</v>
      </c>
      <c r="AF45" s="360">
        <f>IF(C45="Rul 3",Rul!$I$37,0)</f>
        <v>0</v>
      </c>
      <c r="AG45" s="360">
        <f>IF(C45="Rul 4",Rul!$K$37,0)</f>
        <v>0</v>
      </c>
      <c r="AH45" s="360">
        <f>IF(C45="Rul 5",Rul!$M$37,0)</f>
        <v>0</v>
      </c>
      <c r="AI45" s="360">
        <f>IF(C45="Rul 6",Rul!$O$37,0)</f>
        <v>0</v>
      </c>
      <c r="AJ45" s="361" t="str">
        <f>IF(AND(C45="Normal uge 1",B45="ma"),'Normal uger'!$E$38,"")</f>
        <v/>
      </c>
      <c r="AK45" s="361" t="str">
        <f>IF(AND(C45="Normal uge 1",B45="ti"),'Normal uger'!$G$38,"")</f>
        <v/>
      </c>
      <c r="AL45" s="361" t="str">
        <f>IF(AND(C45="Normal uge 1",B45="on"),'Normal uger'!$I$38,"")</f>
        <v/>
      </c>
      <c r="AM45" s="361" t="str">
        <f>IF(AND(C45="Normal uge 1",B45="to"),'Normal uger'!$K$38,"")</f>
        <v/>
      </c>
      <c r="AN45" s="361" t="str">
        <f>IF(AND(C45="Normal uge 1",B45="fr"),'Normal uger'!$M$38,"")</f>
        <v/>
      </c>
      <c r="AO45" s="362" t="str">
        <f>IF(AND(C45="Normal uge 2",B45="ma"),'Normal uger'!$S$38,"")</f>
        <v/>
      </c>
      <c r="AP45" s="362" t="str">
        <f>IF(AND(C45="Normal uge 2",B45="ti"),'Normal uger'!$U$38,"")</f>
        <v/>
      </c>
      <c r="AQ45" s="362" t="str">
        <f>IF(AND(C45="Normal uge 2",B45="on"),'Normal uger'!$W$38,"")</f>
        <v/>
      </c>
      <c r="AR45" s="362" t="str">
        <f>IF(AND(C45="Normal uge 2",B45="to"),'Normal uger'!$Y$38,"")</f>
        <v/>
      </c>
      <c r="AS45" s="362" t="str">
        <f>IF(AND(C45="Normal uge 2",B45="fr"),'Normal uger'!$AA$38,"")</f>
        <v/>
      </c>
      <c r="AT45" s="363" t="str">
        <f>IF(AND(C45="Normal uge 3",B45="ma"),'Normal uger'!$AG$38,"")</f>
        <v/>
      </c>
      <c r="AU45" s="363" t="str">
        <f>IF(AND(C45="Normal uge 3",B45="ti"),'Normal uger'!$AI$38,"")</f>
        <v/>
      </c>
      <c r="AV45" s="363" t="str">
        <f>IF(AND(C45="Normal uge 3",B45="on"),'Normal uger'!$AK$38,"")</f>
        <v/>
      </c>
      <c r="AW45" s="363" t="str">
        <f>IF(AND(C45="Normal uge 3",B45="to"),'Normal uger'!$AM$38,"")</f>
        <v/>
      </c>
      <c r="AX45" s="363" t="str">
        <f>IF(AND(C45="Normal uge 3",B45="fr"),'Normal uger'!$AO$38,"")</f>
        <v/>
      </c>
      <c r="AY45" s="364" t="str">
        <f>IF(AND(C45="Normal uge 4",B45="ma"),'Normal uger'!$AU$38,"")</f>
        <v/>
      </c>
      <c r="AZ45" s="364" t="str">
        <f>IF(AND(C45="Normal uge 4",B45="ti"),'Normal uger'!$AW$38,"")</f>
        <v/>
      </c>
      <c r="BA45" s="364" t="str">
        <f>IF(AND(C45="Normal uge 4",B45="on"),'Normal uger'!$AY$38,"")</f>
        <v/>
      </c>
      <c r="BB45" s="364" t="str">
        <f>IF(AND(C45="Normal uge 4",B45="to"),'Normal uger'!$BA$38,"")</f>
        <v/>
      </c>
      <c r="BC45" s="364" t="str">
        <f>IF(AND(C45="Normal uge 4",B45="fr"),'Normal uger'!$BC$38,"")</f>
        <v/>
      </c>
      <c r="BD45" s="669" t="str">
        <f>IF(AND(C45="Normal uge 5",B45="ma"),'Normal uger'!$BI$38,"")</f>
        <v/>
      </c>
      <c r="BE45" s="669" t="str">
        <f>IF(AND(C45="Normal uge 5",B45="ti"),'Normal uger'!$BK$38,"")</f>
        <v/>
      </c>
      <c r="BF45" s="669" t="str">
        <f>IF(AND(C45="Normal uge 5",B45="on"),'Normal uger'!$BM$38,"")</f>
        <v/>
      </c>
      <c r="BG45" s="669" t="str">
        <f>IF(AND(C45="Normal uge 5",B45="to"),'Normal uger'!$BO$38,"")</f>
        <v/>
      </c>
      <c r="BH45" s="669" t="str">
        <f>IF(AND(C45="Normal uge 5",B45="fr"),'Normal uger'!$BQ$38,"")</f>
        <v/>
      </c>
      <c r="BI45" s="668" t="str">
        <f>IF(AND(C45="Normal uge 6",B45="ma"),'Normal uger'!$BW$38,"")</f>
        <v/>
      </c>
      <c r="BJ45" s="668" t="str">
        <f>IF(AND(C45="Normal uge 6",B45="ti"),'Normal uger'!$BY$38,"")</f>
        <v/>
      </c>
      <c r="BK45" s="668" t="str">
        <f>IF(AND(C45="Normal uge 6",B45="on"),'Normal uger'!$CA$38,"")</f>
        <v/>
      </c>
      <c r="BL45" s="668" t="str">
        <f>IF(AND(C45="Normal uge 6",B45="to"),'Normal uger'!$CC$38,"")</f>
        <v/>
      </c>
      <c r="BM45" s="668" t="str">
        <f>IF(AND(C45="Normal uge 6",B45="fr"),'Normal uger'!$CE$38,"")</f>
        <v/>
      </c>
      <c r="BN45" s="1">
        <f t="shared" si="19"/>
        <v>0</v>
      </c>
      <c r="BO45" s="125">
        <f t="shared" si="4"/>
        <v>0</v>
      </c>
      <c r="BP45" s="360">
        <f t="shared" si="20"/>
        <v>0</v>
      </c>
      <c r="BQ45" s="360">
        <f t="shared" si="21"/>
        <v>0</v>
      </c>
      <c r="BR45" s="360">
        <f t="shared" si="5"/>
        <v>0</v>
      </c>
      <c r="BS45" s="360">
        <f t="shared" si="6"/>
        <v>0</v>
      </c>
      <c r="BT45" s="360">
        <f t="shared" si="7"/>
        <v>0</v>
      </c>
      <c r="BU45" s="360">
        <f>IF(C45="Rul 1",Rul!$E$40,0)</f>
        <v>0</v>
      </c>
      <c r="BV45" s="360">
        <f>IF(C45="Rul 2",Rul!$G$40,0)</f>
        <v>0</v>
      </c>
      <c r="BW45" s="360">
        <f>IF(C45="Rul 3",Rul!$I$40,0)</f>
        <v>0</v>
      </c>
      <c r="BX45" s="360">
        <f>IF(C45="Rul 4",Rul!$K$40,0)</f>
        <v>0</v>
      </c>
      <c r="BY45" s="360">
        <f>IF(C45="Rul 5",Rul!$M$40,0)</f>
        <v>0</v>
      </c>
      <c r="BZ45" s="360">
        <f>IF(C45="Rul 6",Rul!$O$40,0)</f>
        <v>0</v>
      </c>
      <c r="CA45" s="361" t="str">
        <f>IF(AND(C45="Normal uge 1",B45="ma"),'Normal uger'!$E$41,"")</f>
        <v/>
      </c>
      <c r="CB45" s="361" t="str">
        <f>IF(AND(C45="Normal uge 1",B45="ti"),'Normal uger'!$G$41,"")</f>
        <v/>
      </c>
      <c r="CC45" s="361" t="str">
        <f>IF(AND(C45="Normal uge 1",B45="on"),'Normal uger'!$I$41,"")</f>
        <v/>
      </c>
      <c r="CD45" s="361" t="str">
        <f>IF(AND(C45="Normal uge 1",B45="to"),'Normal uger'!$K$41,"")</f>
        <v/>
      </c>
      <c r="CE45" s="361" t="str">
        <f>IF(AND(C45="Normal uge 1",B45="fr"),'Normal uger'!$M$41,"")</f>
        <v/>
      </c>
      <c r="CF45" s="362" t="str">
        <f>IF(AND(C45="Normal uge 2",B45="ma"),'Normal uger'!$S$41,"")</f>
        <v/>
      </c>
      <c r="CG45" s="362" t="str">
        <f>IF(AND(C45="Normal uge 2",B45="ti"),'Normal uger'!$U$41,"")</f>
        <v/>
      </c>
      <c r="CH45" s="362" t="str">
        <f>IF(AND(C45="Normal uge 2",B45="on"),'Normal uger'!$W$41,"")</f>
        <v/>
      </c>
      <c r="CI45" s="362" t="str">
        <f>IF(AND(C45="Normal uge 2",B45="to"),'Normal uger'!$Y$41,"")</f>
        <v/>
      </c>
      <c r="CJ45" s="362" t="str">
        <f>IF(AND(C45="Normal uge 2",B45="fr"),'Normal uger'!$AA$41,"")</f>
        <v/>
      </c>
      <c r="CK45" s="363" t="str">
        <f>IF(AND(C45="Normal uge 3",B45="ma"),'Normal uger'!$AG$41,"")</f>
        <v/>
      </c>
      <c r="CL45" s="363" t="str">
        <f>IF(AND(C45="Normal uge 3",B45="ti"),'Normal uger'!$AI$41,"")</f>
        <v/>
      </c>
      <c r="CM45" s="363" t="str">
        <f>IF(AND(C45="Normal uge 3",B45="on"),'Normal uger'!$AK$41,"")</f>
        <v/>
      </c>
      <c r="CN45" s="363" t="str">
        <f>IF(AND(C45="Normal uge 3",B45="to"),'Normal uger'!$AM$41,"")</f>
        <v/>
      </c>
      <c r="CO45" s="363" t="str">
        <f>IF(AND(C45="Normal uge 3",B45="fr"),'Normal uger'!$AO$41,"")</f>
        <v/>
      </c>
      <c r="CP45" s="364" t="str">
        <f>IF(AND(C45="Normal uge 4",B45="ma"),'Normal uger'!$AU$41,"")</f>
        <v/>
      </c>
      <c r="CQ45" s="364" t="str">
        <f>IF(AND(C45="Normal uge 4",B45="ti"),'Normal uger'!$AW$41,"")</f>
        <v/>
      </c>
      <c r="CR45" s="364" t="str">
        <f>IF(AND(C45="Normal uge 4",B45="on"),'Normal uger'!$AY$41,"")</f>
        <v/>
      </c>
      <c r="CS45" s="364" t="str">
        <f>IF(AND(C45="Normal uge 4",B45="to"),'Normal uger'!$BA$41,"")</f>
        <v/>
      </c>
      <c r="CT45" s="364" t="str">
        <f>IF(AND(C45="Normal uge 4",B45="fr"),'Normal uger'!$BC$41,"")</f>
        <v/>
      </c>
      <c r="CU45" s="669" t="str">
        <f>IF(AND(C45="Normal uge 5",B45="ma"),'Normal uger'!$BI$41,"")</f>
        <v/>
      </c>
      <c r="CV45" s="669" t="str">
        <f>IF(AND(C45="Normal uge 5",B45="ti"),'Normal uger'!$BK$41,"")</f>
        <v/>
      </c>
      <c r="CW45" s="669" t="str">
        <f>IF(AND(C45="Normal uge 5",B45="on"),'Normal uger'!$BM$41,"")</f>
        <v/>
      </c>
      <c r="CX45" s="669" t="str">
        <f>IF(AND(C45="Normal uge 5",B45="to"),'Normal uger'!$BO$41,"")</f>
        <v/>
      </c>
      <c r="CY45" s="669" t="str">
        <f>IF(AND(C45="Normal uge 5",B45="fr"),'Normal uger'!$BQ$41,"")</f>
        <v/>
      </c>
      <c r="CZ45" s="668" t="str">
        <f>IF(AND(C45="Normal uge 6",B45="ma"),'Normal uger'!$BW$41,"")</f>
        <v/>
      </c>
      <c r="DA45" s="668" t="str">
        <f>IF(AND(C45="Normal uge 6",B45="ti"),'Normal uger'!$BY$41,"")</f>
        <v/>
      </c>
      <c r="DB45" s="668" t="str">
        <f>IF(AND(C45="Normal uge 6",B45="on"),'Normal uger'!$CA$41,"")</f>
        <v/>
      </c>
      <c r="DC45" s="668" t="str">
        <f>IF(AND(C45="Normal uge 6",B45="to"),'Normal uger'!$CC$41,"")</f>
        <v/>
      </c>
      <c r="DD45" s="668" t="str">
        <f>IF(AND(C45="Normal uge 6",B45="fr"),'Normal uger'!$CE$41,"")</f>
        <v/>
      </c>
      <c r="DE45" s="1">
        <f t="shared" si="22"/>
        <v>0</v>
      </c>
      <c r="DF45" t="str">
        <f t="shared" si="8"/>
        <v/>
      </c>
      <c r="DG45">
        <f t="shared" si="9"/>
        <v>0</v>
      </c>
      <c r="DH45">
        <f t="shared" si="10"/>
        <v>0</v>
      </c>
      <c r="DI45" t="str">
        <f t="shared" si="11"/>
        <v/>
      </c>
      <c r="DJ45" t="str">
        <f t="shared" si="11"/>
        <v/>
      </c>
      <c r="DK45" t="str">
        <f t="shared" si="23"/>
        <v/>
      </c>
      <c r="DL45" t="str">
        <f t="shared" si="24"/>
        <v/>
      </c>
    </row>
    <row r="46" spans="1:116" ht="17" thickBot="1">
      <c r="A46" s="370" t="s">
        <v>127</v>
      </c>
      <c r="B46" s="371"/>
      <c r="C46" s="371"/>
      <c r="D46" s="371"/>
      <c r="E46" s="371"/>
      <c r="F46" s="371"/>
      <c r="G46" s="371"/>
      <c r="H46" s="371"/>
      <c r="I46" s="195"/>
      <c r="J46" s="195"/>
      <c r="K46" s="195">
        <f>SUM(K15:K45)</f>
        <v>128.58333333333331</v>
      </c>
      <c r="L46" s="195">
        <f t="shared" ref="L46" si="26">SUM(L15:L45)</f>
        <v>5.666666666666667</v>
      </c>
      <c r="M46" s="207">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2.5</v>
      </c>
      <c r="N46" s="414"/>
      <c r="O46" s="415">
        <f>SUM(O15:O45)</f>
        <v>0</v>
      </c>
      <c r="P46" s="250"/>
      <c r="Q46" s="251"/>
      <c r="R46" s="251"/>
      <c r="S46" s="251">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1">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2">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9">
        <f>W15+W16+W17+W18+W19+W20+W21+W22+W23+W24+W25+W26+W27+W28+W29+W30+W31+W32+W33+W34+W35+W36+W37+W38+W39+W40+W41+W42+W43+W44+W45</f>
        <v>0</v>
      </c>
      <c r="X46" s="129">
        <f t="shared" ref="X46:AC46" si="27">SUM(X15:X45)</f>
        <v>0</v>
      </c>
      <c r="Y46" s="129">
        <f t="shared" si="27"/>
        <v>37.5</v>
      </c>
      <c r="Z46" s="129">
        <f t="shared" si="27"/>
        <v>0</v>
      </c>
      <c r="AA46" s="129">
        <f t="shared" si="27"/>
        <v>0</v>
      </c>
      <c r="AB46" s="129">
        <f t="shared" si="27"/>
        <v>0</v>
      </c>
      <c r="AC46" s="129">
        <f t="shared" si="27"/>
        <v>0</v>
      </c>
      <c r="AD46">
        <f t="shared" ref="AD46:AI46" si="28">COUNTIF(AD15:AD45,"&gt;0")</f>
        <v>1</v>
      </c>
      <c r="AE46">
        <f t="shared" si="28"/>
        <v>0</v>
      </c>
      <c r="AF46">
        <f t="shared" si="28"/>
        <v>0</v>
      </c>
      <c r="AG46">
        <f t="shared" si="28"/>
        <v>1</v>
      </c>
      <c r="AH46">
        <f t="shared" si="28"/>
        <v>0</v>
      </c>
      <c r="AI46">
        <f t="shared" si="28"/>
        <v>0</v>
      </c>
      <c r="AJ46">
        <f>COUNTIF(AJ15:AJ45,"&gt;0")</f>
        <v>3</v>
      </c>
      <c r="AK46">
        <f t="shared" ref="AK46:AO46" si="29">COUNTIF(AK15:AK45,"&gt;0")</f>
        <v>3</v>
      </c>
      <c r="AL46">
        <f t="shared" si="29"/>
        <v>3</v>
      </c>
      <c r="AM46">
        <f t="shared" si="29"/>
        <v>3</v>
      </c>
      <c r="AN46">
        <f t="shared" si="29"/>
        <v>0</v>
      </c>
      <c r="AO46">
        <f t="shared" si="29"/>
        <v>0</v>
      </c>
      <c r="AP46">
        <f t="shared" ref="AP46" si="30">COUNTIF(AP15:AP45,"&gt;0")</f>
        <v>0</v>
      </c>
      <c r="AQ46">
        <f t="shared" ref="AQ46" si="31">COUNTIF(AQ15:AQ45,"&gt;0")</f>
        <v>0</v>
      </c>
      <c r="AR46">
        <f t="shared" ref="AR46" si="32">COUNTIF(AR15:AR45,"&gt;0")</f>
        <v>0</v>
      </c>
      <c r="AS46">
        <f t="shared" ref="AS46:AT46" si="33">COUNTIF(AS15:AS45,"&gt;0")</f>
        <v>0</v>
      </c>
      <c r="AT46">
        <f t="shared" si="33"/>
        <v>0</v>
      </c>
      <c r="AU46">
        <f t="shared" ref="AU46" si="34">COUNTIF(AU15:AU45,"&gt;0")</f>
        <v>0</v>
      </c>
      <c r="AV46">
        <f t="shared" ref="AV46" si="35">COUNTIF(AV15:AV45,"&gt;0")</f>
        <v>0</v>
      </c>
      <c r="AW46">
        <f t="shared" ref="AW46" si="36">COUNTIF(AW15:AW45,"&gt;0")</f>
        <v>0</v>
      </c>
      <c r="AX46">
        <f t="shared" ref="AX46:AY46" si="37">COUNTIF(AX15:AX45,"&gt;0")</f>
        <v>0</v>
      </c>
      <c r="AY46">
        <f t="shared" si="37"/>
        <v>0</v>
      </c>
      <c r="AZ46">
        <f t="shared" ref="AZ46" si="38">COUNTIF(AZ15:AZ45,"&gt;0")</f>
        <v>0</v>
      </c>
      <c r="BA46">
        <f t="shared" ref="BA46" si="39">COUNTIF(BA15:BA45,"&gt;0")</f>
        <v>0</v>
      </c>
      <c r="BB46">
        <f t="shared" ref="BB46" si="40">COUNTIF(BB15:BB45,"&gt;0")</f>
        <v>0</v>
      </c>
      <c r="BC46">
        <f t="shared" ref="BC46:BL46" si="41">COUNTIF(BC15:BC45,"&gt;0")</f>
        <v>0</v>
      </c>
      <c r="BD46">
        <f>COUNTIF(BD15:BD45,"&gt;0")</f>
        <v>0</v>
      </c>
      <c r="BE46">
        <f t="shared" si="41"/>
        <v>0</v>
      </c>
      <c r="BF46">
        <f t="shared" si="41"/>
        <v>0</v>
      </c>
      <c r="BG46">
        <f t="shared" si="41"/>
        <v>0</v>
      </c>
      <c r="BH46">
        <f t="shared" si="41"/>
        <v>0</v>
      </c>
      <c r="BI46">
        <f t="shared" si="41"/>
        <v>0</v>
      </c>
      <c r="BJ46">
        <f t="shared" si="41"/>
        <v>0</v>
      </c>
      <c r="BK46">
        <f t="shared" si="41"/>
        <v>0</v>
      </c>
      <c r="BL46">
        <f t="shared" si="41"/>
        <v>0</v>
      </c>
      <c r="BM46">
        <f t="shared" ref="BM46" si="42">COUNTIF(BM15:BM45,"&gt;0")</f>
        <v>0</v>
      </c>
      <c r="BN46" s="1">
        <f>SUM(BN15:BN45)</f>
        <v>128.58333333333331</v>
      </c>
      <c r="BO46" s="62"/>
      <c r="BP46" s="129">
        <f t="shared" ref="BP46:BT46" si="43">SUM(BP15:BP45)</f>
        <v>0</v>
      </c>
      <c r="BQ46" s="129">
        <f t="shared" si="43"/>
        <v>0</v>
      </c>
      <c r="BR46" s="129">
        <f t="shared" ref="BR46" si="44">SUM(BR15:BR45)</f>
        <v>0</v>
      </c>
      <c r="BS46" s="129">
        <f t="shared" si="43"/>
        <v>0</v>
      </c>
      <c r="BT46" s="129">
        <f t="shared" si="43"/>
        <v>0</v>
      </c>
      <c r="BU46">
        <f t="shared" ref="BU46" si="45">COUNTIF(BU15:BU45,"&gt;0")</f>
        <v>0</v>
      </c>
      <c r="BV46" s="129"/>
      <c r="BW46" s="129"/>
      <c r="BX46" s="129"/>
      <c r="BY46" s="129"/>
      <c r="BZ46" s="129"/>
      <c r="CU46" s="669"/>
      <c r="CV46" s="669"/>
      <c r="CW46" s="669"/>
      <c r="CX46" s="669"/>
      <c r="CY46" s="669"/>
      <c r="CZ46" s="668"/>
      <c r="DA46" s="668"/>
      <c r="DB46" s="668"/>
      <c r="DC46" s="668"/>
      <c r="DD46" s="668"/>
      <c r="DE46" s="129">
        <f>SUM(DE15:DE45)</f>
        <v>5.666666666666667</v>
      </c>
      <c r="DJ46" t="str">
        <f t="shared" si="11"/>
        <v/>
      </c>
      <c r="DK46" t="str">
        <f t="shared" si="23"/>
        <v/>
      </c>
      <c r="DL46" t="str">
        <f t="shared" ref="DL46" si="46">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8"/>
      <c r="AA47" s="137"/>
      <c r="AB47" s="115"/>
      <c r="AC47" s="129"/>
      <c r="AD47" s="115"/>
      <c r="AE47" s="115"/>
      <c r="AF47" s="129"/>
      <c r="AG47" s="129"/>
      <c r="AH47" s="129"/>
      <c r="AI47" s="129"/>
      <c r="AJ47" s="129"/>
      <c r="AK47" s="129"/>
      <c r="AL47" s="129"/>
      <c r="AM47" s="129"/>
      <c r="AN47" s="129"/>
      <c r="AO47" s="129"/>
      <c r="BR47" s="258"/>
      <c r="BS47" s="137"/>
      <c r="BT47" s="137"/>
      <c r="BU47" s="129"/>
      <c r="BV47" s="115"/>
      <c r="BW47" s="129"/>
      <c r="BX47" s="129"/>
      <c r="BY47" s="129"/>
      <c r="BZ47" s="129"/>
      <c r="CA47" s="129"/>
      <c r="CB47" s="129"/>
      <c r="CC47" s="129"/>
      <c r="CD47" s="129"/>
      <c r="CE47" s="129"/>
      <c r="CF47" s="129"/>
    </row>
    <row r="48" spans="1:116" ht="70" customHeight="1">
      <c r="A48" s="925" t="str">
        <f>"Arbejdstid for "&amp;A13&amp;" måned:"</f>
        <v>Arbejdstid for August måned:</v>
      </c>
      <c r="B48" s="926"/>
      <c r="C48" s="926"/>
      <c r="D48" s="926"/>
      <c r="E48" s="926"/>
      <c r="F48" s="926"/>
      <c r="G48" s="926"/>
      <c r="H48" s="202" t="s">
        <v>126</v>
      </c>
      <c r="I48" s="890" t="s">
        <v>115</v>
      </c>
      <c r="J48" s="891"/>
      <c r="K48" s="150"/>
      <c r="L48" s="882" t="s">
        <v>188</v>
      </c>
      <c r="M48" s="883"/>
      <c r="N48" s="883"/>
      <c r="O48" s="883"/>
      <c r="P48" s="883"/>
      <c r="Q48" s="883"/>
      <c r="R48" s="883"/>
      <c r="S48" s="884"/>
      <c r="T48" s="605" t="s">
        <v>365</v>
      </c>
      <c r="U48" s="375" t="s">
        <v>259</v>
      </c>
      <c r="V48" s="305"/>
      <c r="W48" s="117"/>
      <c r="X48" s="130"/>
      <c r="Y48" s="130"/>
      <c r="Z48" s="130"/>
      <c r="AA48"/>
      <c r="AB48"/>
      <c r="AK48" s="56"/>
      <c r="AL48" s="56"/>
      <c r="BO48" s="117"/>
      <c r="BP48" s="117"/>
      <c r="BQ48" s="130"/>
      <c r="BR48" s="130"/>
      <c r="BS48"/>
      <c r="BT48"/>
      <c r="CB48" s="56"/>
      <c r="CC48" s="56"/>
    </row>
    <row r="49" spans="1:114" ht="24" customHeight="1">
      <c r="A49" s="927" t="s">
        <v>272</v>
      </c>
      <c r="B49" s="928"/>
      <c r="C49" s="928"/>
      <c r="D49" s="928"/>
      <c r="E49" s="928"/>
      <c r="F49" s="928"/>
      <c r="G49" s="928"/>
      <c r="H49" s="145">
        <f>D83-D81-A93-D80</f>
        <v>22</v>
      </c>
      <c r="I49" s="892">
        <f>IF(AND(Stamoplysninger!E13="HK",Stamoplysninger!E14="Ja"),1924/Arbejdstidsoversigt!$K$8*Stamoplysninger!E16*$H$49,August!$H$49*7.4*Stamoplysninger!E16)</f>
        <v>162.80000000000001</v>
      </c>
      <c r="J49" s="893"/>
      <c r="K49" s="147"/>
      <c r="L49" s="885"/>
      <c r="M49" s="886"/>
      <c r="N49" s="886"/>
      <c r="O49" s="886"/>
      <c r="P49" s="886"/>
      <c r="Q49" s="886"/>
      <c r="R49" s="886"/>
      <c r="S49" s="887"/>
      <c r="T49" s="356">
        <v>4</v>
      </c>
      <c r="U49" s="372">
        <v>5</v>
      </c>
      <c r="V49" s="305"/>
      <c r="W49" s="130"/>
      <c r="X49" s="130"/>
      <c r="Y49" s="130"/>
      <c r="Z49" s="130"/>
      <c r="AA49"/>
      <c r="AB49"/>
      <c r="AK49" s="56"/>
      <c r="AL49" s="56"/>
      <c r="BO49" s="130"/>
      <c r="BP49" s="130"/>
      <c r="BQ49" s="130"/>
      <c r="BR49" s="130"/>
      <c r="BS49"/>
      <c r="BT49"/>
      <c r="CB49" s="56"/>
      <c r="CC49" s="56"/>
    </row>
    <row r="50" spans="1:114" ht="31" customHeight="1">
      <c r="A50" s="927" t="str">
        <f>"Ferie "&amp;A13&amp;" måned"</f>
        <v>Ferie August måned</v>
      </c>
      <c r="B50" s="928"/>
      <c r="C50" s="928"/>
      <c r="D50" s="928"/>
      <c r="E50" s="928"/>
      <c r="F50" s="928"/>
      <c r="G50" s="928"/>
      <c r="H50" s="146" t="str">
        <f>IF(D77&gt;0,$D$77,"0")</f>
        <v>0</v>
      </c>
      <c r="I50" s="857">
        <f>H50*7.4*Stamoplysninger!E16</f>
        <v>0</v>
      </c>
      <c r="J50" s="858"/>
      <c r="K50" s="147"/>
      <c r="L50" s="844" t="s">
        <v>367</v>
      </c>
      <c r="M50" s="845"/>
      <c r="N50" s="845"/>
      <c r="O50" s="845"/>
      <c r="P50" s="845"/>
      <c r="Q50" s="845"/>
      <c r="R50" s="845"/>
      <c r="S50" s="845"/>
      <c r="T50" s="845"/>
      <c r="U50" s="846"/>
      <c r="V50" s="305"/>
      <c r="W50" s="130"/>
      <c r="X50" s="130"/>
      <c r="Y50" s="130"/>
      <c r="Z50" s="130"/>
      <c r="AA50"/>
      <c r="AB50"/>
      <c r="AK50" s="56"/>
      <c r="AL50" s="56"/>
      <c r="BO50" s="130"/>
      <c r="BP50" s="130"/>
      <c r="BQ50" s="130"/>
      <c r="BR50" s="130"/>
      <c r="BS50"/>
      <c r="BT50"/>
      <c r="CB50" s="56"/>
      <c r="CC50" s="56"/>
    </row>
    <row r="51" spans="1:114" ht="29" customHeight="1">
      <c r="A51" s="927" t="str">
        <f>"Søgnehelligdage i "&amp;A13&amp;" måned"</f>
        <v>Søgnehelligdage i August måned</v>
      </c>
      <c r="B51" s="928"/>
      <c r="C51" s="928"/>
      <c r="D51" s="928"/>
      <c r="E51" s="928"/>
      <c r="F51" s="928"/>
      <c r="G51" s="928"/>
      <c r="H51" s="146">
        <f>IF(D82&gt;0,D82,0)</f>
        <v>0</v>
      </c>
      <c r="I51" s="857">
        <f>H51*7.4*Stamoplysninger!E16</f>
        <v>0</v>
      </c>
      <c r="J51" s="858"/>
      <c r="K51" s="226"/>
      <c r="L51" s="377" t="s">
        <v>366</v>
      </c>
      <c r="M51" s="378" t="s">
        <v>202</v>
      </c>
      <c r="N51" s="850" t="s">
        <v>279</v>
      </c>
      <c r="O51" s="845"/>
      <c r="P51" s="845"/>
      <c r="Q51" s="845"/>
      <c r="R51" s="845"/>
      <c r="S51" s="851"/>
      <c r="T51" s="888" t="s">
        <v>189</v>
      </c>
      <c r="U51" s="889"/>
      <c r="V51" s="305"/>
      <c r="W51" s="130"/>
      <c r="X51" s="130"/>
      <c r="Y51" s="130"/>
      <c r="Z51" s="130"/>
      <c r="AA51"/>
      <c r="AB51"/>
      <c r="AK51" s="56"/>
      <c r="AL51" s="56"/>
      <c r="BO51" s="130"/>
      <c r="BP51" s="130"/>
      <c r="BQ51" s="130"/>
      <c r="BR51" s="130"/>
      <c r="BS51"/>
      <c r="BT51"/>
      <c r="CB51" s="56"/>
      <c r="CC51" s="56"/>
    </row>
    <row r="52" spans="1:114" ht="24" customHeight="1">
      <c r="A52" s="927" t="str">
        <f>"Nettoarbejdstid ialt i "&amp;A13&amp;" måned"</f>
        <v>Nettoarbejdstid ialt i August måned</v>
      </c>
      <c r="B52" s="928"/>
      <c r="C52" s="928"/>
      <c r="D52" s="928"/>
      <c r="E52" s="928"/>
      <c r="F52" s="928"/>
      <c r="G52" s="928"/>
      <c r="H52" s="148">
        <f>H49-H50-H51</f>
        <v>22</v>
      </c>
      <c r="I52" s="857">
        <f>IF(Stamoplysninger!$E$13="Ikke omfattet af overenskomst - ansat med en fast årsnorm",Stamoplysninger!$E$15/229*H52*Stamoplysninger!$E$16,I49-I50-I51)</f>
        <v>162.80000000000001</v>
      </c>
      <c r="J52" s="858"/>
      <c r="K52" s="226"/>
      <c r="L52" s="374" t="s">
        <v>28</v>
      </c>
      <c r="M52" s="306"/>
      <c r="N52" s="852" t="s">
        <v>509</v>
      </c>
      <c r="O52" s="853"/>
      <c r="P52" s="853"/>
      <c r="Q52" s="853"/>
      <c r="R52" s="853"/>
      <c r="S52" s="854"/>
      <c r="T52" s="355">
        <v>1</v>
      </c>
      <c r="U52" s="373"/>
      <c r="V52" s="305"/>
      <c r="W52" s="130"/>
      <c r="X52" s="130"/>
      <c r="Y52" s="130"/>
      <c r="Z52" s="130"/>
      <c r="AA52"/>
      <c r="AB52"/>
      <c r="AK52" s="56"/>
      <c r="AL52" s="56"/>
      <c r="BO52" s="130"/>
      <c r="BP52" s="130"/>
      <c r="BQ52" s="130"/>
      <c r="BR52" s="130"/>
      <c r="BS52"/>
      <c r="BT52"/>
      <c r="CB52" s="56"/>
      <c r="CC52" s="56"/>
    </row>
    <row r="53" spans="1:114" ht="24" customHeight="1">
      <c r="A53" s="933" t="str">
        <f>"Planlagt arbejdstid efter ovennstående "&amp;A13&amp;" måned kalender"</f>
        <v>Planlagt arbejdstid efter ovennstående August måned kalender</v>
      </c>
      <c r="B53" s="934"/>
      <c r="C53" s="934"/>
      <c r="D53" s="934"/>
      <c r="E53" s="934"/>
      <c r="F53" s="934"/>
      <c r="G53" s="934"/>
      <c r="H53" s="282">
        <f>D60+D61+D62+D63+D66+D67+D74+D68+D69+D70+D71+D72+D73+D75+D76+D64+D65</f>
        <v>22</v>
      </c>
      <c r="I53" s="836">
        <f>K46+L46+M46-J59</f>
        <v>136.74999999999997</v>
      </c>
      <c r="J53" s="837"/>
      <c r="K53" s="226"/>
      <c r="L53" s="374"/>
      <c r="M53" s="306"/>
      <c r="N53" s="852"/>
      <c r="O53" s="853"/>
      <c r="P53" s="853"/>
      <c r="Q53" s="853"/>
      <c r="R53" s="853"/>
      <c r="S53" s="854"/>
      <c r="T53" s="355"/>
      <c r="U53" s="373"/>
      <c r="V53" s="305"/>
      <c r="W53" s="130"/>
      <c r="X53" s="130"/>
      <c r="Y53" s="130"/>
      <c r="Z53" s="130"/>
      <c r="AA53"/>
      <c r="AB53"/>
      <c r="AK53" s="56"/>
      <c r="AL53" s="56"/>
      <c r="BO53" s="130"/>
      <c r="BP53" s="130"/>
      <c r="BQ53" s="130"/>
      <c r="BR53" s="130"/>
      <c r="BS53"/>
      <c r="BT53"/>
      <c r="CB53" s="56"/>
      <c r="CC53" s="56"/>
    </row>
    <row r="54" spans="1:114" ht="24" customHeight="1">
      <c r="A54" s="935" t="str">
        <f>"Arbejde særligt planlagt for "&amp;A13&amp;" måned efter fanen normale uger"</f>
        <v>Arbejde særligt planlagt for August måned efter fanen normale uger</v>
      </c>
      <c r="B54" s="936"/>
      <c r="C54" s="936"/>
      <c r="D54" s="936"/>
      <c r="E54" s="936"/>
      <c r="F54" s="936"/>
      <c r="G54" s="936"/>
      <c r="H54" s="937"/>
      <c r="I54" s="838">
        <f>'Normal uger'!L88</f>
        <v>0.5</v>
      </c>
      <c r="J54" s="839"/>
      <c r="K54" s="227"/>
      <c r="L54" s="374"/>
      <c r="M54" s="306"/>
      <c r="N54" s="852"/>
      <c r="O54" s="853"/>
      <c r="P54" s="853"/>
      <c r="Q54" s="853"/>
      <c r="R54" s="853"/>
      <c r="S54" s="854"/>
      <c r="T54" s="355"/>
      <c r="U54" s="373"/>
      <c r="V54" s="305"/>
      <c r="W54" s="130"/>
      <c r="X54" s="130"/>
      <c r="Y54" s="130"/>
      <c r="Z54" s="130"/>
      <c r="AA54"/>
      <c r="AB54"/>
      <c r="AK54" s="56"/>
      <c r="AL54" s="56"/>
      <c r="BO54" s="130"/>
      <c r="BP54" s="130"/>
      <c r="BQ54" s="130"/>
      <c r="BR54" s="130"/>
      <c r="BS54"/>
      <c r="BT54"/>
      <c r="CB54" s="56"/>
      <c r="CC54" s="56"/>
    </row>
    <row r="55" spans="1:114" ht="24" customHeight="1">
      <c r="A55" s="416" t="s">
        <v>275</v>
      </c>
      <c r="B55" s="417"/>
      <c r="C55" s="417"/>
      <c r="D55" s="417"/>
      <c r="E55" s="417"/>
      <c r="F55" s="417"/>
      <c r="G55" s="417"/>
      <c r="H55" s="418"/>
      <c r="I55" s="855">
        <f>IF(Arbejdstidsoversigt!$H$49="Puljetimer registreres i månedskalendere",O46-L59,SUM(Arbejdstidsoversigt!J29:J47)/Arbejdstidsoversigt!G15*August!H52)</f>
        <v>9.6491228070175428</v>
      </c>
      <c r="J55" s="856"/>
      <c r="K55" s="227"/>
      <c r="L55" s="374"/>
      <c r="M55" s="306"/>
      <c r="N55" s="852"/>
      <c r="O55" s="853"/>
      <c r="P55" s="853"/>
      <c r="Q55" s="853"/>
      <c r="R55" s="853"/>
      <c r="S55" s="854"/>
      <c r="T55" s="355"/>
      <c r="U55" s="373"/>
      <c r="V55" s="305"/>
      <c r="W55" s="130"/>
      <c r="X55" s="130"/>
      <c r="Y55" s="130"/>
      <c r="Z55" s="130"/>
      <c r="AA55"/>
      <c r="AB55"/>
      <c r="AK55" s="56"/>
      <c r="AL55" s="56"/>
      <c r="BO55" s="130"/>
      <c r="BP55" s="130"/>
      <c r="BQ55" s="130"/>
      <c r="BR55" s="130"/>
      <c r="BS55"/>
      <c r="BT55"/>
      <c r="CB55" s="56"/>
      <c r="CC55" s="56"/>
    </row>
    <row r="56" spans="1:114" ht="24" customHeight="1">
      <c r="A56" s="929" t="s">
        <v>250</v>
      </c>
      <c r="B56" s="930"/>
      <c r="C56" s="930"/>
      <c r="D56" s="930"/>
      <c r="E56" s="930"/>
      <c r="F56" s="930"/>
      <c r="G56" s="930"/>
      <c r="H56" s="930"/>
      <c r="I56" s="840">
        <f>S46+U46+T46-P59-Q59-R59</f>
        <v>0</v>
      </c>
      <c r="J56" s="841"/>
      <c r="K56" s="228"/>
      <c r="L56" s="374"/>
      <c r="M56" s="306"/>
      <c r="N56" s="852"/>
      <c r="O56" s="853"/>
      <c r="P56" s="853"/>
      <c r="Q56" s="853"/>
      <c r="R56" s="853"/>
      <c r="S56" s="854"/>
      <c r="T56" s="355"/>
      <c r="U56" s="373"/>
      <c r="V56" s="305"/>
      <c r="W56" s="137"/>
      <c r="X56" s="130"/>
      <c r="Z56" s="130"/>
      <c r="AA56" s="130"/>
      <c r="AB56"/>
      <c r="AM56" s="56"/>
      <c r="AN56" s="56"/>
      <c r="BO56" s="137"/>
      <c r="BP56" s="137"/>
      <c r="BR56" s="130"/>
      <c r="BS56"/>
      <c r="BT56"/>
      <c r="CD56" s="56"/>
      <c r="CE56" s="56"/>
    </row>
    <row r="57" spans="1:114" ht="27" customHeight="1" thickBot="1">
      <c r="A57" s="149" t="str">
        <f>"Faktisk arbejdstid ialt i "&amp;A13&amp;" måned"</f>
        <v>Faktisk arbejdstid ialt i August måned</v>
      </c>
      <c r="B57" s="189"/>
      <c r="C57" s="190"/>
      <c r="D57" s="190"/>
      <c r="E57" s="190"/>
      <c r="F57" s="190"/>
      <c r="G57" s="190"/>
      <c r="H57" s="191"/>
      <c r="I57" s="842">
        <f>SUM(I53:J56)</f>
        <v>146.89912280701751</v>
      </c>
      <c r="J57" s="843"/>
      <c r="K57" s="131"/>
      <c r="L57" s="847" t="s">
        <v>190</v>
      </c>
      <c r="M57" s="848"/>
      <c r="N57" s="848"/>
      <c r="O57" s="848"/>
      <c r="P57" s="848"/>
      <c r="Q57" s="848"/>
      <c r="R57" s="848"/>
      <c r="S57" s="849"/>
      <c r="T57" s="389">
        <f>T49-SUM(T52:T56)</f>
        <v>3</v>
      </c>
      <c r="U57" s="376">
        <f>U49-SUM(U52:U56)</f>
        <v>5</v>
      </c>
      <c r="V57" s="305"/>
      <c r="W57" s="137"/>
      <c r="X57" s="130"/>
      <c r="Z57" s="130"/>
      <c r="AA57" s="130"/>
      <c r="AB57"/>
      <c r="AL57" s="56"/>
      <c r="AM57" s="56"/>
      <c r="BO57" s="137"/>
      <c r="BP57" s="137"/>
      <c r="BR57" s="130"/>
      <c r="BS57"/>
      <c r="BT57"/>
      <c r="CC57" s="56"/>
      <c r="CD57" s="56"/>
    </row>
    <row r="58" spans="1:114">
      <c r="A58" s="144"/>
      <c r="B58" s="144"/>
      <c r="C58" s="144"/>
      <c r="D58" s="144"/>
      <c r="E58" s="144"/>
      <c r="F58" s="144"/>
      <c r="G58" s="144"/>
      <c r="H58" s="144"/>
      <c r="I58" s="304"/>
      <c r="J58" s="304"/>
      <c r="K58" s="304"/>
      <c r="L58" s="292"/>
      <c r="M58" s="253"/>
      <c r="N58" s="253"/>
      <c r="O58" s="253"/>
      <c r="P58" s="253"/>
      <c r="Q58" s="253"/>
      <c r="R58" s="206"/>
      <c r="S58" s="254"/>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8"/>
      <c r="B59" s="288"/>
      <c r="C59" s="288"/>
      <c r="D59" s="288"/>
      <c r="E59" s="288"/>
      <c r="F59" s="288"/>
      <c r="G59" s="288"/>
      <c r="H59" s="289"/>
      <c r="I59" s="293" t="s">
        <v>363</v>
      </c>
      <c r="J59" s="291">
        <f>IF(C45="Ikke relevant",M45,0)+IF(C15="Ikke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f>
        <v>0</v>
      </c>
      <c r="K59" s="291" t="s">
        <v>273</v>
      </c>
      <c r="L59" s="291">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59" s="280"/>
      <c r="N59" s="280"/>
      <c r="O59" s="280"/>
      <c r="P59" s="291">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59" s="291">
        <f t="shared" ref="Q59" si="47">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59" s="291">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59" s="130"/>
      <c r="AB59" s="130"/>
      <c r="AC59" s="130"/>
      <c r="AD59" s="130"/>
      <c r="AE59" s="118"/>
      <c r="AF59" s="137"/>
      <c r="AG59" s="137"/>
      <c r="AH59" s="137"/>
      <c r="AI59" s="137"/>
      <c r="AJ59" s="137"/>
      <c r="AK59" s="137"/>
      <c r="AL59" s="137"/>
      <c r="AM59" s="137"/>
      <c r="AN59" s="137"/>
      <c r="AO59" s="137"/>
      <c r="AP59" s="130"/>
      <c r="AR59" s="130"/>
      <c r="AS59" s="130"/>
      <c r="AW59" s="56"/>
      <c r="AX59" s="56"/>
      <c r="BG59" s="56"/>
      <c r="BH59" s="56"/>
      <c r="BR59" s="305"/>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435" t="s">
        <v>218</v>
      </c>
      <c r="B60" s="435"/>
      <c r="C60" s="435"/>
      <c r="D60" s="435">
        <f>COUNTIF([0]!AUGUST,"Normal uge 1")</f>
        <v>12</v>
      </c>
      <c r="E60" s="298"/>
      <c r="F60" s="297"/>
      <c r="G60" s="297"/>
      <c r="H60" s="290"/>
      <c r="I60" s="293"/>
      <c r="J60" s="291"/>
      <c r="K60" s="291"/>
      <c r="L60" s="293"/>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32" t="s">
        <v>205</v>
      </c>
      <c r="B61" s="932"/>
      <c r="C61" s="932"/>
      <c r="D61" s="436">
        <f>COUNTIF([0]!AUGUST,"Normal uge 2")</f>
        <v>1</v>
      </c>
      <c r="E61" s="298"/>
      <c r="F61" s="297"/>
      <c r="G61" s="297"/>
      <c r="H61" s="290"/>
      <c r="I61" s="293"/>
      <c r="J61" s="291"/>
      <c r="K61" s="293"/>
      <c r="L61" s="294"/>
      <c r="M61" s="281"/>
      <c r="N61" s="281"/>
      <c r="O61" s="281"/>
      <c r="P61" s="281"/>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31" t="s">
        <v>206</v>
      </c>
      <c r="B62" s="931"/>
      <c r="C62" s="931"/>
      <c r="D62" s="438">
        <f>COUNTIF([0]!AUGUST,"Normal uge 3")</f>
        <v>1</v>
      </c>
      <c r="E62" s="298"/>
      <c r="F62" s="297"/>
      <c r="G62" s="297"/>
      <c r="H62" s="290"/>
      <c r="I62" s="290"/>
      <c r="J62" s="291"/>
      <c r="K62" s="293"/>
      <c r="L62" s="294"/>
      <c r="M62" s="281"/>
      <c r="N62" s="281"/>
      <c r="O62" s="281"/>
      <c r="P62" s="281"/>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24" t="s">
        <v>207</v>
      </c>
      <c r="B63" s="924"/>
      <c r="C63" s="924"/>
      <c r="D63" s="437">
        <f>COUNTIF([0]!AUGUST,"Normal uge 4")</f>
        <v>0</v>
      </c>
      <c r="E63" s="298"/>
      <c r="F63" s="297"/>
      <c r="G63" s="297"/>
      <c r="H63" s="290"/>
      <c r="I63" s="290"/>
      <c r="J63" s="291"/>
      <c r="K63" s="293"/>
      <c r="L63" s="294"/>
      <c r="M63" s="281"/>
      <c r="N63" s="281"/>
      <c r="O63" s="281"/>
      <c r="P63" s="281"/>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64" t="s">
        <v>412</v>
      </c>
      <c r="B64" s="664"/>
      <c r="C64" s="664"/>
      <c r="D64" s="665">
        <f>COUNTIF([0]!AUGUST,"Normal uge 5")</f>
        <v>0</v>
      </c>
      <c r="E64" s="298"/>
      <c r="F64" s="297"/>
      <c r="G64" s="297"/>
      <c r="H64" s="290"/>
      <c r="I64" s="290"/>
      <c r="J64" s="291"/>
      <c r="K64" s="293"/>
      <c r="L64" s="294"/>
      <c r="M64" s="281"/>
      <c r="N64" s="281"/>
      <c r="O64" s="281"/>
      <c r="P64" s="281"/>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66" t="s">
        <v>413</v>
      </c>
      <c r="B65" s="666"/>
      <c r="C65" s="666"/>
      <c r="D65" s="667">
        <f>COUNTIF([0]!AUGUST,"Normal uge 6")</f>
        <v>0</v>
      </c>
      <c r="E65" s="298"/>
      <c r="F65" s="297"/>
      <c r="G65" s="297"/>
      <c r="H65" s="290"/>
      <c r="I65" s="290"/>
      <c r="J65" s="291"/>
      <c r="K65" s="293"/>
      <c r="L65" s="294"/>
      <c r="M65" s="281"/>
      <c r="N65" s="281"/>
      <c r="O65" s="281"/>
      <c r="P65" s="281"/>
      <c r="AA65" s="130"/>
      <c r="AB65" s="130"/>
      <c r="AC65" s="130"/>
      <c r="AD65" s="130"/>
      <c r="AE65" s="130"/>
      <c r="AF65" s="118"/>
      <c r="AG65" s="118"/>
      <c r="AH65" s="118"/>
      <c r="AI65" s="118"/>
      <c r="AJ65" s="118"/>
      <c r="AK65" s="118"/>
      <c r="AL65" s="118"/>
      <c r="AM65" s="137"/>
      <c r="AN65" s="137"/>
      <c r="AO65" s="137"/>
      <c r="AP65" s="137"/>
      <c r="AQ65" s="130"/>
      <c r="AS65" s="130"/>
      <c r="AT65" s="130"/>
      <c r="AX65" s="56"/>
      <c r="AY65" s="56"/>
      <c r="BD65" s="130"/>
      <c r="BH65" s="56"/>
      <c r="BI65" s="56"/>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439" t="s">
        <v>229</v>
      </c>
      <c r="B66" s="439"/>
      <c r="C66" s="439"/>
      <c r="D66" s="439">
        <f>COUNTIF([0]!AUGUST,"Anderledes dag")</f>
        <v>0</v>
      </c>
      <c r="E66" s="298"/>
      <c r="F66" s="297"/>
      <c r="G66" s="297"/>
      <c r="H66" s="290"/>
      <c r="I66" s="294"/>
      <c r="J66" s="291"/>
      <c r="K66" s="293"/>
      <c r="L66" s="294"/>
      <c r="M66" s="281"/>
      <c r="N66" s="281"/>
      <c r="O66" s="281"/>
      <c r="P66" s="281"/>
      <c r="AA66"/>
      <c r="AB66"/>
      <c r="AW66" s="1"/>
      <c r="BG66" s="1"/>
      <c r="BR66" s="63"/>
      <c r="BS66"/>
      <c r="BT66"/>
      <c r="CN66" s="1"/>
      <c r="CX66" s="1"/>
      <c r="DG66" s="138"/>
    </row>
    <row r="67" spans="1:114" hidden="1">
      <c r="A67" s="440" t="s">
        <v>374</v>
      </c>
      <c r="B67" s="441"/>
      <c r="C67" s="441"/>
      <c r="D67" s="441">
        <f>COUNTIF([0]!AUGUST,"Ferieåbning")</f>
        <v>6</v>
      </c>
      <c r="E67" s="298"/>
      <c r="F67" s="297"/>
      <c r="G67" s="297"/>
      <c r="H67" s="290"/>
      <c r="I67" s="294"/>
      <c r="J67" s="294"/>
      <c r="K67" s="294"/>
      <c r="L67" s="294"/>
      <c r="M67" s="281"/>
      <c r="N67" s="281"/>
      <c r="O67" s="281"/>
      <c r="P67" s="281"/>
      <c r="AA67"/>
      <c r="AB67"/>
      <c r="AW67" s="1"/>
      <c r="BG67" s="1"/>
      <c r="BR67" s="63"/>
      <c r="BS67"/>
      <c r="BT67"/>
      <c r="CN67" s="1"/>
      <c r="CX67" s="1"/>
      <c r="DG67" s="138"/>
    </row>
    <row r="68" spans="1:114" hidden="1">
      <c r="A68" s="444" t="s">
        <v>219</v>
      </c>
      <c r="B68" s="445"/>
      <c r="C68" s="445"/>
      <c r="D68" s="445">
        <f>COUNTIF([0]!AUGUST,"Rul 1")</f>
        <v>1</v>
      </c>
      <c r="E68" s="298"/>
      <c r="F68" s="297"/>
      <c r="G68" s="297"/>
      <c r="H68" s="290"/>
      <c r="I68" s="294"/>
      <c r="J68" s="294"/>
      <c r="K68" s="294"/>
      <c r="L68" s="294"/>
      <c r="M68" s="253"/>
      <c r="N68" s="253"/>
      <c r="O68" s="253"/>
      <c r="P68" s="253"/>
      <c r="AA68"/>
      <c r="AB68"/>
      <c r="AW68" s="1"/>
      <c r="BG68" s="1"/>
      <c r="BR68" s="63"/>
      <c r="BS68"/>
      <c r="BT68"/>
      <c r="CN68" s="1"/>
      <c r="CX68" s="1"/>
      <c r="DG68" s="138"/>
    </row>
    <row r="69" spans="1:114" hidden="1">
      <c r="A69" s="442" t="s">
        <v>220</v>
      </c>
      <c r="B69" s="443"/>
      <c r="C69" s="443"/>
      <c r="D69" s="443">
        <f>COUNTIF([0]!AUGUST,"Rul 2")</f>
        <v>0</v>
      </c>
      <c r="E69" s="298"/>
      <c r="F69" s="297"/>
      <c r="G69" s="297"/>
      <c r="H69" s="290"/>
      <c r="I69" s="294"/>
      <c r="J69" s="294"/>
      <c r="K69" s="294"/>
      <c r="L69" s="294"/>
      <c r="AA69"/>
      <c r="AB69"/>
      <c r="AW69" s="1"/>
      <c r="BG69" s="1"/>
      <c r="BR69" s="63"/>
      <c r="BS69"/>
      <c r="BT69"/>
      <c r="CN69" s="1"/>
      <c r="CX69" s="1"/>
      <c r="DG69" s="138"/>
    </row>
    <row r="70" spans="1:114" hidden="1">
      <c r="A70" s="446" t="s">
        <v>221</v>
      </c>
      <c r="B70" s="447"/>
      <c r="C70" s="447"/>
      <c r="D70" s="447">
        <f>COUNTIF([0]!AUGUST,"Rul 3")</f>
        <v>0</v>
      </c>
      <c r="E70" s="298"/>
      <c r="F70" s="297"/>
      <c r="G70" s="297"/>
      <c r="H70" s="290"/>
      <c r="I70" s="294"/>
      <c r="J70" s="294"/>
      <c r="K70" s="294"/>
      <c r="L70" s="294"/>
      <c r="P70" s="290"/>
      <c r="AA70"/>
      <c r="AB70"/>
      <c r="AW70" s="1"/>
      <c r="BG70" s="1"/>
      <c r="BR70" s="63"/>
      <c r="BS70"/>
      <c r="BT70"/>
      <c r="CN70" s="1"/>
      <c r="CX70" s="1"/>
      <c r="DG70" s="138"/>
    </row>
    <row r="71" spans="1:114" hidden="1">
      <c r="A71" s="448" t="s">
        <v>222</v>
      </c>
      <c r="B71" s="449"/>
      <c r="C71" s="449"/>
      <c r="D71" s="449">
        <f>COUNTIF([0]!AUGUST,"Rul 4")</f>
        <v>1</v>
      </c>
      <c r="E71" s="298"/>
      <c r="F71" s="297"/>
      <c r="G71" s="297"/>
      <c r="H71" s="290"/>
      <c r="I71" s="294"/>
      <c r="J71" s="294"/>
      <c r="K71" s="294"/>
      <c r="L71" s="294"/>
      <c r="AA71"/>
      <c r="AB71"/>
      <c r="AW71" s="1"/>
      <c r="BG71" s="1"/>
      <c r="BS71"/>
      <c r="BT71"/>
      <c r="CN71" s="1"/>
      <c r="CX71" s="1"/>
      <c r="DG71" s="138"/>
    </row>
    <row r="72" spans="1:114" hidden="1">
      <c r="A72" s="450" t="s">
        <v>223</v>
      </c>
      <c r="B72" s="451"/>
      <c r="C72" s="451"/>
      <c r="D72" s="451">
        <f>COUNTIF([0]!AUGUST,"Rul 5")</f>
        <v>0</v>
      </c>
      <c r="E72" s="298"/>
      <c r="F72" s="297"/>
      <c r="G72" s="297"/>
      <c r="H72" s="290"/>
      <c r="I72" s="294"/>
      <c r="J72" s="294"/>
      <c r="K72" s="294"/>
      <c r="L72" s="294"/>
      <c r="AA72"/>
      <c r="AB72"/>
      <c r="AW72" s="1"/>
      <c r="BG72" s="1"/>
      <c r="BS72"/>
      <c r="BT72"/>
      <c r="CN72" s="1"/>
      <c r="CX72" s="1"/>
      <c r="DG72" s="138"/>
    </row>
    <row r="73" spans="1:114" hidden="1">
      <c r="A73" s="452" t="s">
        <v>224</v>
      </c>
      <c r="B73" s="453"/>
      <c r="C73" s="453"/>
      <c r="D73" s="453">
        <f>COUNTIF([0]!AUGUST,"Rul 6")</f>
        <v>0</v>
      </c>
      <c r="E73" s="298"/>
      <c r="F73" s="300"/>
      <c r="G73" s="300"/>
      <c r="H73" s="296"/>
      <c r="I73" s="294"/>
      <c r="J73" s="294"/>
      <c r="K73" s="294"/>
      <c r="L73" s="294"/>
      <c r="AA73"/>
      <c r="AB73"/>
      <c r="AW73" s="1"/>
      <c r="BG73" s="1"/>
      <c r="BS73"/>
      <c r="BT73"/>
      <c r="CN73" s="1"/>
      <c r="CX73" s="1"/>
      <c r="DG73" s="138"/>
    </row>
    <row r="74" spans="1:114" hidden="1">
      <c r="A74" s="454" t="s">
        <v>83</v>
      </c>
      <c r="B74" s="454"/>
      <c r="C74" s="454"/>
      <c r="D74" s="454">
        <f>COUNTIF([0]!AUGUST,"Pæd.dag")</f>
        <v>0</v>
      </c>
      <c r="E74" s="298"/>
      <c r="F74" s="297"/>
      <c r="G74" s="297"/>
      <c r="H74" s="290"/>
      <c r="I74" s="294"/>
      <c r="J74" s="294"/>
      <c r="K74" s="294"/>
      <c r="L74" s="293"/>
      <c r="AA74"/>
      <c r="AB74"/>
      <c r="AW74" s="1"/>
      <c r="BG74" s="1"/>
      <c r="BS74"/>
      <c r="BT74"/>
      <c r="CN74" s="1"/>
      <c r="CX74" s="1"/>
      <c r="DG74" s="138"/>
    </row>
    <row r="75" spans="1:114" hidden="1">
      <c r="A75" s="455" t="s">
        <v>228</v>
      </c>
      <c r="B75" s="455"/>
      <c r="C75" s="455"/>
      <c r="D75" s="455">
        <f>COUNTIF([0]!AUGUST,"Koloni")</f>
        <v>0</v>
      </c>
      <c r="E75" s="298"/>
      <c r="F75" s="297"/>
      <c r="G75" s="297"/>
      <c r="H75" s="290"/>
      <c r="I75" s="294"/>
      <c r="J75" s="294"/>
      <c r="K75" s="294"/>
      <c r="L75" s="293"/>
      <c r="AA75"/>
      <c r="AB75"/>
      <c r="AW75" s="1"/>
      <c r="BG75" s="1"/>
      <c r="BS75"/>
      <c r="BT75"/>
      <c r="CN75" s="1"/>
      <c r="CX75" s="1"/>
      <c r="DG75" s="138"/>
    </row>
    <row r="76" spans="1:114" hidden="1">
      <c r="A76" s="456" t="s">
        <v>82</v>
      </c>
      <c r="B76" s="456"/>
      <c r="C76" s="456"/>
      <c r="D76" s="456">
        <f>COUNTIF([0]!AUGUST,"Ekskursion")</f>
        <v>0</v>
      </c>
      <c r="E76" s="298"/>
      <c r="F76" s="297"/>
      <c r="G76" s="297"/>
      <c r="H76" s="290"/>
      <c r="I76" s="294"/>
      <c r="J76" s="294"/>
      <c r="K76" s="294"/>
      <c r="L76" s="293"/>
      <c r="AA76"/>
      <c r="AB76"/>
      <c r="AW76" s="1"/>
      <c r="BG76" s="1"/>
      <c r="BS76"/>
      <c r="BT76"/>
      <c r="CN76" s="1"/>
      <c r="CX76" s="1"/>
      <c r="DG76" s="138"/>
    </row>
    <row r="77" spans="1:114" hidden="1">
      <c r="A77" s="457" t="s">
        <v>109</v>
      </c>
      <c r="B77" s="457"/>
      <c r="C77" s="457"/>
      <c r="D77" s="457">
        <f>COUNTIF([0]!AUGUST,"Feriedag")</f>
        <v>0</v>
      </c>
      <c r="E77" s="297"/>
      <c r="F77" s="297"/>
      <c r="G77" s="297"/>
      <c r="H77" s="290"/>
      <c r="I77" s="294"/>
      <c r="J77" s="294"/>
      <c r="K77" s="294"/>
      <c r="L77" s="293"/>
      <c r="AA77"/>
      <c r="AB77"/>
      <c r="AW77" s="1"/>
      <c r="BG77" s="1"/>
      <c r="BS77"/>
      <c r="BT77"/>
      <c r="CN77" s="1"/>
      <c r="CX77" s="1"/>
      <c r="DG77" s="138"/>
    </row>
    <row r="78" spans="1:114" hidden="1">
      <c r="A78" s="458" t="s">
        <v>78</v>
      </c>
      <c r="B78" s="458"/>
      <c r="C78" s="458"/>
      <c r="D78" s="458">
        <f>COUNTIF([0]!AUGUST,"Nul-dag")</f>
        <v>0</v>
      </c>
      <c r="E78" s="301"/>
      <c r="F78" s="297"/>
      <c r="G78" s="297"/>
      <c r="H78" s="290"/>
      <c r="I78" s="294"/>
      <c r="J78" s="294"/>
      <c r="K78" s="294"/>
      <c r="L78" s="293"/>
      <c r="AA78"/>
      <c r="AB78"/>
      <c r="AW78" s="1"/>
      <c r="BG78" s="1"/>
      <c r="BS78"/>
      <c r="BT78"/>
      <c r="CN78" s="1"/>
      <c r="CX78" s="1"/>
      <c r="DG78" s="138"/>
    </row>
    <row r="79" spans="1:114" hidden="1">
      <c r="A79" s="459" t="s">
        <v>177</v>
      </c>
      <c r="B79" s="459"/>
      <c r="C79" s="459"/>
      <c r="D79" s="459">
        <f>COUNTIF([0]!AUGUST,"Orlov")</f>
        <v>0</v>
      </c>
      <c r="E79" s="297"/>
      <c r="F79" s="297"/>
      <c r="G79" s="297"/>
      <c r="H79" s="290"/>
      <c r="I79" s="290"/>
      <c r="J79" s="294"/>
      <c r="K79" s="294"/>
      <c r="L79" s="293"/>
      <c r="AA79"/>
      <c r="AB79"/>
      <c r="AW79" s="1"/>
      <c r="BG79" s="1"/>
      <c r="BS79"/>
      <c r="BT79"/>
      <c r="CN79" s="1"/>
      <c r="CX79" s="1"/>
      <c r="DG79" s="138"/>
    </row>
    <row r="80" spans="1:114" hidden="1">
      <c r="A80" s="90" t="s">
        <v>98</v>
      </c>
      <c r="B80" s="90"/>
      <c r="C80" s="90"/>
      <c r="D80" s="90">
        <f>COUNTIF([0]!AUGUST,"Ikke relevant")</f>
        <v>0</v>
      </c>
      <c r="E80" s="297"/>
      <c r="F80" s="297"/>
      <c r="G80" s="297"/>
      <c r="H80" s="290"/>
      <c r="I80" s="290"/>
      <c r="J80" s="293"/>
      <c r="K80" s="293"/>
      <c r="L80" s="293"/>
      <c r="AA80"/>
      <c r="AB80"/>
      <c r="AW80" s="1"/>
      <c r="BG80" s="1"/>
      <c r="BS80"/>
      <c r="BT80"/>
      <c r="CN80" s="1"/>
      <c r="CX80" s="1"/>
      <c r="DG80" s="138"/>
    </row>
    <row r="81" spans="1:114" hidden="1">
      <c r="A81" s="460" t="s">
        <v>77</v>
      </c>
      <c r="B81" s="460"/>
      <c r="C81" s="460"/>
      <c r="D81" s="460">
        <f>COUNTIF([0]!AUGUST,"Weekend")</f>
        <v>9</v>
      </c>
      <c r="E81" s="297"/>
      <c r="F81" s="297"/>
      <c r="G81" s="297"/>
      <c r="H81" s="290"/>
      <c r="I81" s="290"/>
      <c r="J81" s="293"/>
      <c r="K81" s="293"/>
      <c r="L81" s="293"/>
      <c r="AA81"/>
      <c r="AB81"/>
      <c r="AW81" s="1"/>
      <c r="BG81" s="1"/>
      <c r="BS81"/>
      <c r="BT81"/>
      <c r="CN81" s="1"/>
      <c r="CX81" s="1"/>
      <c r="DG81" s="138"/>
    </row>
    <row r="82" spans="1:114" hidden="1">
      <c r="A82" s="461" t="s">
        <v>76</v>
      </c>
      <c r="B82" s="303"/>
      <c r="C82" s="303"/>
      <c r="D82" s="303">
        <f>COUNTIF([0]!AUGUST,"SH-dag")</f>
        <v>0</v>
      </c>
      <c r="E82" s="297"/>
      <c r="F82" s="297"/>
      <c r="G82" s="297"/>
      <c r="H82" s="290"/>
      <c r="I82" s="290"/>
      <c r="J82" s="293"/>
      <c r="K82" s="293"/>
      <c r="L82" s="293"/>
      <c r="AA82"/>
      <c r="AB82"/>
      <c r="AW82" s="1">
        <f>SUM(P82:AV82)</f>
        <v>0</v>
      </c>
      <c r="BG82" s="1">
        <f>SUM(Z82:BF82)</f>
        <v>0</v>
      </c>
      <c r="BS82"/>
      <c r="BT82"/>
      <c r="CN82" s="1">
        <f>SUM(AV82:CM82)</f>
        <v>0</v>
      </c>
      <c r="CX82" s="1">
        <f>SUM(BQ82:CW82)</f>
        <v>0</v>
      </c>
      <c r="DG82" s="138"/>
    </row>
    <row r="83" spans="1:114" hidden="1">
      <c r="A83" s="297" t="s">
        <v>73</v>
      </c>
      <c r="B83" s="297"/>
      <c r="C83" s="297"/>
      <c r="D83" s="297">
        <f>SUM(D60:D82)</f>
        <v>31</v>
      </c>
      <c r="E83" s="297"/>
      <c r="F83" s="297"/>
      <c r="G83" s="297"/>
      <c r="H83" s="290"/>
      <c r="I83" s="290"/>
      <c r="J83" s="293"/>
      <c r="K83" s="293"/>
      <c r="L83" s="293"/>
      <c r="AA83"/>
      <c r="AB83"/>
      <c r="AW83" s="1">
        <f>SUM(P83:AV83)</f>
        <v>0</v>
      </c>
      <c r="BG83" s="1">
        <f>SUM(Z83:BF83)</f>
        <v>0</v>
      </c>
      <c r="BS83"/>
      <c r="BT83"/>
      <c r="CN83" s="1">
        <f>SUM(AV83:CM83)</f>
        <v>0</v>
      </c>
      <c r="CX83" s="1">
        <f>SUM(BQ83:CW83)</f>
        <v>0</v>
      </c>
      <c r="DG83" s="138"/>
    </row>
    <row r="84" spans="1:114" hidden="1">
      <c r="A84" s="297" t="s">
        <v>122</v>
      </c>
      <c r="B84" s="297"/>
      <c r="C84" s="297"/>
      <c r="D84" s="297">
        <f>D83-D77-A93-D81-D82-D80</f>
        <v>22</v>
      </c>
      <c r="E84" s="297"/>
      <c r="F84" s="297"/>
      <c r="G84" s="297"/>
      <c r="H84" s="290"/>
      <c r="I84" s="290"/>
      <c r="J84" s="293"/>
      <c r="K84" s="293"/>
      <c r="L84" s="293"/>
      <c r="AA84"/>
      <c r="AB84"/>
      <c r="AW84" s="1">
        <f>SUM(P84:AV84)</f>
        <v>0</v>
      </c>
      <c r="BG84" s="1">
        <f>SUM(Z84:BF84)</f>
        <v>0</v>
      </c>
      <c r="BS84"/>
      <c r="BT84"/>
      <c r="CN84" s="1">
        <f>SUM(AV84:CM84)</f>
        <v>0</v>
      </c>
      <c r="CX84" s="1">
        <f>SUM(BQ84:CW84)</f>
        <v>0</v>
      </c>
      <c r="DG84" s="138"/>
    </row>
    <row r="85" spans="1:114" hidden="1">
      <c r="A85" s="297"/>
      <c r="B85" s="297"/>
      <c r="C85" s="297"/>
      <c r="D85" s="297"/>
      <c r="E85" s="297"/>
      <c r="F85" s="297"/>
      <c r="G85" s="297"/>
      <c r="H85" s="290"/>
      <c r="I85" s="290"/>
      <c r="J85" s="293"/>
      <c r="K85" s="293"/>
      <c r="L85" s="293"/>
      <c r="AA85"/>
      <c r="AB85"/>
      <c r="AW85" s="1">
        <f>SUM(P85:AV85)</f>
        <v>0</v>
      </c>
      <c r="BG85" s="1">
        <f>SUM(Z85:BF85)</f>
        <v>0</v>
      </c>
      <c r="BS85"/>
      <c r="BT85"/>
      <c r="CN85" s="1">
        <f>SUM(AV85:CM85)</f>
        <v>0</v>
      </c>
      <c r="CX85" s="1">
        <f>SUM(BQ85:CW85)</f>
        <v>0</v>
      </c>
      <c r="DG85" s="138"/>
    </row>
    <row r="86" spans="1:114" hidden="1">
      <c r="A86" s="297"/>
      <c r="B86" s="297"/>
      <c r="C86" s="297"/>
      <c r="D86" s="297"/>
      <c r="E86" s="297"/>
      <c r="F86" s="297"/>
      <c r="G86" s="297"/>
      <c r="H86" s="290"/>
      <c r="I86" s="290"/>
      <c r="J86" s="293"/>
      <c r="K86" s="293"/>
      <c r="L86" s="33"/>
      <c r="AA86"/>
      <c r="AB86"/>
      <c r="BS86"/>
      <c r="BT86"/>
      <c r="DG86" s="138"/>
    </row>
    <row r="87" spans="1:114" hidden="1">
      <c r="A87" s="297" t="s">
        <v>138</v>
      </c>
      <c r="B87" s="297"/>
      <c r="C87" s="297"/>
      <c r="D87" s="297"/>
      <c r="E87" s="297"/>
      <c r="F87" s="297"/>
      <c r="G87" s="297"/>
      <c r="H87" s="293"/>
      <c r="I87" s="290"/>
      <c r="J87" s="293"/>
      <c r="K87" s="293"/>
      <c r="L87" s="33"/>
      <c r="AA87"/>
      <c r="AB87"/>
      <c r="BS87"/>
      <c r="BT87"/>
      <c r="DG87" s="138"/>
    </row>
    <row r="88" spans="1:114" hidden="1">
      <c r="A88" s="297">
        <f>COUNTIF($C$17:$C$18,"Normal uge 1")+COUNTIF($C$17:$C$18,"Normal uge 2")+COUNTIF($C$17:$C$18,"Normal uge 3")+COUNTIF($C$17:$C$18,"Normal uge 4")+COUNTIF($C$17:$C$18,"Anderledes dag")+COUNTIF($C$17:$C$18,"Feriepasningsdag")+COUNTIF($C$17:$C$18,"Koloni")+COUNTIF($C$17:$C$18,"Ekskursion")+COUNTIF($C$17:$C$18,"Pæd.dag")</f>
        <v>0</v>
      </c>
      <c r="B88" s="297"/>
      <c r="C88" s="297"/>
      <c r="D88" s="297"/>
      <c r="E88" s="297"/>
      <c r="F88" s="297"/>
      <c r="G88" s="297"/>
      <c r="H88" s="293"/>
      <c r="I88" s="293"/>
      <c r="J88" s="293"/>
      <c r="K88" s="293"/>
      <c r="L88" s="33"/>
      <c r="AA88"/>
      <c r="AB88"/>
      <c r="BS88"/>
      <c r="BT88"/>
      <c r="DG88" s="138"/>
    </row>
    <row r="89" spans="1:114" hidden="1">
      <c r="A89" s="297">
        <f>COUNTIF($C$24:$C$25,"Normal uge 1")+COUNTIF($C$24:$C$25,"Normal uge 2")+COUNTIF($C$24:$C$25,"Normal uge 3")+COUNTIF($C$24:$C$25,"Normal uge 4")+COUNTIF($C$24:$C$25,"Anderledes dag")+COUNTIF($C$24:$C$25,"Feriepasningsdag")+COUNTIF($C$24:$C$25,"Pæd.dag")+COUNTIF($C$24:$C$25,"Ekskursion")+COUNTIF($C$24:$C$25,"Koloni")</f>
        <v>0</v>
      </c>
      <c r="B89" s="297"/>
      <c r="C89" s="297"/>
      <c r="D89" s="297"/>
      <c r="E89" s="297"/>
      <c r="F89" s="297"/>
      <c r="G89" s="297"/>
      <c r="H89" s="293"/>
      <c r="I89" s="33"/>
      <c r="J89" s="293"/>
      <c r="K89" s="293"/>
      <c r="L89" s="33"/>
      <c r="AA89"/>
      <c r="AB89"/>
      <c r="BS89"/>
      <c r="BT89"/>
      <c r="DG89" s="138"/>
    </row>
    <row r="90" spans="1:114" hidden="1">
      <c r="A90" s="297">
        <f>COUNTIF($C$31:$C$32,"Normal uge 1")+COUNTIF($C$31:$C$32,"Normal uge 2")+COUNTIF($C$31:$C$32,"Normal uge 3")+COUNTIF($C$31:$C$32,"Normal uge 4")+COUNTIF($C$31:$C$32,"Anderledes dag")+COUNTIF($C$31:$C$32,"Feriepasningsdag")+COUNTIF($C$31:$C$32,"Koloni")+COUNTIF($C$31:$C$32,"Ekskursion")+COUNTIF($C$31:$C$32,"Pæd.dag")</f>
        <v>0</v>
      </c>
      <c r="B90" s="297"/>
      <c r="C90" s="297"/>
      <c r="D90" s="297"/>
      <c r="E90" s="290"/>
      <c r="F90" s="290"/>
      <c r="G90" s="290"/>
      <c r="H90" s="293"/>
      <c r="I90" s="33"/>
      <c r="J90" s="33"/>
      <c r="K90" s="33"/>
      <c r="L90" s="33"/>
      <c r="AA90"/>
      <c r="AB90"/>
      <c r="BS90"/>
      <c r="BT90"/>
      <c r="DG90" s="138"/>
    </row>
    <row r="91" spans="1:114" hidden="1">
      <c r="A91" s="297">
        <f>COUNTIF($C$38:$C$39,"Normal uge 1")+COUNTIF($C$38:$C$39,"Normal uge 2")+COUNTIF($C$38:$C$39,"Normal uge 3")+COUNTIF($C$38:$C$39,"Normal uge 4")+COUNTIF($C$38:$C$39,"Anderledes dag")+COUNTIF($C$38:$C$39,"Feriepasningsdag")+COUNTIF($C$38:$C$39,"Koloni")+COUNTIF($C$38:$C$39,"Ekskursion")+COUNTIF($C$38:$C$39,"Pæd.dag")</f>
        <v>0</v>
      </c>
      <c r="B91" s="297"/>
      <c r="C91" s="297"/>
      <c r="D91" s="297"/>
      <c r="E91" s="290"/>
      <c r="F91" s="290"/>
      <c r="G91" s="290"/>
      <c r="H91" s="293"/>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7">
        <f>COUNTIF($C$45,"Normal uge 1")+COUNTIF($C$45,"Normal uge 2")+COUNTIF($C$45,"Normal uge 3")+COUNTIF($C$45,"Normal uge 4")+COUNTIF($C$45,"Anderledes dag")+COUNTIF($C$45,"Feriepasningsdag")+COUNTIF($C$45,"Koloni")+COUNTIF($C$45,"Ekskursion")+COUNTIF($C$45,"Pæd.dag")</f>
        <v>0</v>
      </c>
      <c r="B92" s="297"/>
      <c r="C92" s="297"/>
      <c r="D92" s="297"/>
      <c r="E92" s="290"/>
      <c r="F92" s="290"/>
      <c r="G92" s="290"/>
      <c r="H92" s="293"/>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7">
        <f>SUM(A88:A92)</f>
        <v>0</v>
      </c>
      <c r="B93" s="297"/>
      <c r="C93" s="297"/>
      <c r="D93" s="297"/>
      <c r="E93" s="68"/>
      <c r="F93" s="68"/>
      <c r="G93" s="68"/>
      <c r="H93" s="33"/>
      <c r="I93" s="33"/>
      <c r="J93" s="33"/>
      <c r="K93" s="33"/>
      <c r="L93" s="33"/>
    </row>
    <row r="94" spans="1:114" hidden="1">
      <c r="A94" s="302"/>
      <c r="B94" s="302"/>
      <c r="C94" s="302"/>
      <c r="D94" s="302"/>
      <c r="E94" s="68"/>
      <c r="F94" s="68"/>
      <c r="G94" s="68"/>
      <c r="H94" s="33"/>
      <c r="I94" s="33"/>
      <c r="J94" s="33"/>
      <c r="K94" s="33"/>
      <c r="L94" s="33"/>
    </row>
    <row r="95" spans="1:114" hidden="1">
      <c r="A95" s="33"/>
      <c r="B95" s="33"/>
      <c r="C95" s="33"/>
      <c r="D95" s="33"/>
      <c r="E95" s="261"/>
      <c r="F95" s="261"/>
      <c r="G95" s="261"/>
      <c r="H95" s="261"/>
      <c r="I95" s="261"/>
      <c r="J95" s="261"/>
      <c r="K95" s="261"/>
      <c r="L95" s="261"/>
    </row>
    <row r="96" spans="1:114" hidden="1">
      <c r="A96" s="33"/>
      <c r="B96" s="33"/>
      <c r="C96" s="33"/>
      <c r="D96" s="33"/>
      <c r="E96" s="261"/>
      <c r="F96" s="261"/>
      <c r="G96" s="261"/>
      <c r="H96" s="261"/>
      <c r="I96" s="261"/>
      <c r="J96" s="261"/>
      <c r="K96" s="261"/>
      <c r="L96" s="261"/>
    </row>
    <row r="97" spans="1:12" hidden="1">
      <c r="A97" s="33"/>
      <c r="B97" s="33"/>
      <c r="C97" s="33"/>
      <c r="D97" s="33"/>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hidden="1">
      <c r="A102" s="261"/>
      <c r="B102" s="261"/>
      <c r="C102" s="261"/>
      <c r="D102" s="261"/>
      <c r="E102" s="261"/>
      <c r="F102" s="261"/>
      <c r="G102" s="261"/>
      <c r="H102" s="261"/>
      <c r="I102" s="261"/>
      <c r="J102" s="261"/>
      <c r="K102" s="261"/>
      <c r="L102" s="261"/>
    </row>
    <row r="103" spans="1:12" hidden="1">
      <c r="A103" s="261"/>
      <c r="B103" s="261"/>
      <c r="C103" s="261"/>
      <c r="D103" s="261"/>
      <c r="E103" s="261"/>
      <c r="F103" s="261"/>
      <c r="G103" s="261"/>
      <c r="H103" s="261"/>
      <c r="I103" s="261"/>
      <c r="J103" s="261"/>
      <c r="K103" s="261"/>
      <c r="L103" s="261"/>
    </row>
    <row r="104" spans="1:12" hidden="1">
      <c r="A104" s="261"/>
      <c r="B104" s="261"/>
      <c r="C104" s="261"/>
      <c r="D104" s="261"/>
      <c r="E104" s="261"/>
      <c r="F104" s="261"/>
      <c r="G104" s="261"/>
      <c r="H104" s="261"/>
      <c r="I104" s="261"/>
      <c r="J104" s="261"/>
      <c r="K104" s="261"/>
      <c r="L104" s="261"/>
    </row>
    <row r="105" spans="1:12" hidden="1">
      <c r="A105" s="261"/>
      <c r="B105" s="261"/>
      <c r="C105" s="261"/>
      <c r="D105" s="261"/>
      <c r="E105" s="261"/>
      <c r="F105" s="261"/>
      <c r="G105" s="261"/>
      <c r="H105" s="261"/>
      <c r="I105" s="261"/>
      <c r="J105" s="261"/>
      <c r="K105" s="261"/>
      <c r="L105" s="261"/>
    </row>
    <row r="106" spans="1:12" hidden="1">
      <c r="A106" s="261"/>
      <c r="B106" s="261"/>
      <c r="C106" s="261"/>
      <c r="D106" s="261"/>
      <c r="E106" s="261"/>
      <c r="F106" s="261"/>
      <c r="G106" s="261"/>
      <c r="H106" s="261"/>
      <c r="I106" s="261"/>
      <c r="J106" s="261"/>
      <c r="K106" s="261"/>
      <c r="L106" s="261"/>
    </row>
    <row r="107" spans="1:12" hidden="1">
      <c r="A107" s="261"/>
      <c r="B107" s="261"/>
      <c r="C107" s="261"/>
      <c r="D107" s="261"/>
      <c r="E107" s="261"/>
      <c r="F107" s="261"/>
      <c r="G107" s="261"/>
      <c r="H107" s="261"/>
      <c r="I107" s="261"/>
      <c r="J107" s="261"/>
      <c r="K107" s="261"/>
      <c r="L107" s="261"/>
    </row>
    <row r="108" spans="1:12" hidden="1">
      <c r="A108" s="261"/>
      <c r="B108" s="261"/>
      <c r="C108" s="261"/>
      <c r="D108" s="261"/>
      <c r="E108" s="261"/>
      <c r="F108" s="261"/>
      <c r="G108" s="261"/>
      <c r="H108" s="261"/>
      <c r="I108" s="261"/>
      <c r="J108" s="261"/>
      <c r="K108" s="261"/>
      <c r="L108" s="261"/>
    </row>
    <row r="109" spans="1:12" hidden="1">
      <c r="A109" s="261"/>
      <c r="B109" s="261"/>
      <c r="C109" s="261"/>
      <c r="D109" s="261"/>
      <c r="E109" s="261"/>
      <c r="F109" s="261"/>
      <c r="G109" s="261"/>
      <c r="H109" s="261"/>
      <c r="I109" s="261"/>
      <c r="J109" s="261"/>
      <c r="K109" s="261"/>
      <c r="L109" s="261"/>
    </row>
    <row r="110" spans="1:12" hidden="1">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c r="L116" s="261"/>
    </row>
    <row r="117" spans="1:12">
      <c r="A117" s="261"/>
      <c r="B117" s="261"/>
      <c r="C117" s="261"/>
      <c r="D117" s="261"/>
      <c r="E117" s="261"/>
      <c r="F117" s="261"/>
      <c r="G117" s="261"/>
      <c r="H117" s="261"/>
      <c r="I117" s="261"/>
      <c r="J117" s="261"/>
      <c r="K117" s="261"/>
      <c r="L117" s="261"/>
    </row>
    <row r="118" spans="1:12">
      <c r="A118" s="261"/>
      <c r="B118" s="261"/>
      <c r="C118" s="261"/>
      <c r="D118" s="261"/>
      <c r="E118" s="261"/>
      <c r="F118" s="261"/>
      <c r="G118" s="261"/>
      <c r="H118" s="261"/>
      <c r="I118" s="261"/>
      <c r="J118" s="261"/>
      <c r="K118" s="261"/>
      <c r="L118" s="261"/>
    </row>
    <row r="119" spans="1:12">
      <c r="A119" s="261"/>
      <c r="B119" s="261"/>
      <c r="C119" s="261"/>
      <c r="D119" s="261"/>
      <c r="E119" s="261"/>
      <c r="F119" s="261"/>
      <c r="G119" s="261"/>
      <c r="H119" s="261"/>
      <c r="I119" s="261"/>
      <c r="J119" s="261"/>
      <c r="K119" s="261"/>
      <c r="L119" s="261"/>
    </row>
    <row r="120" spans="1:12">
      <c r="A120" s="261"/>
      <c r="B120" s="261"/>
      <c r="C120" s="261"/>
      <c r="D120" s="261"/>
      <c r="E120" s="261"/>
      <c r="F120" s="261"/>
      <c r="G120" s="261"/>
      <c r="H120" s="261"/>
      <c r="I120" s="261"/>
      <c r="J120" s="261"/>
      <c r="K120" s="261"/>
      <c r="L120" s="261"/>
    </row>
    <row r="121" spans="1:12">
      <c r="A121" s="261"/>
      <c r="B121" s="261"/>
      <c r="C121" s="261"/>
      <c r="D121" s="261"/>
      <c r="E121" s="261"/>
      <c r="F121" s="261"/>
      <c r="G121" s="261"/>
      <c r="H121" s="261"/>
      <c r="I121" s="261"/>
      <c r="J121" s="261"/>
      <c r="K121" s="261"/>
    </row>
    <row r="122" spans="1:12">
      <c r="A122" s="261"/>
      <c r="B122" s="261"/>
      <c r="C122" s="261"/>
      <c r="D122" s="261"/>
      <c r="E122" s="261"/>
      <c r="F122" s="261"/>
      <c r="G122" s="261"/>
      <c r="H122" s="261"/>
      <c r="I122" s="261"/>
      <c r="J122" s="261"/>
      <c r="K122" s="261"/>
    </row>
    <row r="123" spans="1:12">
      <c r="A123" s="261"/>
      <c r="B123" s="261"/>
      <c r="C123" s="261"/>
      <c r="D123" s="261"/>
      <c r="I123" s="261"/>
      <c r="J123" s="261"/>
      <c r="K123" s="261"/>
    </row>
    <row r="124" spans="1:12">
      <c r="A124" s="261"/>
      <c r="B124" s="261"/>
      <c r="C124" s="261"/>
      <c r="D124" s="261"/>
      <c r="J124" s="261"/>
      <c r="K124" s="261"/>
    </row>
    <row r="125" spans="1:12">
      <c r="A125" s="261"/>
      <c r="B125" s="261"/>
      <c r="C125" s="261"/>
      <c r="D125" s="261"/>
    </row>
    <row r="126" spans="1:12">
      <c r="A126" s="261"/>
      <c r="B126" s="261"/>
      <c r="C126" s="261"/>
      <c r="D126" s="261"/>
    </row>
    <row r="127" spans="1:12">
      <c r="A127" s="261"/>
      <c r="B127" s="261"/>
      <c r="C127" s="261"/>
      <c r="D127" s="261"/>
    </row>
    <row r="128" spans="1:12">
      <c r="A128" s="261"/>
      <c r="B128" s="261"/>
      <c r="C128" s="261"/>
      <c r="D128" s="261"/>
    </row>
  </sheetData>
  <sheetProtection sheet="1" objects="1" scenarios="1"/>
  <mergeCells count="103">
    <mergeCell ref="CU12:CY12"/>
    <mergeCell ref="CZ12:DD12"/>
    <mergeCell ref="E44:G44"/>
    <mergeCell ref="E3:Q3"/>
    <mergeCell ref="E4:Q4"/>
    <mergeCell ref="E5:Q5"/>
    <mergeCell ref="E6:Q6"/>
    <mergeCell ref="E8:Q8"/>
    <mergeCell ref="E24:G24"/>
    <mergeCell ref="E25:G25"/>
    <mergeCell ref="E26:G26"/>
    <mergeCell ref="E27:G27"/>
    <mergeCell ref="E28:G28"/>
    <mergeCell ref="E39:G39"/>
    <mergeCell ref="E40:G40"/>
    <mergeCell ref="P12:U12"/>
    <mergeCell ref="P14:R14"/>
    <mergeCell ref="M12:M13"/>
    <mergeCell ref="E41:G41"/>
    <mergeCell ref="E30:G30"/>
    <mergeCell ref="E31:G31"/>
    <mergeCell ref="E32:G32"/>
    <mergeCell ref="A63:C63"/>
    <mergeCell ref="A48:G48"/>
    <mergeCell ref="A50:G50"/>
    <mergeCell ref="A52:G52"/>
    <mergeCell ref="A56:H56"/>
    <mergeCell ref="A62:C62"/>
    <mergeCell ref="A49:G49"/>
    <mergeCell ref="A61:C61"/>
    <mergeCell ref="A53:G53"/>
    <mergeCell ref="A51:G51"/>
    <mergeCell ref="A54:H54"/>
    <mergeCell ref="A2:D8"/>
    <mergeCell ref="E2:Q2"/>
    <mergeCell ref="E21:G21"/>
    <mergeCell ref="E22:G22"/>
    <mergeCell ref="K12:K13"/>
    <mergeCell ref="E7:Q7"/>
    <mergeCell ref="K10:L10"/>
    <mergeCell ref="A9:U9"/>
    <mergeCell ref="N14:O14"/>
    <mergeCell ref="N11:O11"/>
    <mergeCell ref="N12:O12"/>
    <mergeCell ref="N10:O10"/>
    <mergeCell ref="P11:U11"/>
    <mergeCell ref="S14:U14"/>
    <mergeCell ref="I10:J10"/>
    <mergeCell ref="E20:G20"/>
    <mergeCell ref="E10:G10"/>
    <mergeCell ref="I12:J12"/>
    <mergeCell ref="E12:G14"/>
    <mergeCell ref="H13:H14"/>
    <mergeCell ref="L12:L13"/>
    <mergeCell ref="E38:G38"/>
    <mergeCell ref="E35:G35"/>
    <mergeCell ref="E29:G29"/>
    <mergeCell ref="E18:G18"/>
    <mergeCell ref="E19:G19"/>
    <mergeCell ref="E23:G23"/>
    <mergeCell ref="L48:S49"/>
    <mergeCell ref="T51:U51"/>
    <mergeCell ref="E45:G45"/>
    <mergeCell ref="E42:G42"/>
    <mergeCell ref="E43:G43"/>
    <mergeCell ref="E36:G36"/>
    <mergeCell ref="E37:G37"/>
    <mergeCell ref="I48:J48"/>
    <mergeCell ref="I49:J49"/>
    <mergeCell ref="BP12:BZ12"/>
    <mergeCell ref="CA12:CT12"/>
    <mergeCell ref="A10:D10"/>
    <mergeCell ref="E34:G34"/>
    <mergeCell ref="AJ12:AN12"/>
    <mergeCell ref="AO12:AS12"/>
    <mergeCell ref="AT12:AX12"/>
    <mergeCell ref="AY12:BC12"/>
    <mergeCell ref="X12:AI12"/>
    <mergeCell ref="E15:G15"/>
    <mergeCell ref="E16:G16"/>
    <mergeCell ref="E17:G17"/>
    <mergeCell ref="A11:M11"/>
    <mergeCell ref="I14:M14"/>
    <mergeCell ref="A13:D14"/>
    <mergeCell ref="E33:G33"/>
    <mergeCell ref="BD12:BH12"/>
    <mergeCell ref="BI12:BM12"/>
    <mergeCell ref="I53:J53"/>
    <mergeCell ref="I54:J54"/>
    <mergeCell ref="I56:J56"/>
    <mergeCell ref="I57:J57"/>
    <mergeCell ref="L50:U50"/>
    <mergeCell ref="L57:S57"/>
    <mergeCell ref="N51:S51"/>
    <mergeCell ref="N52:S52"/>
    <mergeCell ref="N53:S53"/>
    <mergeCell ref="N54:S54"/>
    <mergeCell ref="N56:S56"/>
    <mergeCell ref="I55:J55"/>
    <mergeCell ref="N55:S55"/>
    <mergeCell ref="I50:J50"/>
    <mergeCell ref="I51:J51"/>
    <mergeCell ref="I52:J52"/>
  </mergeCells>
  <phoneticPr fontId="4" type="noConversion"/>
  <conditionalFormatting sqref="A15:H15 D16:H37 A16:C45 D38:E38 H38 D39:H45">
    <cfRule type="expression" dxfId="1427" priority="1" stopIfTrue="1">
      <formula>OR($C15="Normal uge 6")</formula>
    </cfRule>
    <cfRule type="expression" dxfId="1426" priority="2">
      <formula>OR($C15="Normal uge 5")</formula>
    </cfRule>
    <cfRule type="expression" dxfId="1425" priority="138" stopIfTrue="1">
      <formula>OR($C15="Rul 2")</formula>
    </cfRule>
    <cfRule type="expression" dxfId="1424" priority="137">
      <formula>OR($C15="weekend")</formula>
    </cfRule>
    <cfRule type="expression" dxfId="1423" priority="136">
      <formula>OR($C15="feriedag")</formula>
    </cfRule>
    <cfRule type="expression" dxfId="1422" priority="135">
      <formula>OR($C15="Ferieåbning")</formula>
    </cfRule>
    <cfRule type="expression" dxfId="1421" priority="134">
      <formula>OR($C15="Anderledes dag")</formula>
    </cfRule>
    <cfRule type="expression" dxfId="1420" priority="133">
      <formula>OR($C15="Koloni")</formula>
    </cfRule>
    <cfRule type="expression" dxfId="1419" priority="132">
      <formula>OR($C15="ekskursion")</formula>
    </cfRule>
    <cfRule type="expression" dxfId="1418" priority="12" stopIfTrue="1">
      <formula>OR($C15="Rul 6")</formula>
    </cfRule>
    <cfRule type="expression" dxfId="1417" priority="13" stopIfTrue="1">
      <formula>OR($C15="Rul 5")</formula>
    </cfRule>
    <cfRule type="expression" dxfId="1416" priority="14" stopIfTrue="1">
      <formula>OR($C15="Rul 4")</formula>
    </cfRule>
    <cfRule type="expression" dxfId="1415" priority="15" stopIfTrue="1">
      <formula>OR($C15="Rul 3")</formula>
    </cfRule>
    <cfRule type="expression" dxfId="1414" priority="16" stopIfTrue="1">
      <formula>OR($C15="Rul 1")</formula>
    </cfRule>
    <cfRule type="expression" dxfId="1413" priority="22">
      <formula>OR($C15="Normal uge 1")</formula>
    </cfRule>
    <cfRule type="expression" dxfId="1412" priority="131">
      <formula>OR($C15="SH-dag")</formula>
    </cfRule>
    <cfRule type="expression" dxfId="1411" priority="130">
      <formula>OR($C15="nul-dag")</formula>
    </cfRule>
    <cfRule type="expression" dxfId="1410" priority="129">
      <formula>OR($C15="pæd.dag")</formula>
    </cfRule>
    <cfRule type="expression" dxfId="1409" priority="128">
      <formula>OR($C15="Ikke relevant")</formula>
    </cfRule>
    <cfRule type="expression" dxfId="1408" priority="113">
      <formula>OR($C15="Normal uge 4")</formula>
    </cfRule>
    <cfRule type="expression" dxfId="1407" priority="110">
      <formula>OR($C15="Orlov")</formula>
    </cfRule>
    <cfRule type="expression" dxfId="1406" priority="111">
      <formula>OR($C15="Normal uge 2")</formula>
    </cfRule>
    <cfRule type="expression" dxfId="1405" priority="112">
      <formula>OR($C15="Normal uge 3")</formula>
    </cfRule>
  </conditionalFormatting>
  <conditionalFormatting sqref="E26">
    <cfRule type="expression" dxfId="1404" priority="139">
      <formula>OR($D25="pæd.dag")</formula>
    </cfRule>
    <cfRule type="expression" dxfId="1403" priority="140">
      <formula>OR($D25="nul-dag")</formula>
    </cfRule>
    <cfRule type="expression" dxfId="1402" priority="149">
      <formula>OR($D25="Ikke relevant")</formula>
    </cfRule>
    <cfRule type="expression" dxfId="1401" priority="148" stopIfTrue="1">
      <formula>OR($D25="skoledag")</formula>
    </cfRule>
    <cfRule type="expression" dxfId="1400" priority="147">
      <formula>OR($D25="weekend")</formula>
    </cfRule>
    <cfRule type="expression" dxfId="1399" priority="142">
      <formula>OR($D25="ekskursion")</formula>
    </cfRule>
    <cfRule type="expression" dxfId="1398" priority="143">
      <formula>OR($D25="lejrskole")</formula>
    </cfRule>
    <cfRule type="expression" dxfId="1397" priority="141">
      <formula>OR($D25="SH-dag")</formula>
    </cfRule>
    <cfRule type="expression" dxfId="1396" priority="146">
      <formula>OR($D25="feriedag")</formula>
    </cfRule>
    <cfRule type="expression" dxfId="1395" priority="145">
      <formula>OR($D25="fagdag")</formula>
    </cfRule>
    <cfRule type="expression" dxfId="1394" priority="144">
      <formula>OR($D25="emnedag")</formula>
    </cfRule>
  </conditionalFormatting>
  <conditionalFormatting sqref="I15:J45">
    <cfRule type="expression" dxfId="1393" priority="10">
      <formula>OR($C15="Anderledes dag",)</formula>
    </cfRule>
    <cfRule type="expression" dxfId="1392" priority="11">
      <formula>OR($C15="Ferieåbning",)</formula>
    </cfRule>
    <cfRule type="expression" dxfId="1391" priority="72">
      <formula>OR($C15="Koloni",)</formula>
    </cfRule>
    <cfRule type="expression" dxfId="1390" priority="9">
      <formula>OR($C15="Ekskursion",)</formula>
    </cfRule>
  </conditionalFormatting>
  <conditionalFormatting sqref="J15:J45">
    <cfRule type="expression" dxfId="1389" priority="73">
      <formula>OR($C15="Pæd.dag",)</formula>
    </cfRule>
  </conditionalFormatting>
  <conditionalFormatting sqref="M15:M45">
    <cfRule type="expression" dxfId="1388" priority="574">
      <formula>OR($H15&gt;"0",)</formula>
    </cfRule>
  </conditionalFormatting>
  <conditionalFormatting sqref="O15:O45">
    <cfRule type="expression" dxfId="1386" priority="5">
      <formula>OR($N15&gt;0,)</formula>
    </cfRule>
  </conditionalFormatting>
  <conditionalFormatting sqref="S15:S45">
    <cfRule type="expression" dxfId="1385" priority="63">
      <formula>OR($P15="X",)</formula>
    </cfRule>
  </conditionalFormatting>
  <conditionalFormatting sqref="T15:T45">
    <cfRule type="expression" dxfId="1384" priority="62">
      <formula>OR($Q15="X",)</formula>
    </cfRule>
  </conditionalFormatting>
  <conditionalFormatting sqref="T52:T56">
    <cfRule type="expression" dxfId="1383" priority="6">
      <formula>OR($L52&gt;0,)</formula>
    </cfRule>
  </conditionalFormatting>
  <conditionalFormatting sqref="U15:U45">
    <cfRule type="expression" dxfId="1382" priority="23">
      <formula>OR($R15="X",)</formula>
    </cfRule>
  </conditionalFormatting>
  <conditionalFormatting sqref="U52:U56">
    <cfRule type="expression" dxfId="1381" priority="7">
      <formula>OR($M52&gt;0,)</formula>
    </cfRule>
  </conditionalFormatting>
  <conditionalFormatting sqref="BN54:BN57 BR58">
    <cfRule type="expression" dxfId="1380" priority="575">
      <formula>OR(#REF!&gt;0,)</formula>
    </cfRule>
  </conditionalFormatting>
  <dataValidations count="2">
    <dataValidation type="list" allowBlank="1" showInputMessage="1" showErrorMessage="1" sqref="R15:R43 L52:M56 P15:Q45" xr:uid="{2F74D57A-A412-BB4D-ABB3-024D4B21666C}">
      <formula1>$Y$1:$Y$2</formula1>
    </dataValidation>
    <dataValidation type="list" allowBlank="1" showInputMessage="1" sqref="C15:C45" xr:uid="{435BE451-1457-E64B-9DDD-B6210538E7BC}">
      <formula1>$A$60:$A$82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D636E674-0FD6-0042-89B5-621D142ABE35}">
            <xm:f>OR(Arbejdstidsoversigt!$H$49="Puljetimer registreres ikke men afvikles jævnt hen over normperioden",)</xm:f>
            <x14:dxf>
              <fill>
                <patternFill>
                  <bgColor theme="1"/>
                </patternFill>
              </fill>
            </x14:dxf>
          </x14:cfRule>
          <xm:sqref>N15:N45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38</vt:i4>
      </vt:variant>
      <vt:variant>
        <vt:lpstr>Navngivne områder</vt:lpstr>
      </vt:variant>
      <vt:variant>
        <vt:i4>63</vt:i4>
      </vt:variant>
    </vt:vector>
  </HeadingPairs>
  <TitlesOfParts>
    <vt:vector size="101" baseType="lpstr">
      <vt:lpstr>Vejledning</vt:lpstr>
      <vt:lpstr>Vejledning PDF</vt:lpstr>
      <vt:lpstr>Ændringer i forhold til 23-24</vt:lpstr>
      <vt:lpstr>Opgørelse af normperioden</vt:lpstr>
      <vt:lpstr>Gode råd til check</vt:lpstr>
      <vt:lpstr>Stamoplysninger</vt:lpstr>
      <vt:lpstr>Normal uger</vt:lpstr>
      <vt:lpstr>Rul</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Opgørelse</vt:lpstr>
      <vt:lpstr>Aar</vt:lpstr>
      <vt:lpstr>Vejledning til arb.tidsoversigt</vt:lpstr>
      <vt:lpstr>Opgaveoversigt</vt:lpstr>
      <vt:lpstr>Aften-weekendtillæg</vt:lpstr>
      <vt:lpstr>1.halvaar</vt:lpstr>
      <vt:lpstr>2.halvaar</vt:lpstr>
      <vt:lpstr>Normal uge 1 til print</vt:lpstr>
      <vt:lpstr>Normal uge 2 til print</vt:lpstr>
      <vt:lpstr>Normal uger 3 til print</vt:lpstr>
      <vt:lpstr>Normal uger 4 til print</vt:lpstr>
      <vt:lpstr>Normal uger 5 til print</vt:lpstr>
      <vt:lpstr>Normal uger 6 til print</vt:lpstr>
      <vt:lpstr>Rul til print</vt:lpstr>
      <vt:lpstr>TOMT ÅR</vt:lpstr>
      <vt:lpstr>TOMT 1. HALVÅR</vt:lpstr>
      <vt:lpstr>TOMT 2. HALVÅR</vt:lpstr>
      <vt:lpstr>April1</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December1</vt:lpstr>
      <vt:lpstr>Februar1</vt:lpstr>
      <vt:lpstr>Januar1</vt:lpstr>
      <vt:lpstr>Juli1</vt:lpstr>
      <vt:lpstr>Juni1</vt:lpstr>
      <vt:lpstr>Majmåned</vt:lpstr>
      <vt:lpstr>Marts1</vt:lpstr>
      <vt:lpstr>November1</vt:lpstr>
      <vt:lpstr>Oktober1</vt:lpstr>
      <vt:lpstr>April!September1</vt:lpstr>
      <vt:lpstr>Februar!September1</vt:lpstr>
      <vt:lpstr>Juni!September1</vt:lpstr>
      <vt:lpstr>November!September1</vt:lpstr>
      <vt:lpstr>September1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'Normal uge 2 til print'!Udskriftsområde</vt:lpstr>
      <vt:lpstr>'Normal uger'!Udskriftsområde</vt:lpstr>
      <vt:lpstr>November!Udskriftsområde</vt:lpstr>
      <vt:lpstr>Oktober!Udskriftsområde</vt:lpstr>
      <vt:lpstr>Opgørelse!Udskriftsområde</vt:lpstr>
      <vt:lpstr>Rul!Udskriftsområde</vt:lpstr>
      <vt:lpstr>September!Udskriftsområde</vt:lpstr>
      <vt:lpstr>Stamoplysninger!Udskriftsområde</vt:lpstr>
      <vt:lpstr>'TOMT 2. HALVÅR'!Udskriftsområde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2024-03-19T10:03:45Z</cp:lastPrinted>
  <dcterms:created xsi:type="dcterms:W3CDTF">2014-04-09T06:24:54Z</dcterms:created>
  <dcterms:modified xsi:type="dcterms:W3CDTF">2024-03-19T17:05:23Z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