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showInkAnnotation="0"/>
  <mc:AlternateContent xmlns:mc="http://schemas.openxmlformats.org/markup-compatibility/2006">
    <mc:Choice Requires="x15">
      <x15ac:absPath xmlns:x15ac="http://schemas.microsoft.com/office/spreadsheetml/2010/11/ac" url="/Users/tove/Documents/T/Tilskudsberegner/2026/"/>
    </mc:Choice>
  </mc:AlternateContent>
  <xr:revisionPtr revIDLastSave="0" documentId="8_{8BB7FCD3-0DA1-0A45-BD67-0BC24BD850F7}" xr6:coauthVersionLast="47" xr6:coauthVersionMax="47" xr10:uidLastSave="{00000000-0000-0000-0000-000000000000}"/>
  <bookViews>
    <workbookView xWindow="0" yWindow="500" windowWidth="27980" windowHeight="17500" tabRatio="500" xr2:uid="{00000000-000D-0000-FFFF-FFFF00000000}"/>
  </bookViews>
  <sheets>
    <sheet name="Takster" sheetId="2" r:id="rId1"/>
    <sheet name="Ark1" sheetId="6" state="hidden" r:id="rId2"/>
    <sheet name="Ark2" sheetId="7" state="hidden" r:id="rId3"/>
    <sheet name="Ark3" sheetId="8" state="hidden" r:id="rId4"/>
    <sheet name="Elever" sheetId="1" r:id="rId5"/>
    <sheet name="Grundtilskud og udd.tilskud" sheetId="3" r:id="rId6"/>
    <sheet name="Færdiggørelsestilskud" sheetId="4" r:id="rId7"/>
    <sheet name="UV. Fælles og bygningstilskud" sheetId="5" r:id="rId8"/>
    <sheet name="Likviditet pr. mdr." sheetId="9" r:id="rId9"/>
    <sheet name="Tilskudsberegner" sheetId="10" r:id="rId10"/>
  </sheets>
  <definedNames>
    <definedName name="_xlnm.Print_Area" localSheetId="4">Elever!$A$1:$F$14</definedName>
    <definedName name="_xlnm.Print_Area" localSheetId="8">'Likviditet pr. mdr.'!$A$1:$M$13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G10" i="2"/>
  <c r="C1" i="10"/>
  <c r="B1" i="10"/>
  <c r="A8" i="9"/>
  <c r="A1" i="9"/>
  <c r="A5" i="3"/>
  <c r="A1" i="3"/>
  <c r="A7" i="4"/>
  <c r="A1" i="4"/>
  <c r="A17" i="5"/>
  <c r="A1" i="5"/>
  <c r="G8" i="2"/>
  <c r="G9" i="2"/>
  <c r="G7" i="2"/>
  <c r="K15" i="5" l="1"/>
  <c r="A8" i="4"/>
  <c r="K5" i="5" l="1"/>
  <c r="L5" i="5" s="1"/>
  <c r="M5" i="5" s="1"/>
  <c r="K4" i="5"/>
  <c r="L4" i="5" s="1"/>
  <c r="M4" i="5" s="1"/>
  <c r="K3" i="5"/>
  <c r="L3" i="5" s="1"/>
  <c r="M3" i="5" s="1"/>
  <c r="M14" i="5"/>
  <c r="M13" i="5"/>
  <c r="M12" i="5"/>
  <c r="K11" i="5"/>
  <c r="K10" i="5"/>
  <c r="K9" i="5"/>
  <c r="E8" i="5"/>
  <c r="E7" i="5"/>
  <c r="E6" i="5"/>
  <c r="B5" i="5"/>
  <c r="C5" i="5" s="1"/>
  <c r="D5" i="5" s="1"/>
  <c r="B4" i="5"/>
  <c r="C4" i="5" s="1"/>
  <c r="D4" i="5" s="1"/>
  <c r="B3" i="5"/>
  <c r="C3" i="5" l="1"/>
  <c r="D3" i="5" s="1"/>
  <c r="E15" i="5"/>
  <c r="E5" i="9" s="1"/>
  <c r="K5" i="9"/>
  <c r="D5" i="9"/>
  <c r="B5" i="9"/>
  <c r="C5" i="9"/>
  <c r="F5" i="2" l="1"/>
  <c r="G5" i="2" s="1"/>
  <c r="G6" i="2"/>
  <c r="G3" i="2"/>
  <c r="C10" i="9"/>
  <c r="D10" i="9"/>
  <c r="F10" i="9"/>
  <c r="G10" i="9"/>
  <c r="I10" i="9"/>
  <c r="J10" i="9"/>
  <c r="L10" i="9"/>
  <c r="M10" i="9"/>
  <c r="C3" i="9"/>
  <c r="D3" i="9"/>
  <c r="F3" i="9"/>
  <c r="G3" i="9"/>
  <c r="I3" i="9"/>
  <c r="J3" i="9"/>
  <c r="L3" i="9"/>
  <c r="M3" i="9"/>
  <c r="B2" i="3" l="1"/>
  <c r="L9" i="5" l="1"/>
  <c r="B3" i="4"/>
  <c r="K4" i="4"/>
  <c r="J4" i="9"/>
  <c r="F7" i="5"/>
  <c r="H4" i="5"/>
  <c r="I4" i="5" s="1"/>
  <c r="J4" i="5" s="1"/>
  <c r="L10" i="5"/>
  <c r="M10" i="5" s="1"/>
  <c r="H5" i="5"/>
  <c r="I5" i="5" s="1"/>
  <c r="J5" i="5" s="1"/>
  <c r="F8" i="5"/>
  <c r="L11" i="5"/>
  <c r="M11" i="5" s="1"/>
  <c r="G4" i="2"/>
  <c r="B6" i="3" s="1"/>
  <c r="M4" i="4" l="1"/>
  <c r="G7" i="5"/>
  <c r="B5" i="10"/>
  <c r="G8" i="5"/>
  <c r="B6" i="10" s="1"/>
  <c r="C2" i="10"/>
  <c r="M29" i="5"/>
  <c r="E23" i="5"/>
  <c r="F23" i="5" s="1"/>
  <c r="G23" i="5" s="1"/>
  <c r="K20" i="5"/>
  <c r="L20" i="5" s="1"/>
  <c r="M20" i="5" s="1"/>
  <c r="K26" i="5"/>
  <c r="L26" i="5" s="1"/>
  <c r="M26" i="5" s="1"/>
  <c r="B20" i="5"/>
  <c r="C20" i="5" s="1"/>
  <c r="D20" i="5" s="1"/>
  <c r="H20" i="5" s="1"/>
  <c r="I20" i="5" s="1"/>
  <c r="J20" i="5" s="1"/>
  <c r="M30" i="5"/>
  <c r="E24" i="5"/>
  <c r="F24" i="5" s="1"/>
  <c r="G24" i="5" s="1"/>
  <c r="B21" i="5"/>
  <c r="C21" i="5" s="1"/>
  <c r="D21" i="5" s="1"/>
  <c r="H21" i="5" s="1"/>
  <c r="I21" i="5" s="1"/>
  <c r="J21" i="5" s="1"/>
  <c r="K21" i="5"/>
  <c r="L21" i="5" s="1"/>
  <c r="M21" i="5" s="1"/>
  <c r="K27" i="5"/>
  <c r="L27" i="5" s="1"/>
  <c r="M27" i="5" s="1"/>
  <c r="K31" i="5"/>
  <c r="M28" i="5"/>
  <c r="E22" i="5"/>
  <c r="K25" i="5"/>
  <c r="L25" i="5" s="1"/>
  <c r="B19" i="5"/>
  <c r="K19" i="5"/>
  <c r="C3" i="4"/>
  <c r="D3" i="4" s="1"/>
  <c r="L4" i="4"/>
  <c r="L4" i="9" s="1"/>
  <c r="H4" i="9"/>
  <c r="M9" i="5"/>
  <c r="L5" i="9"/>
  <c r="B4" i="9"/>
  <c r="M4" i="9"/>
  <c r="K10" i="4"/>
  <c r="B9" i="4"/>
  <c r="I4" i="9"/>
  <c r="F6" i="5"/>
  <c r="H6" i="3"/>
  <c r="H10" i="9" s="1"/>
  <c r="B10" i="9"/>
  <c r="E6" i="3"/>
  <c r="E10" i="9" s="1"/>
  <c r="K6" i="3"/>
  <c r="K10" i="9" s="1"/>
  <c r="K2" i="3"/>
  <c r="K3" i="9" s="1"/>
  <c r="B3" i="9"/>
  <c r="E2" i="3"/>
  <c r="H2" i="3"/>
  <c r="H3" i="9" s="1"/>
  <c r="B3" i="10" l="1"/>
  <c r="C5" i="10"/>
  <c r="C6" i="10"/>
  <c r="F5" i="9"/>
  <c r="E3" i="9"/>
  <c r="B2" i="10"/>
  <c r="C4" i="9"/>
  <c r="L19" i="5"/>
  <c r="M19" i="5" s="1"/>
  <c r="K12" i="9"/>
  <c r="B12" i="9"/>
  <c r="C19" i="5"/>
  <c r="M25" i="5"/>
  <c r="N3" i="9"/>
  <c r="B11" i="9"/>
  <c r="C9" i="4"/>
  <c r="I11" i="9"/>
  <c r="J11" i="9"/>
  <c r="H11" i="9"/>
  <c r="N10" i="9"/>
  <c r="L10" i="4"/>
  <c r="L11" i="9" s="1"/>
  <c r="M10" i="4"/>
  <c r="M11" i="9" s="1"/>
  <c r="F22" i="5"/>
  <c r="G6" i="5"/>
  <c r="G5" i="9" s="1"/>
  <c r="C6" i="9"/>
  <c r="D4" i="9"/>
  <c r="E3" i="4"/>
  <c r="C3" i="10" l="1"/>
  <c r="L12" i="9"/>
  <c r="B4" i="10"/>
  <c r="B7" i="10" s="1"/>
  <c r="D19" i="5"/>
  <c r="C12" i="9"/>
  <c r="G22" i="5"/>
  <c r="G12" i="9" s="1"/>
  <c r="F12" i="9"/>
  <c r="C11" i="9"/>
  <c r="D9" i="4"/>
  <c r="B6" i="9"/>
  <c r="E4" i="9"/>
  <c r="F3" i="4"/>
  <c r="C4" i="10" l="1"/>
  <c r="C7" i="10" s="1"/>
  <c r="C13" i="9"/>
  <c r="D12" i="9"/>
  <c r="E31" i="5"/>
  <c r="E12" i="9" s="1"/>
  <c r="D11" i="9"/>
  <c r="E9" i="4"/>
  <c r="B13" i="9"/>
  <c r="G3" i="4"/>
  <c r="K5" i="4" s="1"/>
  <c r="F4" i="9"/>
  <c r="F6" i="9" s="1"/>
  <c r="H3" i="5"/>
  <c r="E6" i="9"/>
  <c r="H5" i="9" l="1"/>
  <c r="H6" i="9" s="1"/>
  <c r="G4" i="9"/>
  <c r="G6" i="9" s="1"/>
  <c r="K4" i="9"/>
  <c r="E11" i="9"/>
  <c r="E13" i="9" s="1"/>
  <c r="F9" i="4"/>
  <c r="D6" i="9"/>
  <c r="I3" i="5"/>
  <c r="H19" i="5"/>
  <c r="L6" i="9"/>
  <c r="N4" i="9" l="1"/>
  <c r="H12" i="9"/>
  <c r="H13" i="9" s="1"/>
  <c r="J3" i="5"/>
  <c r="J5" i="9" s="1"/>
  <c r="I5" i="9"/>
  <c r="I6" i="9" s="1"/>
  <c r="F11" i="9"/>
  <c r="F13" i="9" s="1"/>
  <c r="G9" i="4"/>
  <c r="D13" i="9"/>
  <c r="I19" i="5"/>
  <c r="L13" i="9"/>
  <c r="M15" i="5" l="1"/>
  <c r="M5" i="9" s="1"/>
  <c r="M6" i="9" s="1"/>
  <c r="G11" i="9"/>
  <c r="G13" i="9" s="1"/>
  <c r="K11" i="4"/>
  <c r="K11" i="9" s="1"/>
  <c r="J19" i="5"/>
  <c r="I12" i="9"/>
  <c r="I13" i="9" s="1"/>
  <c r="K6" i="9"/>
  <c r="N11" i="9" l="1"/>
  <c r="J12" i="9"/>
  <c r="M31" i="5"/>
  <c r="M12" i="9" s="1"/>
  <c r="M13" i="9" s="1"/>
  <c r="J6" i="9"/>
  <c r="N6" i="9" s="1"/>
  <c r="N5" i="9"/>
  <c r="J13" i="9"/>
  <c r="K13" i="9"/>
  <c r="N13" i="9" l="1"/>
  <c r="N1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tc={91000573-12FE-4442-A5BB-1373B39CE8A3}</author>
    <author>tc={AFDCE3BD-AB1C-834B-80EA-A72ECC7DBA52}</author>
    <author>tc={F5436AD5-9D33-C847-8263-A20DA88D79A4}</author>
    <author>tc={B8C537E1-5FFE-8644-843A-4FBB407E0085}</author>
    <author>tc={7EBDB452-9911-7D42-B03D-CD6B8B5B3CBE}</author>
  </authors>
  <commentList>
    <comment ref="B3" authorId="0" shapeId="0" xr:uid="{91000573-12FE-4442-A5BB-1373B39CE8A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Summen af færdiggjorte elever året før*sats/12*1</t>
      </text>
    </comment>
    <comment ref="K4" authorId="1" shapeId="0" xr:uid="{AFDCE3BD-AB1C-834B-80EA-A72ECC7DBA5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Færdiggjorte elever i året/3 betales i oktober, november og december.</t>
      </text>
    </comment>
    <comment ref="K5" authorId="2" shapeId="0" xr:uid="{F5436AD5-9D33-C847-8263-A20DA88D79A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januar - juni trækkes</t>
      </text>
    </comment>
    <comment ref="K10" authorId="3" shapeId="0" xr:uid="{B8C537E1-5FFE-8644-843A-4FBB407E008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Færdiggjorte elever i året/3 betales i oktober, november og december.</t>
      </text>
    </comment>
    <comment ref="K11" authorId="4" shapeId="0" xr:uid="{7EBDB452-9911-7D42-B03D-CD6B8B5B3CB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januar - juni trækkes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tc={2AD9C0DD-3116-8A4A-B3BE-6AC8A0337752}</author>
    <author>tc={79031BF6-E459-454C-A2A2-D1659C70DA49}</author>
    <author>tc={47BA0707-0C7C-644B-AF76-F90E6665856F}</author>
    <author>tc={DD4A0523-02B5-4848-9FC3-837EA8AEB74E}</author>
    <author>tc={8D118B1E-905F-3C44-A74A-65865D10201F}</author>
    <author>tc={68C1CC1F-D72E-7A4A-AF0C-A702D5FD9405}</author>
    <author>tc={C5546047-B00F-C343-BE31-9EE25A89A53E}</author>
    <author>tc={93396909-A368-8A41-91F1-63FDF8508C47}</author>
    <author>tc={ECE86619-BE0D-5845-8D10-73A9CD3C60D9}</author>
    <author>tc={2E895FDB-437D-9C4E-BB15-A94D0D8B6CC4}</author>
    <author>tc={D3D575B4-D99E-2A49-AA68-828D6C08466F}</author>
    <author>tc={9A9A21DD-B773-0C46-8E1C-50CA8FC50F7A}</author>
    <author>tc={A3F2488C-A07F-DC48-9DE9-59957286C5B5}</author>
    <author>tc={F2649DA7-C44D-7D44-B13F-434683B44B20}</author>
    <author>tc={620F421F-E7AE-BF42-A281-DD7B581331A8}</author>
    <author>tc={DD58F1D9-2001-1848-88A4-4B093A3BE3EC}</author>
    <author>tc={D8FC826A-4ED8-1B45-8A9A-07C34B464D02}</author>
    <author>tc={8BE5ED3D-D7FA-544B-BEC2-71787E0E5CFC}</author>
    <author>tc={3FBACFEA-5590-2B4D-BD52-FC26C133AC3E}</author>
    <author>tc={40D3CEAC-1642-EA4C-AA4E-2230CBA4B932}</author>
  </authors>
  <commentList>
    <comment ref="B3" authorId="0" shapeId="0" xr:uid="{2AD9C0DD-3116-8A4A-B3BE-6AC8A033775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elevtal/jan året før/200*117 + (sep+dec året før)/200*83*takst/12</t>
      </text>
    </comment>
    <comment ref="H3" authorId="1" shapeId="0" xr:uid="{79031BF6-E459-454C-A2A2-D1659C70DA4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Som januar udregning. dvs. januar året før/200*117+ sep og dec/200*83 *1/!2</t>
      </text>
    </comment>
    <comment ref="K3" authorId="2" shapeId="0" xr:uid="{47BA0707-0C7C-644B-AF76-F90E6665856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vedr. Januar året før/200*117 + december året før/200*83</t>
      </text>
    </comment>
    <comment ref="E6" authorId="3" shapeId="0" xr:uid="{DD4A0523-02B5-4848-9FC3-837EA8AEB74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 i året/Januar tal/200*117*4/6(jan-april)</t>
      </text>
    </comment>
    <comment ref="F6" authorId="4" shapeId="0" xr:uid="{8D118B1E-905F-3C44-A74A-65865D10201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Januar indb. /200*117/6 = en mdr.</t>
      </text>
    </comment>
    <comment ref="K9" authorId="5" shapeId="0" xr:uid="{68C1CC1F-D72E-7A4A-AF0C-A702D5FD940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September mdr. indberetning(2. semester) i året/200*83/6*4</t>
      </text>
    </comment>
    <comment ref="M12" authorId="6" shapeId="0" xr:uid="{C5546047-B00F-C343-BE31-9EE25A89A53E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Elevtal december(1. semester)/200*83</t>
      </text>
    </comment>
    <comment ref="E15" authorId="7" shapeId="0" xr:uid="{93396909-A368-8A41-91F1-63FDF8508C4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jan-marts tilbagetrækkes</t>
      </text>
    </comment>
    <comment ref="K15" authorId="8" shapeId="0" xr:uid="{ECE86619-BE0D-5845-8D10-73A9CD3C60D9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2. semester er nu indberettet og skolen modtager tilskud ud fra dette. Derfor sker en regulering ud fra det tilskud udbetalt juli, august og september vedr. september året før/200*83*alle satserne. </t>
      </text>
    </comment>
    <comment ref="M15" authorId="9" shapeId="0" xr:uid="{2E895FDB-437D-9C4E-BB15-A94D0D8B6CC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Skolen har nu endeligt indberettet for hele året, og modtager korrekt tislkud for såvel 1. som 2. semester. Tilskud udbetalt på forskud juli - december trækkes dermed tilbage.</t>
      </text>
    </comment>
    <comment ref="B19" authorId="10" shapeId="0" xr:uid="{D3D575B4-D99E-2A49-AA68-828D6C08466F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elevtal/jan året før/200*117 + (sep+dec året før)/200*83*takst/12</t>
      </text>
    </comment>
    <comment ref="H19" authorId="11" shapeId="0" xr:uid="{9A9A21DD-B773-0C46-8E1C-50CA8FC50F7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Som januar udregning. dvs. januar året før/200*117+ sep og dec/200*83 *1/!2</t>
      </text>
    </comment>
    <comment ref="K19" authorId="12" shapeId="0" xr:uid="{A3F2488C-A07F-DC48-9DE9-59957286C5B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Forskud vedr. Januar året før/200*117 + december året før/200*83</t>
      </text>
    </comment>
    <comment ref="E22" authorId="13" shapeId="0" xr:uid="{F2649DA7-C44D-7D44-B13F-434683B44B2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Samlet elevtal i året/Januar tal/200*117*4/6(jan-april)</t>
      </text>
    </comment>
    <comment ref="F22" authorId="14" shapeId="0" xr:uid="{620F421F-E7AE-BF42-A281-DD7B581331A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Januar indb. /200*117/6 = en mdr.</t>
      </text>
    </comment>
    <comment ref="K25" authorId="15" shapeId="0" xr:uid="{DD58F1D9-2001-1848-88A4-4B093A3BE3E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September mdr. indberetning(2. semester) i året/200*83/6*4</t>
      </text>
    </comment>
    <comment ref="M28" authorId="16" shapeId="0" xr:uid="{D8FC826A-4ED8-1B45-8A9A-07C34B464D0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Elevtal december(1. semester)/200*83</t>
      </text>
    </comment>
    <comment ref="E31" authorId="17" shapeId="0" xr:uid="{8BE5ED3D-D7FA-544B-BEC2-71787E0E5CF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Tilskud jan-marts tilbagetrækkes</t>
      </text>
    </comment>
    <comment ref="K31" authorId="18" shapeId="0" xr:uid="{3FBACFEA-5590-2B4D-BD52-FC26C133AC3E}">
      <text>
        <t xml:space="preserve">[Trådet kommentar]
Din version af Excel lader dig læse denne trådede kommentar. Eventuelle ændringer vil dog blive fjernet, hvis filen åbnes i en nyere version af Excel. Få mere at vide: https://go.microsoft.com/fwlink/?linkid=870924
Kommentar:
    2. semester er nu indberettet og skolen modtager tilskud ud fra dette. Derfor sker en regulering ud fra det tilskud udbetalt juli, august og september vedr. september året før/200*83*alle satserne. </t>
      </text>
    </comment>
    <comment ref="M31" authorId="19" shapeId="0" xr:uid="{40D3CEAC-1642-EA4C-AA4E-2230CBA4B93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Skolen har nu endeligt indberettet for hele året, og modtager korrekt tislkud for såvel 1. som 2. semester. Tilskud udbetalt på forskud juli - december trækkes dermed tilbage.</t>
      </text>
    </comment>
  </commentList>
</comments>
</file>

<file path=xl/sharedStrings.xml><?xml version="1.0" encoding="utf-8"?>
<sst xmlns="http://schemas.openxmlformats.org/spreadsheetml/2006/main" count="223" uniqueCount="71">
  <si>
    <t>Antal elever</t>
  </si>
  <si>
    <t>JANUAR</t>
  </si>
  <si>
    <t>DECEMBER</t>
  </si>
  <si>
    <t>20 dage efter 1 skoledag efter juleferien</t>
  </si>
  <si>
    <t>60 dage efter 1. skoledag/skoleårets start</t>
  </si>
  <si>
    <t>SEPTEMBER</t>
  </si>
  <si>
    <t>2. Semester</t>
  </si>
  <si>
    <t>1. Semester</t>
  </si>
  <si>
    <t>20 dage efter 1. skoledag/skoleårets start</t>
  </si>
  <si>
    <t>(Indberettet)</t>
  </si>
  <si>
    <t>1. og 2. semester</t>
  </si>
  <si>
    <t>Antal færdiggjorte elever</t>
  </si>
  <si>
    <t>Grundtilskud, maksimum</t>
  </si>
  <si>
    <t xml:space="preserve">    grundtilskud pr. elev</t>
  </si>
  <si>
    <t>Uddannelsestype tilskud, maksimum</t>
  </si>
  <si>
    <t xml:space="preserve">    udd. Type tilskud, pr. elev</t>
  </si>
  <si>
    <t>Fællesudgifter</t>
  </si>
  <si>
    <t>Undervisningstilskud</t>
  </si>
  <si>
    <t>Færdiggørelses tilskud</t>
  </si>
  <si>
    <t>Bygningstilskud</t>
  </si>
  <si>
    <t>Basisgrundtilskud og uddannelsestypetilskud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</si>
  <si>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</si>
  <si>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</si>
  <si>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</si>
  <si>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</si>
  <si>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</si>
  <si>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</si>
  <si>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</si>
  <si>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</si>
  <si>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</si>
  <si>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</si>
  <si>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</si>
  <si>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</si>
  <si>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Forskud</t>
  </si>
  <si>
    <t>Tiskud ud fra 3. kvt</t>
  </si>
  <si>
    <t>Forskud trækkes</t>
  </si>
  <si>
    <t>3. kvt</t>
  </si>
  <si>
    <t>Indberettet</t>
  </si>
  <si>
    <t>Taxametertilskud til uddannelser, fællesudgifter og bygninger</t>
  </si>
  <si>
    <t>Likviditetsoversigt</t>
  </si>
  <si>
    <t>Grundtilskud</t>
  </si>
  <si>
    <t>Likviditet i alt</t>
  </si>
  <si>
    <t>Antal elever - TAST KUN I DE GULE FELTER</t>
  </si>
  <si>
    <t>Færdiggørelsestilskud</t>
  </si>
  <si>
    <t>I alt</t>
  </si>
  <si>
    <t>Grundtilskud udbetales kvartalsvis forud på baggrund af antalles af grundlagsårselever, det vil sige årselevtallet i det foregående finansår.</t>
  </si>
  <si>
    <t>Elevtallet indberettet Januar året før/200*117*grundtilskud og udd.typetilskud/4</t>
  </si>
  <si>
    <t>Elevtallet indberettet september året før/200*83*grundtilskud og udd.typetilskud/4</t>
  </si>
  <si>
    <t>Elevtallet indberettet december året før/200*83*grundtilskud og udd.typetilskud/4</t>
  </si>
  <si>
    <t>Bygningstilskud ud fra indberetning for 1. halvår(Janaur dette år)</t>
  </si>
  <si>
    <t>Fællestilskud ud fra indberetning for 1. halvår(Januar dette år)</t>
  </si>
  <si>
    <t>Forskud - Undervisningstilskud(året før)</t>
  </si>
  <si>
    <t>Forskud - Bygningstilskud(året før)</t>
  </si>
  <si>
    <t>Forskud - Fællestilskud(året før)</t>
  </si>
  <si>
    <t>Undervisningstilskud ud fra indberetning for 1. halvår(januar dette år)</t>
  </si>
  <si>
    <t>Undervisningstilskud ud fra indberetning 2. halvår/2. semester(september dette år)</t>
  </si>
  <si>
    <t>Bygningstilskud ud fra indberetning 2. halvår/2. semester(September dette år)</t>
  </si>
  <si>
    <t>Fællestilskud ud fra indberetning 2. halvår/2. semester(September dette år)</t>
  </si>
  <si>
    <t>Undervisningstilskud ud fra 4. kvt./1. semester(december)</t>
  </si>
  <si>
    <t>Bygningstilskud ud fra 4. kvt./1. semester(december)</t>
  </si>
  <si>
    <t>Fællestilskud ud fra 4. kvt./1. semester(december)</t>
  </si>
  <si>
    <t>Uv.tislkud, fællestilskud og bygningstilskud</t>
  </si>
  <si>
    <t>Uv. tislkud, fællestilskud og bygningstilskud</t>
  </si>
  <si>
    <t>Grundtilskud og udd. Tilskud</t>
  </si>
  <si>
    <t>Fællesudgiftstilskud</t>
  </si>
  <si>
    <t>Tilskud i alt</t>
  </si>
  <si>
    <t>Tilskudsberegner</t>
  </si>
  <si>
    <t>Takst 2025</t>
  </si>
  <si>
    <t>Takster Finanslovsforslag 2026</t>
  </si>
  <si>
    <t>Takst 2026</t>
  </si>
  <si>
    <t>Takst 2027(kopi af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</si>
</sst>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164" formatCode="_-* #,##0.00\ _k_r_-;\-* #,##0.00\ _k_r_-;_-* &quot;-&quot;??\ _k_r_-;_-@_-"/>
    <numFmt numFmtId="165" formatCode="_-* #,##0\ _k_r_-;\-* #,##0\ _k_r_-;_-* &quot;-&quot;??\ _k_r_-;_-@_-"/>
    <numFmt numFmtId="166" formatCode="_-* #,##0.00\ _k_r_._-;\-* #,##0.00\ _k_r_._-;_-* &quot;-&quot;??\ _k_r_.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9" fillId="0" borderId="29" xfId="3" applyNumberFormat="1" applyFont="1" applyBorder="1"/>
    <xf numFmtId="165" fontId="9" fillId="0" borderId="30" xfId="3" applyNumberFormat="1" applyFont="1" applyBorder="1"/>
    <xf numFmtId="165" fontId="9" fillId="0" borderId="33" xfId="3" applyNumberFormat="1" applyFont="1" applyBorder="1"/>
    <xf numFmtId="0" fontId="10" fillId="4" borderId="16" xfId="0" applyFont="1" applyFill="1" applyBorder="1"/>
    <xf numFmtId="0" fontId="0" fillId="4" borderId="16" xfId="0" applyFill="1" applyBorder="1" applyAlignment="1">
      <alignment horizontal="center"/>
    </xf>
    <xf numFmtId="0" fontId="11" fillId="0" borderId="0" xfId="0" applyFont="1"/>
    <xf numFmtId="164" fontId="0" fillId="0" borderId="16" xfId="3" applyFont="1" applyBorder="1"/>
    <xf numFmtId="164" fontId="0" fillId="0" borderId="16" xfId="0" applyNumberFormat="1" applyBorder="1"/>
    <xf numFmtId="164" fontId="0" fillId="0" borderId="4" xfId="0" applyNumberFormat="1" applyBorder="1"/>
    <xf numFmtId="164" fontId="0" fillId="3" borderId="16" xfId="3" applyFont="1" applyFill="1" applyBorder="1" applyAlignment="1">
      <alignment horizontal="center"/>
    </xf>
    <xf numFmtId="164" fontId="0" fillId="3" borderId="16" xfId="0" applyNumberFormat="1" applyFill="1" applyBorder="1"/>
    <xf numFmtId="164" fontId="0" fillId="3" borderId="4" xfId="0" applyNumberFormat="1" applyFill="1" applyBorder="1"/>
    <xf numFmtId="0" fontId="0" fillId="5" borderId="16" xfId="0" applyFill="1" applyBorder="1"/>
    <xf numFmtId="0" fontId="0" fillId="5" borderId="42" xfId="0" applyFill="1" applyBorder="1"/>
    <xf numFmtId="0" fontId="0" fillId="5" borderId="4" xfId="0" applyFill="1" applyBorder="1"/>
    <xf numFmtId="0" fontId="0" fillId="5" borderId="6" xfId="0" applyFill="1" applyBorder="1"/>
    <xf numFmtId="0" fontId="0" fillId="4" borderId="4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0" fillId="4" borderId="5" xfId="0" applyFill="1" applyBorder="1"/>
    <xf numFmtId="0" fontId="10" fillId="4" borderId="1" xfId="0" applyFont="1" applyFill="1" applyBorder="1" applyAlignment="1">
      <alignment wrapText="1"/>
    </xf>
    <xf numFmtId="164" fontId="0" fillId="3" borderId="16" xfId="3" applyFont="1" applyFill="1" applyBorder="1"/>
    <xf numFmtId="164" fontId="0" fillId="3" borderId="42" xfId="0" applyNumberFormat="1" applyFill="1" applyBorder="1"/>
    <xf numFmtId="0" fontId="0" fillId="4" borderId="41" xfId="0" applyFill="1" applyBorder="1"/>
    <xf numFmtId="0" fontId="0" fillId="4" borderId="2" xfId="0" applyFill="1" applyBorder="1"/>
    <xf numFmtId="164" fontId="0" fillId="0" borderId="42" xfId="0" applyNumberFormat="1" applyBorder="1"/>
    <xf numFmtId="164" fontId="0" fillId="0" borderId="0" xfId="0" applyNumberFormat="1"/>
    <xf numFmtId="164" fontId="0" fillId="5" borderId="4" xfId="0" applyNumberFormat="1" applyFill="1" applyBorder="1"/>
    <xf numFmtId="0" fontId="6" fillId="6" borderId="7" xfId="0" applyFont="1" applyFill="1" applyBorder="1"/>
    <xf numFmtId="164" fontId="6" fillId="7" borderId="48" xfId="0" applyNumberFormat="1" applyFont="1" applyFill="1" applyBorder="1"/>
    <xf numFmtId="0" fontId="6" fillId="6" borderId="43" xfId="0" applyFont="1" applyFill="1" applyBorder="1"/>
    <xf numFmtId="164" fontId="6" fillId="7" borderId="49" xfId="0" applyNumberFormat="1" applyFont="1" applyFill="1" applyBorder="1"/>
    <xf numFmtId="0" fontId="6" fillId="6" borderId="46" xfId="0" applyFont="1" applyFill="1" applyBorder="1"/>
    <xf numFmtId="164" fontId="6" fillId="7" borderId="50" xfId="0" applyNumberFormat="1" applyFont="1" applyFill="1" applyBorder="1"/>
    <xf numFmtId="0" fontId="0" fillId="0" borderId="2" xfId="0" applyBorder="1"/>
    <xf numFmtId="0" fontId="0" fillId="0" borderId="1" xfId="0" applyBorder="1"/>
    <xf numFmtId="0" fontId="6" fillId="0" borderId="5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center"/>
    </xf>
    <xf numFmtId="0" fontId="2" fillId="0" borderId="0" xfId="0" applyFont="1"/>
    <xf numFmtId="0" fontId="12" fillId="6" borderId="48" xfId="0" applyFont="1" applyFill="1" applyBorder="1" applyAlignment="1">
      <alignment horizontal="center"/>
    </xf>
    <xf numFmtId="0" fontId="0" fillId="5" borderId="45" xfId="0" applyFill="1" applyBorder="1"/>
    <xf numFmtId="0" fontId="0" fillId="4" borderId="44" xfId="0" applyFill="1" applyBorder="1"/>
    <xf numFmtId="164" fontId="0" fillId="5" borderId="45" xfId="0" applyNumberFormat="1" applyFill="1" applyBorder="1"/>
    <xf numFmtId="0" fontId="12" fillId="6" borderId="7" xfId="0" applyFont="1" applyFill="1" applyBorder="1" applyAlignment="1">
      <alignment wrapText="1"/>
    </xf>
    <xf numFmtId="0" fontId="12" fillId="6" borderId="12" xfId="0" applyFont="1" applyFill="1" applyBorder="1" applyAlignment="1">
      <alignment horizontal="center"/>
    </xf>
    <xf numFmtId="164" fontId="6" fillId="7" borderId="12" xfId="0" applyNumberFormat="1" applyFont="1" applyFill="1" applyBorder="1"/>
    <xf numFmtId="164" fontId="6" fillId="7" borderId="0" xfId="0" applyNumberFormat="1" applyFont="1" applyFill="1"/>
    <xf numFmtId="164" fontId="6" fillId="7" borderId="10" xfId="0" applyNumberFormat="1" applyFont="1" applyFill="1" applyBorder="1"/>
    <xf numFmtId="164" fontId="0" fillId="5" borderId="6" xfId="0" applyNumberFormat="1" applyFill="1" applyBorder="1"/>
    <xf numFmtId="164" fontId="0" fillId="0" borderId="52" xfId="0" applyNumberFormat="1" applyBorder="1"/>
    <xf numFmtId="164" fontId="1" fillId="5" borderId="45" xfId="3" applyFont="1" applyFill="1" applyBorder="1"/>
    <xf numFmtId="164" fontId="0" fillId="0" borderId="16" xfId="3" applyFont="1" applyFill="1" applyBorder="1"/>
    <xf numFmtId="166" fontId="0" fillId="0" borderId="6" xfId="0" applyNumberFormat="1" applyBorder="1"/>
    <xf numFmtId="164" fontId="0" fillId="0" borderId="6" xfId="0" applyNumberFormat="1" applyBorder="1"/>
    <xf numFmtId="164" fontId="0" fillId="0" borderId="4" xfId="3" applyFont="1" applyFill="1" applyBorder="1"/>
    <xf numFmtId="44" fontId="0" fillId="0" borderId="0" xfId="6" applyFont="1"/>
    <xf numFmtId="44" fontId="0" fillId="0" borderId="16" xfId="6" applyFont="1" applyBorder="1"/>
    <xf numFmtId="44" fontId="0" fillId="0" borderId="4" xfId="6" applyFont="1" applyBorder="1"/>
    <xf numFmtId="0" fontId="0" fillId="4" borderId="1" xfId="0" applyFill="1" applyBorder="1"/>
    <xf numFmtId="44" fontId="0" fillId="0" borderId="45" xfId="6" applyFont="1" applyBorder="1"/>
    <xf numFmtId="44" fontId="0" fillId="0" borderId="52" xfId="6" applyFont="1" applyBorder="1"/>
    <xf numFmtId="0" fontId="2" fillId="4" borderId="46" xfId="0" applyFont="1" applyFill="1" applyBorder="1"/>
    <xf numFmtId="44" fontId="2" fillId="0" borderId="47" xfId="6" applyFont="1" applyBorder="1"/>
    <xf numFmtId="44" fontId="2" fillId="0" borderId="53" xfId="6" applyFont="1" applyBorder="1"/>
    <xf numFmtId="0" fontId="13" fillId="0" borderId="0" xfId="0" applyFont="1" applyAlignment="1">
      <alignment horizontal="left" wrapText="1"/>
    </xf>
    <xf numFmtId="0" fontId="8" fillId="4" borderId="27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0" fontId="9" fillId="4" borderId="23" xfId="0" applyFont="1" applyFill="1" applyBorder="1"/>
    <xf numFmtId="0" fontId="9" fillId="4" borderId="15" xfId="0" applyFont="1" applyFill="1" applyBorder="1"/>
    <xf numFmtId="0" fontId="9" fillId="4" borderId="39" xfId="0" applyFont="1" applyFill="1" applyBorder="1"/>
    <xf numFmtId="0" fontId="9" fillId="4" borderId="24" xfId="0" applyFont="1" applyFill="1" applyBorder="1"/>
    <xf numFmtId="0" fontId="9" fillId="4" borderId="25" xfId="0" applyFont="1" applyFill="1" applyBorder="1"/>
    <xf numFmtId="0" fontId="9" fillId="4" borderId="40" xfId="0" applyFont="1" applyFill="1" applyBorder="1"/>
    <xf numFmtId="0" fontId="8" fillId="4" borderId="17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9" fillId="4" borderId="22" xfId="0" applyFont="1" applyFill="1" applyBorder="1"/>
    <xf numFmtId="0" fontId="9" fillId="4" borderId="14" xfId="0" applyFont="1" applyFill="1" applyBorder="1"/>
    <xf numFmtId="0" fontId="9" fillId="4" borderId="36" xfId="0" applyFont="1" applyFill="1" applyBorder="1"/>
    <xf numFmtId="0" fontId="9" fillId="4" borderId="21" xfId="0" applyFont="1" applyFill="1" applyBorder="1"/>
    <xf numFmtId="0" fontId="9" fillId="4" borderId="13" xfId="0" applyFont="1" applyFill="1" applyBorder="1"/>
    <xf numFmtId="0" fontId="9" fillId="4" borderId="37" xfId="0" applyFont="1" applyFill="1" applyBorder="1"/>
    <xf numFmtId="0" fontId="9" fillId="4" borderId="20" xfId="0" applyFont="1" applyFill="1" applyBorder="1"/>
    <xf numFmtId="0" fontId="9" fillId="4" borderId="12" xfId="0" applyFont="1" applyFill="1" applyBorder="1"/>
    <xf numFmtId="0" fontId="9" fillId="4" borderId="38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4" borderId="5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0" fillId="0" borderId="16" xfId="0" applyBorder="1" applyAlignment="1">
      <alignment horizontal="left" wrapText="1"/>
    </xf>
    <xf numFmtId="164" fontId="0" fillId="0" borderId="16" xfId="3" applyFont="1" applyBorder="1" applyAlignment="1">
      <alignment horizontal="center"/>
    </xf>
    <xf numFmtId="164" fontId="0" fillId="5" borderId="16" xfId="3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</cellXfs>
  <cellStyles count="7">
    <cellStyle name="Besøgt link" xfId="2" builtinId="9" hidden="1"/>
    <cellStyle name="Besøgt link" xfId="5" builtinId="9" hidden="1"/>
    <cellStyle name="Komma" xfId="3" builtinId="3"/>
    <cellStyle name="Link" xfId="1" builtinId="8" hidden="1"/>
    <cellStyle name="Link" xfId="4" builtinId="8" hidden="1"/>
    <cellStyle name="Normal" xfId="0" builtinId="0"/>
    <cellStyle name="Valuta" xfId="6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ve Dohn" id="{F16D9808-245C-CB4B-A474-C26114A9837C}" userId="S::tove@friskolerne.dk::cf832d71-50f8-4653-95bd-ced5cfa07810" providerId="AD"/>
</personList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0-10-03T12:57:59.39" personId="{F16D9808-245C-CB4B-A474-C26114A9837C}" id="{91000573-12FE-4442-A5BB-1373B39CE8A3}">
    <text>Summen af færdiggjorte elever året før*sats/12*1</text>
  </threadedComment>
  <threadedComment ref="K4" dT="2020-10-05T09:03:18.21" personId="{F16D9808-245C-CB4B-A474-C26114A9837C}" id="{AFDCE3BD-AB1C-834B-80EA-A72ECC7DBA52}">
    <text>Færdiggjorte elever i året/3 betales i oktober, november og december.</text>
  </threadedComment>
  <threadedComment ref="K5" dT="2020-10-05T09:01:57.49" personId="{F16D9808-245C-CB4B-A474-C26114A9837C}" id="{F5436AD5-9D33-C847-8263-A20DA88D79A4}">
    <text>Forskud januar - juni trækkes</text>
  </threadedComment>
  <threadedComment ref="K10" dT="2020-10-05T09:03:36.19" personId="{F16D9808-245C-CB4B-A474-C26114A9837C}" id="{B8C537E1-5FFE-8644-843A-4FBB407E0085}">
    <text>Færdiggjorte elever i året/3 betales i oktober, november og december.</text>
  </threadedComment>
  <threadedComment ref="K11" dT="2020-10-05T09:02:08.36" personId="{F16D9808-245C-CB4B-A474-C26114A9837C}" id="{7EBDB452-9911-7D42-B03D-CD6B8B5B3CBE}">
    <text>Forskud januar - juni trækkes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0-10-05T08:43:20.60" personId="{F16D9808-245C-CB4B-A474-C26114A9837C}" id="{2AD9C0DD-3116-8A4A-B3BE-6AC8A0337752}">
    <text>Samlet elevtal/jan året før/200*117 + (sep+dec året før)/200*83*takst/12</text>
  </threadedComment>
  <threadedComment ref="H3" dT="2020-10-05T08:44:57.95" personId="{F16D9808-245C-CB4B-A474-C26114A9837C}" id="{79031BF6-E459-454C-A2A2-D1659C70DA49}">
    <text>Som januar udregning. dvs. januar året før/200*117+ sep og dec/200*83 *1/!2</text>
  </threadedComment>
  <threadedComment ref="K3" dT="2020-10-05T08:45:24.50" personId="{F16D9808-245C-CB4B-A474-C26114A9837C}" id="{47BA0707-0C7C-644B-AF76-F90E6665856F}">
    <text>Forskud vedr. Januar året før/200*117 + december året før/200*83</text>
  </threadedComment>
  <threadedComment ref="E6" dT="2020-10-05T08:43:49.21" personId="{F16D9808-245C-CB4B-A474-C26114A9837C}" id="{DD4A0523-02B5-4848-9FC3-837EA8AEB74E}">
    <text>Samlet elevtal i året/Januar tal/200*117*4/6(jan-april)</text>
  </threadedComment>
  <threadedComment ref="F6" dT="2020-10-05T08:44:25.72" personId="{F16D9808-245C-CB4B-A474-C26114A9837C}" id="{8D118B1E-905F-3C44-A74A-65865D10201F}">
    <text>Januar indb. /200*117/6 = en mdr.</text>
  </threadedComment>
  <threadedComment ref="K9" dT="2020-10-05T08:46:17.87" personId="{F16D9808-245C-CB4B-A474-C26114A9837C}" id="{68C1CC1F-D72E-7A4A-AF0C-A702D5FD9405}">
    <text>September mdr. indberetning(2. semester) i året/200*83/6*4</text>
  </threadedComment>
  <threadedComment ref="M12" dT="2020-10-03T15:37:10.53" personId="{F16D9808-245C-CB4B-A474-C26114A9837C}" id="{C5546047-B00F-C343-BE31-9EE25A89A53E}">
    <text>Elevtal december(1. semester)/200*83</text>
  </threadedComment>
  <threadedComment ref="E15" dT="2020-10-05T08:49:21.57" personId="{F16D9808-245C-CB4B-A474-C26114A9837C}" id="{93396909-A368-8A41-91F1-63FDF8508C47}">
    <text>Tilskud jan-marts tilbagetrækkes</text>
  </threadedComment>
  <threadedComment ref="K15" dT="2020-10-05T08:46:41.99" personId="{F16D9808-245C-CB4B-A474-C26114A9837C}" id="{ECE86619-BE0D-5845-8D10-73A9CD3C60D9}">
    <text xml:space="preserve">2. semester er nu indberettet og skolen modtager tilskud ud fra dette. Derfor sker en regulering ud fra det tilskud udbetalt juli, august og september vedr. september året før/200*83*alle satserne. </text>
  </threadedComment>
  <threadedComment ref="M15" dT="2020-10-05T08:47:46.43" personId="{F16D9808-245C-CB4B-A474-C26114A9837C}" id="{2E895FDB-437D-9C4E-BB15-A94D0D8B6CC4}">
    <text>Skolen har nu endeligt indberettet for hele året, og modtager korrekt tislkud for såvel 1. som 2. semester. Tilskud udbetalt på forskud juli - december trækkes dermed tilbage.</text>
  </threadedComment>
  <threadedComment ref="B19" dT="2020-10-05T08:43:32.84" personId="{F16D9808-245C-CB4B-A474-C26114A9837C}" id="{D3D575B4-D99E-2A49-AA68-828D6C08466F}">
    <text>Samlet elevtal/jan året før/200*117 + (sep+dec året før)/200*83*takst/12</text>
  </threadedComment>
  <threadedComment ref="H19" dT="2020-10-05T08:45:06.77" personId="{F16D9808-245C-CB4B-A474-C26114A9837C}" id="{9A9A21DD-B773-0C46-8E1C-50CA8FC50F7A}">
    <text>Som januar udregning. dvs. januar året før/200*117+ sep og dec/200*83 *1/!2</text>
  </threadedComment>
  <threadedComment ref="K19" dT="2020-10-05T08:45:40.21" personId="{F16D9808-245C-CB4B-A474-C26114A9837C}" id="{A3F2488C-A07F-DC48-9DE9-59957286C5B5}">
    <text>Forskud vedr. Januar året før/200*117 + december året før/200*83</text>
  </threadedComment>
  <threadedComment ref="E22" dT="2020-10-05T08:43:58.73" personId="{F16D9808-245C-CB4B-A474-C26114A9837C}" id="{F2649DA7-C44D-7D44-B13F-434683B44B20}">
    <text>Samlet elevtal i året/Januar tal/200*117*4/6(jan-april)</text>
  </threadedComment>
  <threadedComment ref="F22" dT="2020-10-05T08:44:43.75" personId="{F16D9808-245C-CB4B-A474-C26114A9837C}" id="{620F421F-E7AE-BF42-A281-DD7B581331A8}">
    <text>Januar indb. /200*117/6 = en mdr.</text>
  </threadedComment>
  <threadedComment ref="K25" dT="2020-10-05T08:46:25.24" personId="{F16D9808-245C-CB4B-A474-C26114A9837C}" id="{DD58F1D9-2001-1848-88A4-4B093A3BE3EC}">
    <text>September mdr. indberetning(2. semester) i året/200*83/6*4</text>
  </threadedComment>
  <threadedComment ref="M28" dT="2020-10-03T15:37:10.53" personId="{F16D9808-245C-CB4B-A474-C26114A9837C}" id="{D8FC826A-4ED8-1B45-8A9A-07C34B464D02}">
    <text>Elevtal december(1. semester)/200*83</text>
  </threadedComment>
  <threadedComment ref="E31" dT="2020-10-05T08:49:28.26" personId="{F16D9808-245C-CB4B-A474-C26114A9837C}" id="{8BE5ED3D-D7FA-544B-BEC2-71787E0E5CFC}">
    <text>Tilskud jan-marts tilbagetrækkes</text>
  </threadedComment>
  <threadedComment ref="K31" dT="2020-10-05T08:46:50.47" personId="{F16D9808-245C-CB4B-A474-C26114A9837C}" id="{3FBACFEA-5590-2B4D-BD52-FC26C133AC3E}">
    <text xml:space="preserve">2. semester er nu indberettet og skolen modtager tilskud ud fra dette. Derfor sker en regulering ud fra det tilskud udbetalt juli, august og september vedr. september året før/200*83*alle satserne. </text>
  </threadedComment>
  <threadedComment ref="M31" dT="2020-10-05T08:47:54.35" personId="{F16D9808-245C-CB4B-A474-C26114A9837C}" id="{40D3CEAC-1642-EA4C-AA4E-2230CBA4B932}">
    <text>Skolen har nu endeligt indberettet for hele året, og modtager korrekt tislkud for såvel 1. som 2. semester. Tilskud udbetalt på forskud juli - december trækkes dermed tilbage.</text>
  </threadedComment>
</ThreadedComment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A7" sqref="A7:D7"/>
    </sheetView>
  </sheetViews>
  <sheetFormatPr baseColWidth="10" defaultRowHeight="16" x14ac:dyDescent="0.2"/>
  <cols>
    <col min="5" max="5" width="11.6640625" customWidth="1"/>
    <col min="6" max="6" width="12.33203125" customWidth="1"/>
    <col min="7" max="7" width="11.5" customWidth="1"/>
  </cols>
  <sheetData>
    <row r="1" spans="1:7" x14ac:dyDescent="0.2">
      <c r="A1" s="78" t="s">
        <v>68</v>
      </c>
      <c r="B1" s="79"/>
      <c r="C1" s="79"/>
      <c r="D1" s="80"/>
      <c r="E1" s="70" t="s">
        <v>67</v>
      </c>
      <c r="F1" s="70" t="s">
        <v>69</v>
      </c>
      <c r="G1" s="70" t="s">
        <v>70</v>
      </c>
    </row>
    <row r="2" spans="1:7" ht="33" customHeight="1" thickBot="1" x14ac:dyDescent="0.25">
      <c r="A2" s="81"/>
      <c r="B2" s="82"/>
      <c r="C2" s="82"/>
      <c r="D2" s="83"/>
      <c r="E2" s="71"/>
      <c r="F2" s="71"/>
      <c r="G2" s="71"/>
    </row>
    <row r="3" spans="1:7" x14ac:dyDescent="0.2">
      <c r="A3" s="84" t="s">
        <v>12</v>
      </c>
      <c r="B3" s="85"/>
      <c r="C3" s="85"/>
      <c r="D3" s="86"/>
      <c r="E3" s="6">
        <v>922370</v>
      </c>
      <c r="F3" s="6">
        <v>930000</v>
      </c>
      <c r="G3" s="6">
        <f>F3</f>
        <v>930000</v>
      </c>
    </row>
    <row r="4" spans="1:7" x14ac:dyDescent="0.2">
      <c r="A4" s="87" t="s">
        <v>13</v>
      </c>
      <c r="B4" s="88"/>
      <c r="C4" s="88"/>
      <c r="D4" s="89"/>
      <c r="E4" s="4">
        <v>11060</v>
      </c>
      <c r="F4" s="4">
        <v>11060</v>
      </c>
      <c r="G4" s="4">
        <f t="shared" ref="E4:G6" si="0">F4</f>
        <v>11060</v>
      </c>
    </row>
    <row r="5" spans="1:7" x14ac:dyDescent="0.2">
      <c r="A5" s="84" t="s">
        <v>14</v>
      </c>
      <c r="B5" s="85"/>
      <c r="C5" s="85"/>
      <c r="D5" s="86"/>
      <c r="E5" s="4">
        <f t="shared" si="0"/>
        <v>0</v>
      </c>
      <c r="F5" s="4">
        <f t="shared" si="0"/>
        <v>0</v>
      </c>
      <c r="G5" s="4">
        <f t="shared" si="0"/>
        <v>0</v>
      </c>
    </row>
    <row r="6" spans="1:7" x14ac:dyDescent="0.2">
      <c r="A6" s="90" t="s">
        <v>15</v>
      </c>
      <c r="B6" s="91"/>
      <c r="C6" s="91"/>
      <c r="D6" s="92"/>
      <c r="E6" s="4">
        <v>11060</v>
      </c>
      <c r="F6" s="4">
        <v>11060</v>
      </c>
      <c r="G6" s="4">
        <f t="shared" si="0"/>
        <v>11060</v>
      </c>
    </row>
    <row r="7" spans="1:7" x14ac:dyDescent="0.2">
      <c r="A7" s="72" t="s">
        <v>16</v>
      </c>
      <c r="B7" s="73"/>
      <c r="C7" s="73"/>
      <c r="D7" s="74"/>
      <c r="E7" s="4">
        <v>8770</v>
      </c>
      <c r="F7" s="4">
        <v>8570</v>
      </c>
      <c r="G7" s="4">
        <f>F7</f>
        <v>8570</v>
      </c>
    </row>
    <row r="8" spans="1:7" x14ac:dyDescent="0.2">
      <c r="A8" s="72" t="s">
        <v>17</v>
      </c>
      <c r="B8" s="73"/>
      <c r="C8" s="73"/>
      <c r="D8" s="74"/>
      <c r="E8" s="4">
        <v>60480</v>
      </c>
      <c r="F8" s="4">
        <v>61450</v>
      </c>
      <c r="G8" s="4">
        <f t="shared" ref="G8:G10" si="1">F8</f>
        <v>61450</v>
      </c>
    </row>
    <row r="9" spans="1:7" x14ac:dyDescent="0.2">
      <c r="A9" s="72" t="s">
        <v>18</v>
      </c>
      <c r="B9" s="73"/>
      <c r="C9" s="73"/>
      <c r="D9" s="74"/>
      <c r="E9" s="4">
        <v>9500</v>
      </c>
      <c r="F9" s="4">
        <v>9730</v>
      </c>
      <c r="G9" s="4">
        <f t="shared" si="1"/>
        <v>9730</v>
      </c>
    </row>
    <row r="10" spans="1:7" ht="17" thickBot="1" x14ac:dyDescent="0.25">
      <c r="A10" s="75" t="s">
        <v>19</v>
      </c>
      <c r="B10" s="76"/>
      <c r="C10" s="76"/>
      <c r="D10" s="77"/>
      <c r="E10" s="5">
        <v>9660</v>
      </c>
      <c r="F10" s="5">
        <v>9610</v>
      </c>
      <c r="G10" s="4">
        <f t="shared" si="1"/>
        <v>9610</v>
      </c>
    </row>
    <row r="12" spans="1:7" x14ac:dyDescent="0.2">
      <c r="A12" s="69"/>
      <c r="B12" s="69"/>
      <c r="C12" s="69"/>
      <c r="D12" s="69"/>
      <c r="E12" s="69"/>
      <c r="F12" s="69"/>
      <c r="G12" s="69"/>
    </row>
    <row r="13" spans="1:7" x14ac:dyDescent="0.2">
      <c r="A13" s="69"/>
      <c r="B13" s="69"/>
      <c r="C13" s="69"/>
      <c r="D13" s="69"/>
      <c r="E13" s="69"/>
      <c r="F13" s="69"/>
      <c r="G13" s="69"/>
    </row>
  </sheetData>
  <sheetProtection sheet="1" objects="1" scenarios="1"/>
  <mergeCells count="13">
    <mergeCell ref="A12:G13"/>
    <mergeCell ref="E1:E2"/>
    <mergeCell ref="F1:F2"/>
    <mergeCell ref="G1:G2"/>
    <mergeCell ref="A7:D7"/>
    <mergeCell ref="A8:D8"/>
    <mergeCell ref="A9:D9"/>
    <mergeCell ref="A10:D10"/>
    <mergeCell ref="A1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54D6-BC0A-0742-8E2A-6D131D03E50E}">
  <dimension ref="A1:C8"/>
  <sheetViews>
    <sheetView workbookViewId="0">
      <selection activeCell="C2" sqref="C2"/>
    </sheetView>
  </sheetViews>
  <sheetFormatPr baseColWidth="10" defaultRowHeight="16" x14ac:dyDescent="0.2"/>
  <cols>
    <col min="1" max="1" width="39.83203125" customWidth="1"/>
    <col min="2" max="3" width="15.5" bestFit="1" customWidth="1"/>
  </cols>
  <sheetData>
    <row r="1" spans="1:3" ht="31" customHeight="1" x14ac:dyDescent="0.2">
      <c r="A1" s="63" t="s">
        <v>66</v>
      </c>
      <c r="B1" s="27">
        <f>Elever!C2</f>
        <v>2026</v>
      </c>
      <c r="C1" s="28">
        <f>Elever!E2</f>
        <v>2027</v>
      </c>
    </row>
    <row r="2" spans="1:3" ht="20" customHeight="1" x14ac:dyDescent="0.2">
      <c r="A2" s="22" t="s">
        <v>63</v>
      </c>
      <c r="B2" s="61">
        <f>SUM('Grundtilskud og udd.tilskud'!B2:K3)</f>
        <v>0</v>
      </c>
      <c r="C2" s="62">
        <f>SUM('Grundtilskud og udd.tilskud'!B6:K7)</f>
        <v>0</v>
      </c>
    </row>
    <row r="3" spans="1:3" ht="20" customHeight="1" x14ac:dyDescent="0.2">
      <c r="A3" s="22" t="s">
        <v>43</v>
      </c>
      <c r="B3" s="61">
        <f>Færdiggørelsestilskud!K4+Færdiggørelsestilskud!L4+Færdiggørelsestilskud!M4</f>
        <v>0</v>
      </c>
      <c r="C3" s="62">
        <f>SUM(Færdiggørelsestilskud!K10:M10)</f>
        <v>0</v>
      </c>
    </row>
    <row r="4" spans="1:3" ht="20" customHeight="1" x14ac:dyDescent="0.2">
      <c r="A4" s="22" t="s">
        <v>17</v>
      </c>
      <c r="B4" s="61">
        <f>SUM('UV. Fælles og bygningstilskud'!E6:G6)+SUM('UV. Fælles og bygningstilskud'!K9:M9)+'UV. Fælles og bygningstilskud'!M12</f>
        <v>0</v>
      </c>
      <c r="C4" s="62">
        <f>SUM('UV. Fælles og bygningstilskud'!E22:G22)+SUM('UV. Fælles og bygningstilskud'!K25:M25)+'UV. Fælles og bygningstilskud'!M28</f>
        <v>0</v>
      </c>
    </row>
    <row r="5" spans="1:3" ht="20" customHeight="1" x14ac:dyDescent="0.2">
      <c r="A5" s="22" t="s">
        <v>19</v>
      </c>
      <c r="B5" s="61">
        <f>SUM('UV. Fælles og bygningstilskud'!E7:G7)+SUM('UV. Fælles og bygningstilskud'!K10:M10)+'UV. Fælles og bygningstilskud'!M13</f>
        <v>0</v>
      </c>
      <c r="C5" s="62">
        <f>SUM('UV. Fælles og bygningstilskud'!E23:G23)+SUM('UV. Fælles og bygningstilskud'!K26:M26)+'UV. Fælles og bygningstilskud'!M29</f>
        <v>0</v>
      </c>
    </row>
    <row r="6" spans="1:3" ht="20" customHeight="1" thickBot="1" x14ac:dyDescent="0.25">
      <c r="A6" s="46" t="s">
        <v>64</v>
      </c>
      <c r="B6" s="64">
        <f>SUM('UV. Fælles og bygningstilskud'!E8:G8)+SUM('UV. Fælles og bygningstilskud'!K11:M11)+'UV. Fælles og bygningstilskud'!M14</f>
        <v>0</v>
      </c>
      <c r="C6" s="65">
        <f>SUM('UV. Fælles og bygningstilskud'!E24:G24)+SUM('UV. Fælles og bygningstilskud'!K27:M27)+'UV. Fælles og bygningstilskud'!M30</f>
        <v>0</v>
      </c>
    </row>
    <row r="7" spans="1:3" ht="20" customHeight="1" thickBot="1" x14ac:dyDescent="0.25">
      <c r="A7" s="66" t="s">
        <v>65</v>
      </c>
      <c r="B7" s="67">
        <f>SUM(B2:B6)</f>
        <v>0</v>
      </c>
      <c r="C7" s="68">
        <f>SUM(C2:C6)</f>
        <v>0</v>
      </c>
    </row>
    <row r="8" spans="1:3" x14ac:dyDescent="0.2">
      <c r="B8" s="60"/>
      <c r="C8" s="60"/>
    </row>
  </sheetData>
  <sheetProtection sheet="1" objects="1" scenario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workbookViewId="0">
      <selection activeCell="E3" sqref="E3"/>
    </sheetView>
  </sheetViews>
  <sheetFormatPr baseColWidth="10" defaultRowHeight="16" x14ac:dyDescent="0.2"/>
  <cols>
    <col min="1" max="1" width="16.6640625" customWidth="1"/>
    <col min="2" max="2" width="36" customWidth="1"/>
    <col min="3" max="3" width="18" customWidth="1"/>
    <col min="4" max="4" width="37.33203125" customWidth="1"/>
    <col min="5" max="5" width="18" customWidth="1"/>
    <col min="6" max="6" width="37.33203125" customWidth="1"/>
  </cols>
  <sheetData>
    <row r="1" spans="1:6" ht="27" thickBot="1" x14ac:dyDescent="0.35">
      <c r="A1" s="93" t="s">
        <v>42</v>
      </c>
      <c r="B1" s="93"/>
      <c r="C1" s="93"/>
      <c r="D1" s="93"/>
      <c r="E1" s="93"/>
      <c r="F1" s="94"/>
    </row>
    <row r="2" spans="1:6" ht="22" thickBot="1" x14ac:dyDescent="0.3">
      <c r="A2" s="99">
        <v>2025</v>
      </c>
      <c r="B2" s="100"/>
      <c r="C2" s="97">
        <v>2026</v>
      </c>
      <c r="D2" s="98"/>
      <c r="E2" s="97">
        <v>2027</v>
      </c>
      <c r="F2" s="98"/>
    </row>
    <row r="3" spans="1:6" x14ac:dyDescent="0.2">
      <c r="A3" s="39" t="s">
        <v>10</v>
      </c>
      <c r="B3" s="38" t="s">
        <v>1</v>
      </c>
      <c r="C3" s="39" t="s">
        <v>10</v>
      </c>
      <c r="D3" s="38" t="s">
        <v>1</v>
      </c>
      <c r="E3" s="39" t="s">
        <v>10</v>
      </c>
      <c r="F3" s="38" t="s">
        <v>1</v>
      </c>
    </row>
    <row r="4" spans="1:6" x14ac:dyDescent="0.2">
      <c r="A4" s="1" t="s">
        <v>9</v>
      </c>
      <c r="B4" s="2" t="s">
        <v>3</v>
      </c>
      <c r="C4" s="1" t="s">
        <v>9</v>
      </c>
      <c r="D4" s="2" t="s">
        <v>3</v>
      </c>
      <c r="E4" s="1" t="s">
        <v>9</v>
      </c>
      <c r="F4" s="2" t="s">
        <v>3</v>
      </c>
    </row>
    <row r="5" spans="1:6" ht="17" thickBot="1" x14ac:dyDescent="0.25">
      <c r="A5" s="40" t="s">
        <v>0</v>
      </c>
      <c r="B5" s="41"/>
      <c r="C5" s="40" t="s">
        <v>0</v>
      </c>
      <c r="D5" s="41"/>
      <c r="E5" s="40" t="s">
        <v>0</v>
      </c>
      <c r="F5" s="41"/>
    </row>
    <row r="6" spans="1:6" x14ac:dyDescent="0.2">
      <c r="A6" s="39" t="s">
        <v>6</v>
      </c>
      <c r="B6" s="38" t="s">
        <v>5</v>
      </c>
      <c r="C6" s="39" t="s">
        <v>6</v>
      </c>
      <c r="D6" s="38" t="s">
        <v>5</v>
      </c>
      <c r="E6" s="39" t="s">
        <v>6</v>
      </c>
      <c r="F6" s="38" t="s">
        <v>5</v>
      </c>
    </row>
    <row r="7" spans="1:6" x14ac:dyDescent="0.2">
      <c r="A7" s="1" t="s">
        <v>9</v>
      </c>
      <c r="B7" s="2" t="s">
        <v>8</v>
      </c>
      <c r="C7" s="1" t="s">
        <v>9</v>
      </c>
      <c r="D7" s="2" t="s">
        <v>8</v>
      </c>
      <c r="E7" s="1" t="s">
        <v>9</v>
      </c>
      <c r="F7" s="2" t="s">
        <v>8</v>
      </c>
    </row>
    <row r="8" spans="1:6" ht="17" thickBot="1" x14ac:dyDescent="0.25">
      <c r="A8" s="40" t="s">
        <v>0</v>
      </c>
      <c r="B8" s="41"/>
      <c r="C8" s="40" t="s">
        <v>0</v>
      </c>
      <c r="D8" s="41"/>
      <c r="E8" s="40" t="s">
        <v>0</v>
      </c>
      <c r="F8" s="41"/>
    </row>
    <row r="9" spans="1:6" x14ac:dyDescent="0.2">
      <c r="A9" s="39" t="s">
        <v>7</v>
      </c>
      <c r="B9" s="38" t="s">
        <v>2</v>
      </c>
      <c r="C9" s="39" t="s">
        <v>7</v>
      </c>
      <c r="D9" s="38" t="s">
        <v>2</v>
      </c>
      <c r="E9" s="39" t="s">
        <v>7</v>
      </c>
      <c r="F9" s="38" t="s">
        <v>2</v>
      </c>
    </row>
    <row r="10" spans="1:6" x14ac:dyDescent="0.2">
      <c r="A10" s="1" t="s">
        <v>9</v>
      </c>
      <c r="B10" s="2" t="s">
        <v>4</v>
      </c>
      <c r="C10" s="1" t="s">
        <v>9</v>
      </c>
      <c r="D10" s="2" t="s">
        <v>4</v>
      </c>
      <c r="E10" s="1" t="s">
        <v>9</v>
      </c>
      <c r="F10" s="2" t="s">
        <v>4</v>
      </c>
    </row>
    <row r="11" spans="1:6" ht="17" thickBot="1" x14ac:dyDescent="0.25">
      <c r="A11" s="40" t="s">
        <v>0</v>
      </c>
      <c r="B11" s="41"/>
      <c r="C11" s="40" t="s">
        <v>0</v>
      </c>
      <c r="D11" s="41"/>
      <c r="E11" s="40" t="s">
        <v>0</v>
      </c>
      <c r="F11" s="41"/>
    </row>
    <row r="12" spans="1:6" ht="17" thickBot="1" x14ac:dyDescent="0.25">
      <c r="A12" s="95"/>
      <c r="B12" s="96"/>
      <c r="C12" s="95"/>
      <c r="D12" s="96"/>
      <c r="E12" s="95"/>
      <c r="F12" s="96"/>
    </row>
    <row r="13" spans="1:6" x14ac:dyDescent="0.2">
      <c r="A13" s="39" t="s">
        <v>37</v>
      </c>
      <c r="B13" s="38" t="s">
        <v>11</v>
      </c>
      <c r="C13" s="39" t="s">
        <v>37</v>
      </c>
      <c r="D13" s="38" t="s">
        <v>11</v>
      </c>
      <c r="E13" s="39" t="s">
        <v>37</v>
      </c>
      <c r="F13" s="38" t="s">
        <v>11</v>
      </c>
    </row>
    <row r="14" spans="1:6" ht="17" thickBot="1" x14ac:dyDescent="0.25">
      <c r="A14" s="3" t="s">
        <v>36</v>
      </c>
      <c r="B14" s="41"/>
      <c r="C14" s="3" t="s">
        <v>36</v>
      </c>
      <c r="D14" s="41"/>
      <c r="E14" s="3" t="s">
        <v>36</v>
      </c>
      <c r="F14" s="41"/>
    </row>
  </sheetData>
  <sheetProtection sheet="1" objects="1" scenarios="1"/>
  <mergeCells count="7">
    <mergeCell ref="A1:F1"/>
    <mergeCell ref="A12:B12"/>
    <mergeCell ref="C12:D12"/>
    <mergeCell ref="E12:F12"/>
    <mergeCell ref="E2:F2"/>
    <mergeCell ref="A2:B2"/>
    <mergeCell ref="C2:D2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workbookViewId="0"/>
  </sheetViews>
  <sheetFormatPr baseColWidth="10" defaultRowHeight="16" x14ac:dyDescent="0.2"/>
  <cols>
    <col min="1" max="1" width="22.5" customWidth="1"/>
    <col min="2" max="2" width="13.6640625" bestFit="1" customWidth="1"/>
    <col min="5" max="5" width="13.5" bestFit="1" customWidth="1"/>
    <col min="8" max="8" width="13.5" bestFit="1" customWidth="1"/>
    <col min="11" max="11" width="13.5" bestFit="1" customWidth="1"/>
    <col min="14" max="14" width="15" bestFit="1" customWidth="1"/>
  </cols>
  <sheetData>
    <row r="1" spans="1:14" ht="19" x14ac:dyDescent="0.25">
      <c r="A1" s="7" t="str">
        <f>"Grundtilskud "&amp;Elever!C2&amp;""</f>
        <v>Grundtilskud 2026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29</v>
      </c>
      <c r="K1" s="8" t="s">
        <v>30</v>
      </c>
      <c r="L1" s="8" t="s">
        <v>31</v>
      </c>
      <c r="M1" s="8" t="s">
        <v>32</v>
      </c>
    </row>
    <row r="2" spans="1:14" x14ac:dyDescent="0.2">
      <c r="A2" s="101" t="s">
        <v>20</v>
      </c>
      <c r="B2" s="102">
        <f>Elever!B5/200*117*(Takster!F4+Takster!F6)/4+Elever!B8/200*83*(Takster!F4+Takster!F6)/4+Elever!B11/200*83*(Takster!F4+Takster!F6)/4</f>
        <v>0</v>
      </c>
      <c r="C2" s="103"/>
      <c r="D2" s="103"/>
      <c r="E2" s="102">
        <f>B2</f>
        <v>0</v>
      </c>
      <c r="F2" s="103"/>
      <c r="G2" s="103"/>
      <c r="H2" s="102">
        <f>B2</f>
        <v>0</v>
      </c>
      <c r="I2" s="103"/>
      <c r="J2" s="103"/>
      <c r="K2" s="102">
        <f>B2</f>
        <v>0</v>
      </c>
      <c r="L2" s="103"/>
      <c r="M2" s="103"/>
    </row>
    <row r="3" spans="1:14" x14ac:dyDescent="0.2">
      <c r="A3" s="101"/>
      <c r="B3" s="102"/>
      <c r="C3" s="103"/>
      <c r="D3" s="103"/>
      <c r="E3" s="102"/>
      <c r="F3" s="103"/>
      <c r="G3" s="103"/>
      <c r="H3" s="102"/>
      <c r="I3" s="103"/>
      <c r="J3" s="103"/>
      <c r="K3" s="102"/>
      <c r="L3" s="103"/>
      <c r="M3" s="103"/>
      <c r="N3" s="30"/>
    </row>
    <row r="5" spans="1:14" ht="19" x14ac:dyDescent="0.25">
      <c r="A5" s="7" t="str">
        <f>"Grundtilskud "&amp;Elever!E2&amp;""</f>
        <v>Grundtilskud 2027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</row>
    <row r="6" spans="1:14" x14ac:dyDescent="0.2">
      <c r="A6" s="101" t="s">
        <v>20</v>
      </c>
      <c r="B6" s="102">
        <f>Elever!D5/200*117*(Takster!G4+Takster!G6)/4+Elever!D8/200*83*(Takster!G4+Takster!G6)/4+Elever!D11/200*83*(Takster!G4+Takster!G6)/4</f>
        <v>0</v>
      </c>
      <c r="C6" s="103"/>
      <c r="D6" s="103"/>
      <c r="E6" s="102">
        <f>B6</f>
        <v>0</v>
      </c>
      <c r="F6" s="103"/>
      <c r="G6" s="103"/>
      <c r="H6" s="102">
        <f>B6</f>
        <v>0</v>
      </c>
      <c r="I6" s="103"/>
      <c r="J6" s="103"/>
      <c r="K6" s="102">
        <f>B6</f>
        <v>0</v>
      </c>
      <c r="L6" s="103"/>
      <c r="M6" s="103"/>
    </row>
    <row r="7" spans="1:14" x14ac:dyDescent="0.2">
      <c r="A7" s="101"/>
      <c r="B7" s="102"/>
      <c r="C7" s="103"/>
      <c r="D7" s="103"/>
      <c r="E7" s="102"/>
      <c r="F7" s="103"/>
      <c r="G7" s="103"/>
      <c r="H7" s="102"/>
      <c r="I7" s="103"/>
      <c r="J7" s="103"/>
      <c r="K7" s="102"/>
      <c r="L7" s="103"/>
      <c r="M7" s="103"/>
      <c r="N7" s="30"/>
    </row>
    <row r="9" spans="1:14" x14ac:dyDescent="0.2">
      <c r="A9" s="9" t="s">
        <v>45</v>
      </c>
    </row>
    <row r="10" spans="1:14" x14ac:dyDescent="0.2">
      <c r="A10" s="9" t="s">
        <v>46</v>
      </c>
    </row>
    <row r="11" spans="1:14" x14ac:dyDescent="0.2">
      <c r="A11" s="9" t="s">
        <v>47</v>
      </c>
    </row>
    <row r="12" spans="1:14" x14ac:dyDescent="0.2">
      <c r="A12" s="9" t="s">
        <v>48</v>
      </c>
    </row>
    <row r="14" spans="1:14" x14ac:dyDescent="0.2">
      <c r="A14" s="9"/>
    </row>
  </sheetData>
  <sheetProtection sheet="1" objects="1" scenarios="1"/>
  <mergeCells count="26">
    <mergeCell ref="J6:J7"/>
    <mergeCell ref="K6:K7"/>
    <mergeCell ref="L6:L7"/>
    <mergeCell ref="M6:M7"/>
    <mergeCell ref="M2:M3"/>
    <mergeCell ref="J2:J3"/>
    <mergeCell ref="K2:K3"/>
    <mergeCell ref="L2:L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G2:G3"/>
    <mergeCell ref="H2:H3"/>
    <mergeCell ref="I2:I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"/>
  <sheetViews>
    <sheetView workbookViewId="0">
      <selection activeCell="A8" sqref="A8"/>
    </sheetView>
  </sheetViews>
  <sheetFormatPr baseColWidth="10" defaultRowHeight="16" x14ac:dyDescent="0.2"/>
  <cols>
    <col min="1" max="1" width="30.33203125" customWidth="1"/>
    <col min="2" max="7" width="12.5" bestFit="1" customWidth="1"/>
    <col min="8" max="10" width="11.5" bestFit="1" customWidth="1"/>
    <col min="11" max="14" width="13.5" bestFit="1" customWidth="1"/>
  </cols>
  <sheetData>
    <row r="1" spans="1:14" ht="20" thickBot="1" x14ac:dyDescent="0.3">
      <c r="A1" s="104">
        <f>Elever!C2</f>
        <v>2026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4" ht="20" x14ac:dyDescent="0.25">
      <c r="A2" s="24" t="s">
        <v>43</v>
      </c>
      <c r="B2" s="20" t="s">
        <v>21</v>
      </c>
      <c r="C2" s="20" t="s">
        <v>22</v>
      </c>
      <c r="D2" s="20" t="s">
        <v>23</v>
      </c>
      <c r="E2" s="20" t="s">
        <v>24</v>
      </c>
      <c r="F2" s="20" t="s">
        <v>25</v>
      </c>
      <c r="G2" s="20" t="s">
        <v>26</v>
      </c>
      <c r="H2" s="20" t="s">
        <v>27</v>
      </c>
      <c r="I2" s="20" t="s">
        <v>28</v>
      </c>
      <c r="J2" s="20" t="s">
        <v>29</v>
      </c>
      <c r="K2" s="20" t="s">
        <v>30</v>
      </c>
      <c r="L2" s="20" t="s">
        <v>31</v>
      </c>
      <c r="M2" s="21" t="s">
        <v>32</v>
      </c>
    </row>
    <row r="3" spans="1:14" x14ac:dyDescent="0.2">
      <c r="A3" s="22" t="s">
        <v>33</v>
      </c>
      <c r="B3" s="25">
        <f>SUM(Elever!B14:B14)*Takster!F9/12</f>
        <v>0</v>
      </c>
      <c r="C3" s="25">
        <f>B3</f>
        <v>0</v>
      </c>
      <c r="D3" s="25">
        <f>C3</f>
        <v>0</v>
      </c>
      <c r="E3" s="25">
        <f>D3</f>
        <v>0</v>
      </c>
      <c r="F3" s="25">
        <f>E3</f>
        <v>0</v>
      </c>
      <c r="G3" s="25">
        <f>F3</f>
        <v>0</v>
      </c>
      <c r="H3" s="16"/>
      <c r="I3" s="16"/>
      <c r="J3" s="16"/>
      <c r="K3" s="16"/>
      <c r="L3" s="16"/>
      <c r="M3" s="18"/>
    </row>
    <row r="4" spans="1:14" x14ac:dyDescent="0.2">
      <c r="A4" s="22" t="s">
        <v>34</v>
      </c>
      <c r="B4" s="16"/>
      <c r="C4" s="16"/>
      <c r="D4" s="16"/>
      <c r="E4" s="16"/>
      <c r="F4" s="16"/>
      <c r="G4" s="16"/>
      <c r="H4" s="16"/>
      <c r="I4" s="16"/>
      <c r="J4" s="16"/>
      <c r="K4" s="13">
        <f>(Elever!D14*Takster!F9)/3</f>
        <v>0</v>
      </c>
      <c r="L4" s="14">
        <f>K4</f>
        <v>0</v>
      </c>
      <c r="M4" s="15">
        <f>K4</f>
        <v>0</v>
      </c>
    </row>
    <row r="5" spans="1:14" ht="17" thickBot="1" x14ac:dyDescent="0.25">
      <c r="A5" s="23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26">
        <f>SUM(B3:G3)*-1</f>
        <v>0</v>
      </c>
      <c r="L5" s="17"/>
      <c r="M5" s="19"/>
      <c r="N5" s="30"/>
    </row>
    <row r="6" spans="1:14" ht="17" thickBot="1" x14ac:dyDescent="0.25"/>
    <row r="7" spans="1:14" ht="20" thickBot="1" x14ac:dyDescent="0.3">
      <c r="A7" s="104">
        <f>Elever!E2</f>
        <v>2027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1:14" ht="20" x14ac:dyDescent="0.25">
      <c r="A8" s="24" t="str">
        <f>A2</f>
        <v>Færdiggørelsestilskud</v>
      </c>
      <c r="B8" s="20" t="s">
        <v>21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26</v>
      </c>
      <c r="H8" s="20" t="s">
        <v>27</v>
      </c>
      <c r="I8" s="20" t="s">
        <v>28</v>
      </c>
      <c r="J8" s="20" t="s">
        <v>29</v>
      </c>
      <c r="K8" s="20" t="s">
        <v>30</v>
      </c>
      <c r="L8" s="20" t="s">
        <v>31</v>
      </c>
      <c r="M8" s="21" t="s">
        <v>32</v>
      </c>
    </row>
    <row r="9" spans="1:14" x14ac:dyDescent="0.2">
      <c r="A9" s="22" t="s">
        <v>33</v>
      </c>
      <c r="B9" s="25">
        <f>(SUM(Elever!D14:D14)*Takster!G9)/12</f>
        <v>0</v>
      </c>
      <c r="C9" s="14">
        <f>B9</f>
        <v>0</v>
      </c>
      <c r="D9" s="14">
        <f>C9</f>
        <v>0</v>
      </c>
      <c r="E9" s="14">
        <f>D9</f>
        <v>0</v>
      </c>
      <c r="F9" s="14">
        <f>E9</f>
        <v>0</v>
      </c>
      <c r="G9" s="14">
        <f>F9</f>
        <v>0</v>
      </c>
      <c r="H9" s="16"/>
      <c r="I9" s="16"/>
      <c r="J9" s="16"/>
      <c r="K9" s="16"/>
      <c r="L9" s="16"/>
      <c r="M9" s="18"/>
    </row>
    <row r="10" spans="1:14" x14ac:dyDescent="0.2">
      <c r="A10" s="22" t="s">
        <v>34</v>
      </c>
      <c r="B10" s="16"/>
      <c r="C10" s="16"/>
      <c r="D10" s="16"/>
      <c r="E10" s="16"/>
      <c r="F10" s="16"/>
      <c r="G10" s="16"/>
      <c r="H10" s="16"/>
      <c r="I10" s="16"/>
      <c r="J10" s="16"/>
      <c r="K10" s="13">
        <f>Elever!F14*Takster!G9/3</f>
        <v>0</v>
      </c>
      <c r="L10" s="14">
        <f>K10</f>
        <v>0</v>
      </c>
      <c r="M10" s="15">
        <f>K10</f>
        <v>0</v>
      </c>
    </row>
    <row r="11" spans="1:14" ht="17" thickBot="1" x14ac:dyDescent="0.25">
      <c r="A11" s="23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26">
        <f>SUM(B9:G9)*-1</f>
        <v>0</v>
      </c>
      <c r="L11" s="17"/>
      <c r="M11" s="19"/>
      <c r="N11" s="30"/>
    </row>
  </sheetData>
  <sheetProtection sheet="1" objects="1" scenarios="1"/>
  <mergeCells count="2">
    <mergeCell ref="A1:M1"/>
    <mergeCell ref="A7:M7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workbookViewId="0">
      <selection activeCell="A18" sqref="A18"/>
    </sheetView>
  </sheetViews>
  <sheetFormatPr baseColWidth="10" defaultRowHeight="16" x14ac:dyDescent="0.2"/>
  <cols>
    <col min="1" max="1" width="70.5" customWidth="1"/>
    <col min="2" max="3" width="13.5" bestFit="1" customWidth="1"/>
    <col min="4" max="4" width="13.6640625" customWidth="1"/>
    <col min="5" max="5" width="15" bestFit="1" customWidth="1"/>
    <col min="6" max="12" width="13.5" bestFit="1" customWidth="1"/>
    <col min="13" max="13" width="15.5" bestFit="1" customWidth="1"/>
    <col min="14" max="14" width="15" bestFit="1" customWidth="1"/>
  </cols>
  <sheetData>
    <row r="1" spans="1:13" ht="20" thickBot="1" x14ac:dyDescent="0.3">
      <c r="A1" s="107">
        <f>Elever!C2</f>
        <v>2026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</row>
    <row r="2" spans="1:13" ht="20" x14ac:dyDescent="0.25">
      <c r="A2" s="24" t="s">
        <v>38</v>
      </c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29</v>
      </c>
      <c r="K2" s="27" t="s">
        <v>30</v>
      </c>
      <c r="L2" s="27" t="s">
        <v>31</v>
      </c>
      <c r="M2" s="28" t="s">
        <v>32</v>
      </c>
    </row>
    <row r="3" spans="1:13" x14ac:dyDescent="0.2">
      <c r="A3" s="22" t="s">
        <v>51</v>
      </c>
      <c r="B3" s="10">
        <f>Elever!$B$5/200*117*Takster!F8/12+((Elever!$B$8+Elever!$B$11)/200*83*Takster!F8/12)</f>
        <v>0</v>
      </c>
      <c r="C3" s="10">
        <f t="shared" ref="C3:D5" si="0">B3</f>
        <v>0</v>
      </c>
      <c r="D3" s="10">
        <f t="shared" si="0"/>
        <v>0</v>
      </c>
      <c r="E3" s="16"/>
      <c r="F3" s="16"/>
      <c r="G3" s="16"/>
      <c r="H3" s="11">
        <f>D3</f>
        <v>0</v>
      </c>
      <c r="I3" s="11">
        <f t="shared" ref="I3:J5" si="1">H3</f>
        <v>0</v>
      </c>
      <c r="J3" s="11">
        <f t="shared" si="1"/>
        <v>0</v>
      </c>
      <c r="K3" s="56">
        <f>Elever!$B$5/200*117*Takster!F8/12+Elever!$B$11/200*83*Takster!F8/12</f>
        <v>0</v>
      </c>
      <c r="L3" s="56">
        <f t="shared" ref="L3:M5" si="2">K3</f>
        <v>0</v>
      </c>
      <c r="M3" s="59">
        <f t="shared" si="2"/>
        <v>0</v>
      </c>
    </row>
    <row r="4" spans="1:13" x14ac:dyDescent="0.2">
      <c r="A4" s="22" t="s">
        <v>52</v>
      </c>
      <c r="B4" s="10">
        <f>Elever!$B$5/200*117*Takster!F10/12+((Elever!$B$8+Elever!$B$11)/200*83*Takster!F10/12)</f>
        <v>0</v>
      </c>
      <c r="C4" s="10">
        <f t="shared" si="0"/>
        <v>0</v>
      </c>
      <c r="D4" s="10">
        <f t="shared" si="0"/>
        <v>0</v>
      </c>
      <c r="E4" s="16"/>
      <c r="F4" s="16"/>
      <c r="G4" s="16"/>
      <c r="H4" s="11">
        <f>D4</f>
        <v>0</v>
      </c>
      <c r="I4" s="11">
        <f t="shared" si="1"/>
        <v>0</v>
      </c>
      <c r="J4" s="11">
        <f t="shared" si="1"/>
        <v>0</v>
      </c>
      <c r="K4" s="56">
        <f>Elever!$B$5/200*117*Takster!F10/12+Elever!$B$11/200*83*Takster!F10/12</f>
        <v>0</v>
      </c>
      <c r="L4" s="56">
        <f t="shared" si="2"/>
        <v>0</v>
      </c>
      <c r="M4" s="59">
        <f t="shared" si="2"/>
        <v>0</v>
      </c>
    </row>
    <row r="5" spans="1:13" x14ac:dyDescent="0.2">
      <c r="A5" s="22" t="s">
        <v>53</v>
      </c>
      <c r="B5" s="10">
        <f>Elever!$B$5/200*117*Takster!F7/12+((Elever!$B$8+Elever!$B$11)/200*83*Takster!F7/12)</f>
        <v>0</v>
      </c>
      <c r="C5" s="10">
        <f t="shared" si="0"/>
        <v>0</v>
      </c>
      <c r="D5" s="10">
        <f t="shared" si="0"/>
        <v>0</v>
      </c>
      <c r="E5" s="16"/>
      <c r="F5" s="16"/>
      <c r="G5" s="16"/>
      <c r="H5" s="11">
        <f>D5</f>
        <v>0</v>
      </c>
      <c r="I5" s="11">
        <f t="shared" si="1"/>
        <v>0</v>
      </c>
      <c r="J5" s="11">
        <f t="shared" si="1"/>
        <v>0</v>
      </c>
      <c r="K5" s="56">
        <f>Elever!$B$5/200*117*Takster!F7/12+Elever!$B$11/200*83*Takster!F7/12</f>
        <v>0</v>
      </c>
      <c r="L5" s="56">
        <f t="shared" si="2"/>
        <v>0</v>
      </c>
      <c r="M5" s="59">
        <f t="shared" si="2"/>
        <v>0</v>
      </c>
    </row>
    <row r="6" spans="1:13" x14ac:dyDescent="0.2">
      <c r="A6" s="22" t="s">
        <v>54</v>
      </c>
      <c r="B6" s="16"/>
      <c r="C6" s="16"/>
      <c r="D6" s="16"/>
      <c r="E6" s="10">
        <f>Elever!$D$5/200*117*(Takster!$F$8)/6*4</f>
        <v>0</v>
      </c>
      <c r="F6" s="11">
        <f>E6/4</f>
        <v>0</v>
      </c>
      <c r="G6" s="11">
        <f>F6</f>
        <v>0</v>
      </c>
      <c r="H6" s="16"/>
      <c r="I6" s="16"/>
      <c r="J6" s="16"/>
      <c r="K6" s="16"/>
      <c r="L6" s="16"/>
      <c r="M6" s="18"/>
    </row>
    <row r="7" spans="1:13" x14ac:dyDescent="0.2">
      <c r="A7" s="22" t="s">
        <v>49</v>
      </c>
      <c r="B7" s="16"/>
      <c r="C7" s="16"/>
      <c r="D7" s="16"/>
      <c r="E7" s="10">
        <f>Elever!$D$5/200*117*(Takster!$F$10)/6*4</f>
        <v>0</v>
      </c>
      <c r="F7" s="11">
        <f>E7/4</f>
        <v>0</v>
      </c>
      <c r="G7" s="11">
        <f>F7</f>
        <v>0</v>
      </c>
      <c r="H7" s="16"/>
      <c r="I7" s="16"/>
      <c r="J7" s="16"/>
      <c r="K7" s="16"/>
      <c r="L7" s="16"/>
      <c r="M7" s="18"/>
    </row>
    <row r="8" spans="1:13" x14ac:dyDescent="0.2">
      <c r="A8" s="22" t="s">
        <v>50</v>
      </c>
      <c r="B8" s="16"/>
      <c r="C8" s="16"/>
      <c r="D8" s="16"/>
      <c r="E8" s="10">
        <f>Elever!$D$5/200*117*(Takster!$F$7)/6*4</f>
        <v>0</v>
      </c>
      <c r="F8" s="11">
        <f>E8/4</f>
        <v>0</v>
      </c>
      <c r="G8" s="11">
        <f>F8</f>
        <v>0</v>
      </c>
      <c r="H8" s="16"/>
      <c r="I8" s="16"/>
      <c r="J8" s="16"/>
      <c r="K8" s="16"/>
      <c r="L8" s="16"/>
      <c r="M8" s="18"/>
    </row>
    <row r="9" spans="1:13" x14ac:dyDescent="0.2">
      <c r="A9" s="22" t="s">
        <v>55</v>
      </c>
      <c r="B9" s="16"/>
      <c r="C9" s="16"/>
      <c r="D9" s="16"/>
      <c r="E9" s="16"/>
      <c r="F9" s="16"/>
      <c r="G9" s="16"/>
      <c r="H9" s="16"/>
      <c r="I9" s="16"/>
      <c r="J9" s="16"/>
      <c r="K9" s="10">
        <f>Elever!$D$8/200*83*(+Takster!$F$8)/6*4</f>
        <v>0</v>
      </c>
      <c r="L9" s="11">
        <f>K9/4</f>
        <v>0</v>
      </c>
      <c r="M9" s="12">
        <f>L9</f>
        <v>0</v>
      </c>
    </row>
    <row r="10" spans="1:13" x14ac:dyDescent="0.2">
      <c r="A10" s="22" t="s">
        <v>56</v>
      </c>
      <c r="B10" s="45"/>
      <c r="C10" s="45"/>
      <c r="D10" s="45"/>
      <c r="E10" s="45"/>
      <c r="F10" s="45"/>
      <c r="G10" s="45"/>
      <c r="H10" s="45"/>
      <c r="I10" s="45"/>
      <c r="J10" s="45"/>
      <c r="K10" s="10">
        <f>Elever!$D$8/200*83*(Takster!$F$10)/6*4</f>
        <v>0</v>
      </c>
      <c r="L10" s="11">
        <f>K10/4</f>
        <v>0</v>
      </c>
      <c r="M10" s="12">
        <f>L10</f>
        <v>0</v>
      </c>
    </row>
    <row r="11" spans="1:13" x14ac:dyDescent="0.2">
      <c r="A11" s="22" t="s">
        <v>57</v>
      </c>
      <c r="B11" s="45"/>
      <c r="C11" s="45"/>
      <c r="D11" s="45"/>
      <c r="E11" s="45"/>
      <c r="F11" s="45"/>
      <c r="G11" s="45"/>
      <c r="H11" s="45"/>
      <c r="I11" s="45"/>
      <c r="J11" s="45"/>
      <c r="K11" s="10">
        <f>Elever!$D$8/200*83*(Takster!$F$7)/6*4</f>
        <v>0</v>
      </c>
      <c r="L11" s="11">
        <f>K11/4</f>
        <v>0</v>
      </c>
      <c r="M11" s="12">
        <f>L11</f>
        <v>0</v>
      </c>
    </row>
    <row r="12" spans="1:13" x14ac:dyDescent="0.2">
      <c r="A12" s="22" t="s">
        <v>58</v>
      </c>
      <c r="B12" s="45"/>
      <c r="C12" s="45"/>
      <c r="D12" s="45"/>
      <c r="E12" s="45"/>
      <c r="F12" s="45"/>
      <c r="G12" s="45"/>
      <c r="H12" s="45"/>
      <c r="I12" s="45"/>
      <c r="J12" s="45"/>
      <c r="K12" s="55"/>
      <c r="L12" s="47"/>
      <c r="M12" s="54">
        <f>Elever!$D$11/200*83*Takster!F8</f>
        <v>0</v>
      </c>
    </row>
    <row r="13" spans="1:13" x14ac:dyDescent="0.2">
      <c r="A13" s="22" t="s">
        <v>59</v>
      </c>
      <c r="B13" s="45"/>
      <c r="C13" s="45"/>
      <c r="D13" s="45"/>
      <c r="E13" s="45"/>
      <c r="F13" s="45"/>
      <c r="G13" s="45"/>
      <c r="H13" s="45"/>
      <c r="I13" s="45"/>
      <c r="J13" s="45"/>
      <c r="K13" s="55"/>
      <c r="L13" s="47"/>
      <c r="M13" s="54">
        <f>Elever!$D$11/200*83*Takster!F10</f>
        <v>0</v>
      </c>
    </row>
    <row r="14" spans="1:13" x14ac:dyDescent="0.2">
      <c r="A14" s="22" t="s">
        <v>60</v>
      </c>
      <c r="B14" s="45"/>
      <c r="C14" s="45"/>
      <c r="D14" s="45"/>
      <c r="E14" s="45"/>
      <c r="F14" s="45"/>
      <c r="G14" s="45"/>
      <c r="H14" s="45"/>
      <c r="I14" s="45"/>
      <c r="J14" s="45"/>
      <c r="K14" s="55"/>
      <c r="L14" s="47"/>
      <c r="M14" s="54">
        <f>Elever!$D$11/200*83*Takster!F7</f>
        <v>0</v>
      </c>
    </row>
    <row r="15" spans="1:13" ht="17" thickBot="1" x14ac:dyDescent="0.25">
      <c r="A15" s="23" t="s">
        <v>35</v>
      </c>
      <c r="B15" s="17"/>
      <c r="C15" s="17"/>
      <c r="D15" s="17"/>
      <c r="E15" s="29">
        <f>SUM(B3:D5)*-1</f>
        <v>0</v>
      </c>
      <c r="F15" s="17"/>
      <c r="G15" s="17"/>
      <c r="H15" s="17"/>
      <c r="I15" s="17"/>
      <c r="J15" s="17"/>
      <c r="K15" s="29">
        <f>Elever!B8/200*83*(Takster!F7+Takster!F8+Takster!F10)/12*-1*3</f>
        <v>0</v>
      </c>
      <c r="L15" s="17"/>
      <c r="M15" s="58">
        <f>SUM(H3:M5)*-1-K15</f>
        <v>0</v>
      </c>
    </row>
    <row r="16" spans="1:13" ht="17" thickBot="1" x14ac:dyDescent="0.25"/>
    <row r="17" spans="1:14" ht="20" thickBot="1" x14ac:dyDescent="0.3">
      <c r="A17" s="104">
        <f>Elever!E2</f>
        <v>2027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4" ht="20" x14ac:dyDescent="0.25">
      <c r="A18" s="24" t="s">
        <v>38</v>
      </c>
      <c r="B18" s="27" t="s">
        <v>21</v>
      </c>
      <c r="C18" s="27" t="s">
        <v>22</v>
      </c>
      <c r="D18" s="27" t="s">
        <v>23</v>
      </c>
      <c r="E18" s="27" t="s">
        <v>24</v>
      </c>
      <c r="F18" s="27" t="s">
        <v>25</v>
      </c>
      <c r="G18" s="27" t="s">
        <v>26</v>
      </c>
      <c r="H18" s="27" t="s">
        <v>27</v>
      </c>
      <c r="I18" s="27" t="s">
        <v>28</v>
      </c>
      <c r="J18" s="27" t="s">
        <v>29</v>
      </c>
      <c r="K18" s="27" t="s">
        <v>30</v>
      </c>
      <c r="L18" s="27" t="s">
        <v>31</v>
      </c>
      <c r="M18" s="28" t="s">
        <v>32</v>
      </c>
    </row>
    <row r="19" spans="1:14" x14ac:dyDescent="0.2">
      <c r="A19" s="22" t="s">
        <v>51</v>
      </c>
      <c r="B19" s="10">
        <f>Elever!$D$5/200*117*Takster!G8/12+((Elever!$D$8+Elever!$D$11)/200*83*Takster!G8/12)</f>
        <v>0</v>
      </c>
      <c r="C19" s="10">
        <f t="shared" ref="C19:D21" si="3">B19</f>
        <v>0</v>
      </c>
      <c r="D19" s="10">
        <f t="shared" si="3"/>
        <v>0</v>
      </c>
      <c r="E19" s="16"/>
      <c r="F19" s="16"/>
      <c r="G19" s="16"/>
      <c r="H19" s="11">
        <f>D19</f>
        <v>0</v>
      </c>
      <c r="I19" s="11">
        <f t="shared" ref="I19:J21" si="4">H19</f>
        <v>0</v>
      </c>
      <c r="J19" s="11">
        <f t="shared" si="4"/>
        <v>0</v>
      </c>
      <c r="K19" s="56">
        <f>Elever!$D$5/200*117*Takster!G8/12+Elever!$D$11/200*83*Takster!G8/12</f>
        <v>0</v>
      </c>
      <c r="L19" s="56">
        <f t="shared" ref="L19:M21" si="5">K19</f>
        <v>0</v>
      </c>
      <c r="M19" s="59">
        <f t="shared" si="5"/>
        <v>0</v>
      </c>
    </row>
    <row r="20" spans="1:14" x14ac:dyDescent="0.2">
      <c r="A20" s="22" t="s">
        <v>52</v>
      </c>
      <c r="B20" s="10">
        <f>Elever!$D$5/200*117*Takster!G10/12+((Elever!$D$8+Elever!$D$11)/200*83*Takster!G10/12)</f>
        <v>0</v>
      </c>
      <c r="C20" s="10">
        <f t="shared" si="3"/>
        <v>0</v>
      </c>
      <c r="D20" s="10">
        <f t="shared" si="3"/>
        <v>0</v>
      </c>
      <c r="E20" s="16"/>
      <c r="F20" s="16"/>
      <c r="G20" s="16"/>
      <c r="H20" s="11">
        <f>D20</f>
        <v>0</v>
      </c>
      <c r="I20" s="11">
        <f t="shared" si="4"/>
        <v>0</v>
      </c>
      <c r="J20" s="11">
        <f t="shared" si="4"/>
        <v>0</v>
      </c>
      <c r="K20" s="56">
        <f>Elever!$D$5/200*117*Takster!G10/12+Elever!$D$11/200*83*Takster!G10/12</f>
        <v>0</v>
      </c>
      <c r="L20" s="56">
        <f t="shared" si="5"/>
        <v>0</v>
      </c>
      <c r="M20" s="59">
        <f t="shared" si="5"/>
        <v>0</v>
      </c>
    </row>
    <row r="21" spans="1:14" x14ac:dyDescent="0.2">
      <c r="A21" s="22" t="s">
        <v>53</v>
      </c>
      <c r="B21" s="10">
        <f>Elever!$D$5/200*117*Takster!G7/12+((Elever!$D$8+Elever!$D$11)/200*83*Takster!G7/12)</f>
        <v>0</v>
      </c>
      <c r="C21" s="10">
        <f t="shared" si="3"/>
        <v>0</v>
      </c>
      <c r="D21" s="10">
        <f t="shared" si="3"/>
        <v>0</v>
      </c>
      <c r="E21" s="16"/>
      <c r="F21" s="16"/>
      <c r="G21" s="16"/>
      <c r="H21" s="11">
        <f>D21</f>
        <v>0</v>
      </c>
      <c r="I21" s="11">
        <f t="shared" si="4"/>
        <v>0</v>
      </c>
      <c r="J21" s="11">
        <f t="shared" si="4"/>
        <v>0</v>
      </c>
      <c r="K21" s="56">
        <f>Elever!$D$5/200*117*Takster!G7/12+Elever!$D$11/200*83*Takster!G7/12</f>
        <v>0</v>
      </c>
      <c r="L21" s="56">
        <f t="shared" si="5"/>
        <v>0</v>
      </c>
      <c r="M21" s="59">
        <f t="shared" si="5"/>
        <v>0</v>
      </c>
    </row>
    <row r="22" spans="1:14" x14ac:dyDescent="0.2">
      <c r="A22" s="22" t="s">
        <v>54</v>
      </c>
      <c r="B22" s="16"/>
      <c r="C22" s="16"/>
      <c r="D22" s="16"/>
      <c r="E22" s="10">
        <f>Elever!$F$5/200*117*(Takster!$G$8)/6*4</f>
        <v>0</v>
      </c>
      <c r="F22" s="11">
        <f>E22/4</f>
        <v>0</v>
      </c>
      <c r="G22" s="11">
        <f>F22</f>
        <v>0</v>
      </c>
      <c r="H22" s="16"/>
      <c r="I22" s="16"/>
      <c r="J22" s="16"/>
      <c r="K22" s="16"/>
      <c r="L22" s="16"/>
      <c r="M22" s="18"/>
    </row>
    <row r="23" spans="1:14" x14ac:dyDescent="0.2">
      <c r="A23" s="22" t="s">
        <v>49</v>
      </c>
      <c r="B23" s="16"/>
      <c r="C23" s="16"/>
      <c r="D23" s="16"/>
      <c r="E23" s="10">
        <f>Elever!$F$5/200*117*(Takster!$G$10)/6*4</f>
        <v>0</v>
      </c>
      <c r="F23" s="11">
        <f>E23/4</f>
        <v>0</v>
      </c>
      <c r="G23" s="11">
        <f>F23</f>
        <v>0</v>
      </c>
      <c r="H23" s="16"/>
      <c r="I23" s="16"/>
      <c r="J23" s="16"/>
      <c r="K23" s="16"/>
      <c r="L23" s="16"/>
      <c r="M23" s="18"/>
    </row>
    <row r="24" spans="1:14" x14ac:dyDescent="0.2">
      <c r="A24" s="22" t="s">
        <v>50</v>
      </c>
      <c r="B24" s="16"/>
      <c r="C24" s="16"/>
      <c r="D24" s="16"/>
      <c r="E24" s="10">
        <f>Elever!$F$5/200*117*(Takster!$G$7)/6*4</f>
        <v>0</v>
      </c>
      <c r="F24" s="11">
        <f>E24/4</f>
        <v>0</v>
      </c>
      <c r="G24" s="11">
        <f>F24</f>
        <v>0</v>
      </c>
      <c r="H24" s="16"/>
      <c r="I24" s="16"/>
      <c r="J24" s="16"/>
      <c r="K24" s="16"/>
      <c r="L24" s="16"/>
      <c r="M24" s="18"/>
    </row>
    <row r="25" spans="1:14" x14ac:dyDescent="0.2">
      <c r="A25" s="22" t="s">
        <v>55</v>
      </c>
      <c r="B25" s="16"/>
      <c r="C25" s="16"/>
      <c r="D25" s="16"/>
      <c r="E25" s="16"/>
      <c r="F25" s="16"/>
      <c r="G25" s="16"/>
      <c r="H25" s="16"/>
      <c r="I25" s="16"/>
      <c r="J25" s="16"/>
      <c r="K25" s="10">
        <f>Elever!$F$8/200*83*(Takster!$G$8)/6*4</f>
        <v>0</v>
      </c>
      <c r="L25" s="11">
        <f>K25/4</f>
        <v>0</v>
      </c>
      <c r="M25" s="12">
        <f>L25</f>
        <v>0</v>
      </c>
    </row>
    <row r="26" spans="1:14" x14ac:dyDescent="0.2">
      <c r="A26" s="22" t="s">
        <v>56</v>
      </c>
      <c r="B26" s="45"/>
      <c r="C26" s="45"/>
      <c r="D26" s="45"/>
      <c r="E26" s="45"/>
      <c r="F26" s="45"/>
      <c r="G26" s="45"/>
      <c r="H26" s="45"/>
      <c r="I26" s="45"/>
      <c r="J26" s="45"/>
      <c r="K26" s="10">
        <f>Elever!$F$8/200*83*(Takster!$G$10)/6*4</f>
        <v>0</v>
      </c>
      <c r="L26" s="11">
        <f>K26/4</f>
        <v>0</v>
      </c>
      <c r="M26" s="12">
        <f>L26</f>
        <v>0</v>
      </c>
    </row>
    <row r="27" spans="1:14" x14ac:dyDescent="0.2">
      <c r="A27" s="22" t="s">
        <v>57</v>
      </c>
      <c r="B27" s="45"/>
      <c r="C27" s="45"/>
      <c r="D27" s="45"/>
      <c r="E27" s="45"/>
      <c r="F27" s="45"/>
      <c r="G27" s="45"/>
      <c r="H27" s="45"/>
      <c r="I27" s="45"/>
      <c r="J27" s="45"/>
      <c r="K27" s="10">
        <f>Elever!$F$8/200*83*(Takster!$G$7)/6*4</f>
        <v>0</v>
      </c>
      <c r="L27" s="11">
        <f>K27/4</f>
        <v>0</v>
      </c>
      <c r="M27" s="12">
        <f>L27</f>
        <v>0</v>
      </c>
    </row>
    <row r="28" spans="1:14" x14ac:dyDescent="0.2">
      <c r="A28" s="22" t="s">
        <v>58</v>
      </c>
      <c r="B28" s="45"/>
      <c r="C28" s="45"/>
      <c r="D28" s="45"/>
      <c r="E28" s="45"/>
      <c r="F28" s="45"/>
      <c r="G28" s="45"/>
      <c r="H28" s="45"/>
      <c r="I28" s="45"/>
      <c r="J28" s="45"/>
      <c r="K28" s="55"/>
      <c r="L28" s="47"/>
      <c r="M28" s="54">
        <f>Elever!$F$11/200*83*Takster!G8</f>
        <v>0</v>
      </c>
    </row>
    <row r="29" spans="1:14" x14ac:dyDescent="0.2">
      <c r="A29" s="22" t="s">
        <v>59</v>
      </c>
      <c r="B29" s="45"/>
      <c r="C29" s="45"/>
      <c r="D29" s="45"/>
      <c r="E29" s="45"/>
      <c r="F29" s="45"/>
      <c r="G29" s="45"/>
      <c r="H29" s="45"/>
      <c r="I29" s="45"/>
      <c r="J29" s="45"/>
      <c r="K29" s="55"/>
      <c r="L29" s="47"/>
      <c r="M29" s="54">
        <f>Elever!$F$11/200*83*Takster!G10</f>
        <v>0</v>
      </c>
    </row>
    <row r="30" spans="1:14" x14ac:dyDescent="0.2">
      <c r="A30" s="22" t="s">
        <v>60</v>
      </c>
      <c r="B30" s="45"/>
      <c r="C30" s="45"/>
      <c r="D30" s="45"/>
      <c r="E30" s="45"/>
      <c r="F30" s="45"/>
      <c r="G30" s="45"/>
      <c r="H30" s="45"/>
      <c r="I30" s="45"/>
      <c r="J30" s="45"/>
      <c r="K30" s="55"/>
      <c r="L30" s="47"/>
      <c r="M30" s="54">
        <f>Elever!$F$11/200*83*Takster!G7</f>
        <v>0</v>
      </c>
    </row>
    <row r="31" spans="1:14" ht="17" thickBot="1" x14ac:dyDescent="0.25">
      <c r="A31" s="23" t="s">
        <v>35</v>
      </c>
      <c r="B31" s="17"/>
      <c r="C31" s="17"/>
      <c r="D31" s="17"/>
      <c r="E31" s="29">
        <f>SUM(B19:D21)*-1</f>
        <v>0</v>
      </c>
      <c r="F31" s="17"/>
      <c r="G31" s="17"/>
      <c r="H31" s="17"/>
      <c r="I31" s="17"/>
      <c r="J31" s="17"/>
      <c r="K31" s="29">
        <f>Elever!D8/200*83*(Takster!G7+Takster!G8+Takster!G10)/12*-1*3</f>
        <v>0</v>
      </c>
      <c r="L31" s="17"/>
      <c r="M31" s="57">
        <f>SUM(H19:M21)*-1-K31</f>
        <v>0</v>
      </c>
      <c r="N31" s="30"/>
    </row>
  </sheetData>
  <sheetProtection sheet="1" objects="1" scenarios="1"/>
  <mergeCells count="2">
    <mergeCell ref="A1:M1"/>
    <mergeCell ref="A17:M17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"/>
  <sheetViews>
    <sheetView workbookViewId="0">
      <selection activeCell="A9" sqref="A9"/>
    </sheetView>
  </sheetViews>
  <sheetFormatPr baseColWidth="10" defaultRowHeight="16" x14ac:dyDescent="0.2"/>
  <cols>
    <col min="1" max="1" width="37.83203125" customWidth="1"/>
    <col min="2" max="4" width="13.33203125" customWidth="1"/>
    <col min="5" max="5" width="14.83203125" customWidth="1"/>
    <col min="6" max="10" width="13.33203125" customWidth="1"/>
    <col min="11" max="11" width="14.5" customWidth="1"/>
    <col min="12" max="12" width="13.33203125" customWidth="1"/>
    <col min="13" max="13" width="15.6640625" customWidth="1"/>
    <col min="14" max="14" width="15" bestFit="1" customWidth="1"/>
    <col min="16" max="16" width="15.5" bestFit="1" customWidth="1"/>
  </cols>
  <sheetData>
    <row r="1" spans="1:14" ht="17" thickBot="1" x14ac:dyDescent="0.25">
      <c r="A1" s="110">
        <f>Elever!C2</f>
        <v>2026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</row>
    <row r="2" spans="1:14" s="43" customFormat="1" ht="17" x14ac:dyDescent="0.2">
      <c r="A2" s="48" t="s">
        <v>39</v>
      </c>
      <c r="B2" s="44" t="s">
        <v>21</v>
      </c>
      <c r="C2" s="44" t="s">
        <v>22</v>
      </c>
      <c r="D2" s="44" t="s">
        <v>23</v>
      </c>
      <c r="E2" s="44" t="s">
        <v>24</v>
      </c>
      <c r="F2" s="44" t="s">
        <v>25</v>
      </c>
      <c r="G2" s="44" t="s">
        <v>26</v>
      </c>
      <c r="H2" s="44" t="s">
        <v>27</v>
      </c>
      <c r="I2" s="44" t="s">
        <v>28</v>
      </c>
      <c r="J2" s="44" t="s">
        <v>29</v>
      </c>
      <c r="K2" s="44" t="s">
        <v>30</v>
      </c>
      <c r="L2" s="44" t="s">
        <v>31</v>
      </c>
      <c r="M2" s="49" t="s">
        <v>32</v>
      </c>
      <c r="N2" s="42" t="s">
        <v>44</v>
      </c>
    </row>
    <row r="3" spans="1:14" x14ac:dyDescent="0.2">
      <c r="A3" s="32" t="s">
        <v>40</v>
      </c>
      <c r="B3" s="33">
        <f>'Grundtilskud og udd.tilskud'!B2</f>
        <v>0</v>
      </c>
      <c r="C3" s="33">
        <f>'Grundtilskud og udd.tilskud'!C2</f>
        <v>0</v>
      </c>
      <c r="D3" s="33">
        <f>'Grundtilskud og udd.tilskud'!D2</f>
        <v>0</v>
      </c>
      <c r="E3" s="33">
        <f>'Grundtilskud og udd.tilskud'!E2</f>
        <v>0</v>
      </c>
      <c r="F3" s="33">
        <f>'Grundtilskud og udd.tilskud'!F2</f>
        <v>0</v>
      </c>
      <c r="G3" s="33">
        <f>'Grundtilskud og udd.tilskud'!G2</f>
        <v>0</v>
      </c>
      <c r="H3" s="33">
        <f>'Grundtilskud og udd.tilskud'!H2</f>
        <v>0</v>
      </c>
      <c r="I3" s="33">
        <f>'Grundtilskud og udd.tilskud'!I2</f>
        <v>0</v>
      </c>
      <c r="J3" s="33">
        <f>'Grundtilskud og udd.tilskud'!J2</f>
        <v>0</v>
      </c>
      <c r="K3" s="33">
        <f>'Grundtilskud og udd.tilskud'!K2</f>
        <v>0</v>
      </c>
      <c r="L3" s="33">
        <f>'Grundtilskud og udd.tilskud'!L2</f>
        <v>0</v>
      </c>
      <c r="M3" s="50">
        <f>'Grundtilskud og udd.tilskud'!M2</f>
        <v>0</v>
      </c>
      <c r="N3" s="31">
        <f>SUM(B3:M3)</f>
        <v>0</v>
      </c>
    </row>
    <row r="4" spans="1:14" x14ac:dyDescent="0.2">
      <c r="A4" s="32" t="s">
        <v>43</v>
      </c>
      <c r="B4" s="33">
        <f>SUM(Færdiggørelsestilskud!B3:B5)</f>
        <v>0</v>
      </c>
      <c r="C4" s="33">
        <f>SUM(Færdiggørelsestilskud!C3:C5)</f>
        <v>0</v>
      </c>
      <c r="D4" s="33">
        <f>SUM(Færdiggørelsestilskud!D3:D5)</f>
        <v>0</v>
      </c>
      <c r="E4" s="33">
        <f>SUM(Færdiggørelsestilskud!E3:E5)</f>
        <v>0</v>
      </c>
      <c r="F4" s="33">
        <f>SUM(Færdiggørelsestilskud!F3:F5)</f>
        <v>0</v>
      </c>
      <c r="G4" s="33">
        <f>SUM(Færdiggørelsestilskud!G3:G5)</f>
        <v>0</v>
      </c>
      <c r="H4" s="33">
        <f>SUM(Færdiggørelsestilskud!H3:H5)</f>
        <v>0</v>
      </c>
      <c r="I4" s="33">
        <f>SUM(Færdiggørelsestilskud!I3:I5)</f>
        <v>0</v>
      </c>
      <c r="J4" s="33">
        <f>SUM(Færdiggørelsestilskud!J3:J5)</f>
        <v>0</v>
      </c>
      <c r="K4" s="33">
        <f>SUM(Færdiggørelsestilskud!K3:K5)</f>
        <v>0</v>
      </c>
      <c r="L4" s="33">
        <f>SUM(Færdiggørelsestilskud!L3:L5)</f>
        <v>0</v>
      </c>
      <c r="M4" s="50">
        <f>SUM(Færdiggørelsestilskud!M3:M5)</f>
        <v>0</v>
      </c>
      <c r="N4" s="31">
        <f>SUM(B4:M4)</f>
        <v>0</v>
      </c>
    </row>
    <row r="5" spans="1:14" ht="17" thickBot="1" x14ac:dyDescent="0.25">
      <c r="A5" s="34" t="s">
        <v>61</v>
      </c>
      <c r="B5" s="35">
        <f>SUM('UV. Fælles og bygningstilskud'!B3:B15)</f>
        <v>0</v>
      </c>
      <c r="C5" s="35">
        <f>SUM('UV. Fælles og bygningstilskud'!C3:C15)</f>
        <v>0</v>
      </c>
      <c r="D5" s="35">
        <f>SUM('UV. Fælles og bygningstilskud'!D3:D15)</f>
        <v>0</v>
      </c>
      <c r="E5" s="35">
        <f>SUM('UV. Fælles og bygningstilskud'!E3:E15)</f>
        <v>0</v>
      </c>
      <c r="F5" s="35">
        <f>SUM('UV. Fælles og bygningstilskud'!F3:F15)</f>
        <v>0</v>
      </c>
      <c r="G5" s="35">
        <f>SUM('UV. Fælles og bygningstilskud'!G3:G15)</f>
        <v>0</v>
      </c>
      <c r="H5" s="35">
        <f>'UV. Fælles og bygningstilskud'!H3+'UV. Fælles og bygningstilskud'!H4+'UV. Fælles og bygningstilskud'!H5</f>
        <v>0</v>
      </c>
      <c r="I5" s="35">
        <f>'UV. Fælles og bygningstilskud'!I3+'UV. Fælles og bygningstilskud'!I4+'UV. Fælles og bygningstilskud'!I5</f>
        <v>0</v>
      </c>
      <c r="J5" s="35">
        <f>'UV. Fælles og bygningstilskud'!J3+'UV. Fælles og bygningstilskud'!J4+'UV. Fælles og bygningstilskud'!J5</f>
        <v>0</v>
      </c>
      <c r="K5" s="35">
        <f>SUM('UV. Fælles og bygningstilskud'!K3:K15)</f>
        <v>0</v>
      </c>
      <c r="L5" s="35">
        <f>SUM('UV. Fælles og bygningstilskud'!L3:L15)</f>
        <v>0</v>
      </c>
      <c r="M5" s="51">
        <f>SUM('UV. Fælles og bygningstilskud'!M3:M15)</f>
        <v>0</v>
      </c>
      <c r="N5" s="31">
        <f>SUM(B5:M5)</f>
        <v>0</v>
      </c>
    </row>
    <row r="6" spans="1:14" ht="17" thickBot="1" x14ac:dyDescent="0.25">
      <c r="A6" s="36" t="s">
        <v>41</v>
      </c>
      <c r="B6" s="37">
        <f>SUM(B3:B5)</f>
        <v>0</v>
      </c>
      <c r="C6" s="37">
        <f t="shared" ref="C6:M6" si="0">SUM(C3:C5)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52">
        <f t="shared" si="0"/>
        <v>0</v>
      </c>
      <c r="N6" s="53">
        <f>SUM(B6:M6)</f>
        <v>0</v>
      </c>
    </row>
    <row r="7" spans="1:14" ht="17" thickBot="1" x14ac:dyDescent="0.25"/>
    <row r="8" spans="1:14" ht="17" thickBot="1" x14ac:dyDescent="0.25">
      <c r="A8" s="110">
        <f>Elever!E2</f>
        <v>2027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</row>
    <row r="9" spans="1:14" s="43" customFormat="1" ht="17" x14ac:dyDescent="0.2">
      <c r="A9" s="48" t="s">
        <v>39</v>
      </c>
      <c r="B9" s="44" t="s">
        <v>21</v>
      </c>
      <c r="C9" s="44" t="s">
        <v>22</v>
      </c>
      <c r="D9" s="44" t="s">
        <v>23</v>
      </c>
      <c r="E9" s="44" t="s">
        <v>24</v>
      </c>
      <c r="F9" s="44" t="s">
        <v>25</v>
      </c>
      <c r="G9" s="44" t="s">
        <v>26</v>
      </c>
      <c r="H9" s="44" t="s">
        <v>27</v>
      </c>
      <c r="I9" s="44" t="s">
        <v>28</v>
      </c>
      <c r="J9" s="44" t="s">
        <v>29</v>
      </c>
      <c r="K9" s="44" t="s">
        <v>30</v>
      </c>
      <c r="L9" s="44" t="s">
        <v>31</v>
      </c>
      <c r="M9" s="49" t="s">
        <v>32</v>
      </c>
      <c r="N9" s="42" t="s">
        <v>44</v>
      </c>
    </row>
    <row r="10" spans="1:14" x14ac:dyDescent="0.2">
      <c r="A10" s="32" t="s">
        <v>40</v>
      </c>
      <c r="B10" s="33">
        <f>'Grundtilskud og udd.tilskud'!B6</f>
        <v>0</v>
      </c>
      <c r="C10" s="33">
        <f>'Grundtilskud og udd.tilskud'!C6</f>
        <v>0</v>
      </c>
      <c r="D10" s="33">
        <f>'Grundtilskud og udd.tilskud'!D6</f>
        <v>0</v>
      </c>
      <c r="E10" s="33">
        <f>'Grundtilskud og udd.tilskud'!E6</f>
        <v>0</v>
      </c>
      <c r="F10" s="33">
        <f>'Grundtilskud og udd.tilskud'!F6</f>
        <v>0</v>
      </c>
      <c r="G10" s="33">
        <f>'Grundtilskud og udd.tilskud'!G6</f>
        <v>0</v>
      </c>
      <c r="H10" s="33">
        <f>'Grundtilskud og udd.tilskud'!H6</f>
        <v>0</v>
      </c>
      <c r="I10" s="33">
        <f>'Grundtilskud og udd.tilskud'!I6</f>
        <v>0</v>
      </c>
      <c r="J10" s="33">
        <f>'Grundtilskud og udd.tilskud'!J6</f>
        <v>0</v>
      </c>
      <c r="K10" s="33">
        <f>'Grundtilskud og udd.tilskud'!K6</f>
        <v>0</v>
      </c>
      <c r="L10" s="33">
        <f>'Grundtilskud og udd.tilskud'!L6</f>
        <v>0</v>
      </c>
      <c r="M10" s="50">
        <f>'Grundtilskud og udd.tilskud'!M6</f>
        <v>0</v>
      </c>
      <c r="N10" s="31">
        <f>SUM(B10:M10)</f>
        <v>0</v>
      </c>
    </row>
    <row r="11" spans="1:14" x14ac:dyDescent="0.2">
      <c r="A11" s="32" t="s">
        <v>43</v>
      </c>
      <c r="B11" s="33">
        <f>SUM(Færdiggørelsestilskud!B9:B11)</f>
        <v>0</v>
      </c>
      <c r="C11" s="33">
        <f>SUM(Færdiggørelsestilskud!C9:C11)</f>
        <v>0</v>
      </c>
      <c r="D11" s="33">
        <f>SUM(Færdiggørelsestilskud!D9:D11)</f>
        <v>0</v>
      </c>
      <c r="E11" s="33">
        <f>SUM(Færdiggørelsestilskud!E9:E11)</f>
        <v>0</v>
      </c>
      <c r="F11" s="33">
        <f>SUM(Færdiggørelsestilskud!F9:F11)</f>
        <v>0</v>
      </c>
      <c r="G11" s="33">
        <f>SUM(Færdiggørelsestilskud!G9:G11)</f>
        <v>0</v>
      </c>
      <c r="H11" s="33">
        <f>SUM(Færdiggørelsestilskud!H9:H11)</f>
        <v>0</v>
      </c>
      <c r="I11" s="33">
        <f>SUM(Færdiggørelsestilskud!I9:I11)</f>
        <v>0</v>
      </c>
      <c r="J11" s="33">
        <f>SUM(Færdiggørelsestilskud!J9:J11)</f>
        <v>0</v>
      </c>
      <c r="K11" s="33">
        <f>SUM(Færdiggørelsestilskud!K9:K11)</f>
        <v>0</v>
      </c>
      <c r="L11" s="33">
        <f>SUM(Færdiggørelsestilskud!L9:L11)</f>
        <v>0</v>
      </c>
      <c r="M11" s="50">
        <f>SUM(Færdiggørelsestilskud!M9:M11)</f>
        <v>0</v>
      </c>
      <c r="N11" s="31">
        <f>SUM(B11:M11)</f>
        <v>0</v>
      </c>
    </row>
    <row r="12" spans="1:14" ht="17" thickBot="1" x14ac:dyDescent="0.25">
      <c r="A12" s="34" t="s">
        <v>62</v>
      </c>
      <c r="B12" s="35">
        <f>SUM('UV. Fælles og bygningstilskud'!B19:B31)</f>
        <v>0</v>
      </c>
      <c r="C12" s="35">
        <f>SUM('UV. Fælles og bygningstilskud'!C19:C31)</f>
        <v>0</v>
      </c>
      <c r="D12" s="35">
        <f>SUM('UV. Fælles og bygningstilskud'!D19:D31)</f>
        <v>0</v>
      </c>
      <c r="E12" s="35">
        <f>SUM('UV. Fælles og bygningstilskud'!E19:E31)</f>
        <v>0</v>
      </c>
      <c r="F12" s="35">
        <f>SUM('UV. Fælles og bygningstilskud'!F19:F31)</f>
        <v>0</v>
      </c>
      <c r="G12" s="35">
        <f>SUM('UV. Fælles og bygningstilskud'!G19:G31)</f>
        <v>0</v>
      </c>
      <c r="H12" s="35">
        <f>'UV. Fælles og bygningstilskud'!H19+'UV. Fælles og bygningstilskud'!H20+'UV. Fælles og bygningstilskud'!H21</f>
        <v>0</v>
      </c>
      <c r="I12" s="35">
        <f>'UV. Fælles og bygningstilskud'!I19+'UV. Fælles og bygningstilskud'!I20+'UV. Fælles og bygningstilskud'!I21</f>
        <v>0</v>
      </c>
      <c r="J12" s="35">
        <f>'UV. Fælles og bygningstilskud'!J19+'UV. Fælles og bygningstilskud'!J20+'UV. Fælles og bygningstilskud'!J21</f>
        <v>0</v>
      </c>
      <c r="K12" s="35">
        <f>SUM('UV. Fælles og bygningstilskud'!K19:K31)</f>
        <v>0</v>
      </c>
      <c r="L12" s="35">
        <f>SUM('UV. Fælles og bygningstilskud'!L19:L31)</f>
        <v>0</v>
      </c>
      <c r="M12" s="51">
        <f>SUM('UV. Fælles og bygningstilskud'!M19:M31)</f>
        <v>0</v>
      </c>
      <c r="N12" s="31">
        <f>SUM(B12:M12)</f>
        <v>0</v>
      </c>
    </row>
    <row r="13" spans="1:14" ht="17" thickBot="1" x14ac:dyDescent="0.25">
      <c r="A13" s="36" t="s">
        <v>41</v>
      </c>
      <c r="B13" s="37">
        <f>SUM(B10:B12)</f>
        <v>0</v>
      </c>
      <c r="C13" s="37">
        <f t="shared" ref="C13:L13" si="1">SUM(C10:C12)</f>
        <v>0</v>
      </c>
      <c r="D13" s="37">
        <f t="shared" si="1"/>
        <v>0</v>
      </c>
      <c r="E13" s="37">
        <f t="shared" si="1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52">
        <f>SUM(M10:M12)</f>
        <v>0</v>
      </c>
      <c r="N13" s="53">
        <f>SUM(B13:M13)</f>
        <v>0</v>
      </c>
    </row>
  </sheetData>
  <sheetProtection sheet="1" objects="1" scenarios="1"/>
  <mergeCells count="2">
    <mergeCell ref="A8:N8"/>
    <mergeCell ref="A1:N1"/>
  </mergeCells>
  <pageMargins left="0.7" right="0.7" top="0.75" bottom="0.75" header="0.3" footer="0.3"/>
  <pageSetup paperSize="9" scale="6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2</vt:i4>
      </vt:variant>
    </vt:vector>
  </HeadingPairs>
  <TitlesOfParts>
    <vt:vector size="12" baseType="lpstr">
      <vt:lpstr>Takster</vt:lpstr>
      <vt:lpstr>Ark1</vt:lpstr>
      <vt:lpstr>Ark2</vt:lpstr>
      <vt:lpstr>Ark3</vt:lpstr>
      <vt:lpstr>Elever</vt:lpstr>
      <vt:lpstr>Grundtilskud og udd.tilskud</vt:lpstr>
      <vt:lpstr>Færdiggørelsestilskud</vt:lpstr>
      <vt:lpstr>UV. Fælles og bygningstilskud</vt:lpstr>
      <vt:lpstr>Likviditet pr. mdr.</vt:lpstr>
      <vt:lpstr>Tilskudsberegner</vt:lpstr>
      <vt:lpstr>Elever!Udskriftsområde</vt:lpstr>
      <vt:lpstr>'Likviditet pr. mdr.'!Udskriftsområde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Dohn</dc:creator>
  <cp:lastModifiedBy>Tove Dohn</cp:lastModifiedBy>
  <cp:lastPrinted>2023-09-04T08:49:15Z</cp:lastPrinted>
  <dcterms:created xsi:type="dcterms:W3CDTF">2018-11-05T09:25:04Z</dcterms:created>
  <dcterms:modified xsi:type="dcterms:W3CDTF">2025-10-07T06:46:29Z</dcterms:modified>
</cp:coreProperties>
</file>